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mc:AlternateContent xmlns:mc="http://schemas.openxmlformats.org/markup-compatibility/2006">
    <mc:Choice Requires="x15">
      <x15ac:absPath xmlns:x15ac="http://schemas.microsoft.com/office/spreadsheetml/2010/11/ac" url="\\s0177a\datashare\Social_Security_Scotland\Statistics\BSG official statistics publication\BSG_BSF 2024 September\Final Documents\"/>
    </mc:Choice>
  </mc:AlternateContent>
  <xr:revisionPtr revIDLastSave="0" documentId="13_ncr:1_{00B88EB4-B7DD-4FD1-851F-FE76D594C83D}" xr6:coauthVersionLast="47" xr6:coauthVersionMax="47" xr10:uidLastSave="{00000000-0000-0000-0000-000000000000}"/>
  <bookViews>
    <workbookView xWindow="28680" yWindow="-8025" windowWidth="29040" windowHeight="15840" xr2:uid="{00000000-000D-0000-FFFF-FFFF00000000}"/>
  </bookViews>
  <sheets>
    <sheet name="Contents" sheetId="1" r:id="rId1"/>
    <sheet name="Table 1 Applications by month" sheetId="2" r:id="rId2"/>
    <sheet name="Table 2 Applications by Type" sheetId="3" r:id="rId3"/>
    <sheet name="Table 3 Applications by Channel" sheetId="4" r:id="rId4"/>
    <sheet name="Table 4 Applications by Age" sheetId="5" r:id="rId5"/>
    <sheet name="Table 5 Applications by LA" sheetId="6" r:id="rId6"/>
    <sheet name="Table 6 Components by LA" sheetId="7" r:id="rId7"/>
    <sheet name="Table 7 Applications by Board" sheetId="8" r:id="rId8"/>
    <sheet name="Table 8 Components by Board" sheetId="9" r:id="rId9"/>
    <sheet name="Table 9 Applications by Births" sheetId="10" r:id="rId10"/>
    <sheet name="Table 10 Processing times" sheetId="11" r:id="rId11"/>
    <sheet name="Table 11 Payments by LA" sheetId="34" r:id="rId12"/>
    <sheet name="Table 12 Payments by Month" sheetId="13" r:id="rId13"/>
    <sheet name="Table 13 Auto-awarded payments" sheetId="30" r:id="rId14"/>
    <sheet name="Table 14 Clients Paid" sheetId="32" r:id="rId15"/>
    <sheet name="Table 15 Re-determinations" sheetId="16" r:id="rId16"/>
    <sheet name="Table 16 Appeals" sheetId="17" r:id="rId17"/>
    <sheet name="Table 17 Reviews" sheetId="18" r:id="rId18"/>
    <sheet name="Chart 1" sheetId="19" r:id="rId19"/>
    <sheet name="Chart 2" sheetId="20" r:id="rId20"/>
    <sheet name="Chart 3" sheetId="21" r:id="rId21"/>
    <sheet name="Table 2 - Full data" sheetId="22" r:id="rId22"/>
    <sheet name="Table 4 - Full data" sheetId="23" r:id="rId23"/>
    <sheet name="Table 5 - Full data" sheetId="24" r:id="rId24"/>
    <sheet name="Table 6 - Full data" sheetId="25" r:id="rId25"/>
    <sheet name="Table 7 - Full data" sheetId="26" r:id="rId26"/>
    <sheet name="Table 8 - Full data" sheetId="27" r:id="rId27"/>
    <sheet name="Table 9 - Full data" sheetId="28" r:id="rId28"/>
    <sheet name="Table 11 - Full data" sheetId="33" r:id="rId29"/>
    <sheet name="Financial year lookup" sheetId="29" r:id="rId30"/>
  </sheets>
  <definedNames>
    <definedName name="_xlnm._FilterDatabase" localSheetId="16" hidden="1">'Table 16 Appeals'!$I$5:$I$83</definedName>
    <definedName name="_xlnm._FilterDatabase" localSheetId="17" hidden="1">'Table 17 Reviews'!$M$5:$M$74</definedName>
    <definedName name="_xlnm._FilterDatabase" localSheetId="23" hidden="1">'Table 5 - Full data'!$L$1:$L$289</definedName>
    <definedName name="_xlnm._FilterDatabase" localSheetId="24" hidden="1">'Table 6 - Full data'!$O$1:$O$289</definedName>
    <definedName name="_xlnm._FilterDatabase" localSheetId="25" hidden="1">'Table 7 - Full data'!$L$1:$L$145</definedName>
    <definedName name="_xlnm._FilterDatabase" localSheetId="26" hidden="1">'Table 8 - Full data'!$O$1:$O$145</definedName>
    <definedName name="_xlnm._FilterDatabase" localSheetId="27" hidden="1">'Table 9 - Full data'!$L$1:$L$33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1" l="1"/>
  <c r="A19" i="1"/>
  <c r="A18" i="1"/>
  <c r="A31" i="1" l="1"/>
  <c r="B9" i="34"/>
  <c r="C9" i="34"/>
  <c r="D9" i="34"/>
  <c r="E9" i="34"/>
  <c r="F9" i="34"/>
  <c r="G9" i="34"/>
  <c r="H9" i="34"/>
  <c r="I9" i="34"/>
  <c r="J9" i="34"/>
  <c r="B10" i="34"/>
  <c r="C10" i="34"/>
  <c r="D10" i="34"/>
  <c r="E10" i="34"/>
  <c r="F10" i="34"/>
  <c r="G10" i="34"/>
  <c r="H10" i="34"/>
  <c r="I10" i="34"/>
  <c r="J10" i="34"/>
  <c r="B11" i="34"/>
  <c r="C11" i="34"/>
  <c r="D11" i="34"/>
  <c r="E11" i="34"/>
  <c r="F11" i="34"/>
  <c r="G11" i="34"/>
  <c r="H11" i="34"/>
  <c r="I11" i="34"/>
  <c r="J11" i="34"/>
  <c r="B12" i="34"/>
  <c r="C12" i="34"/>
  <c r="D12" i="34"/>
  <c r="E12" i="34"/>
  <c r="F12" i="34"/>
  <c r="G12" i="34"/>
  <c r="H12" i="34"/>
  <c r="I12" i="34"/>
  <c r="J12" i="34"/>
  <c r="B13" i="34"/>
  <c r="C13" i="34"/>
  <c r="D13" i="34"/>
  <c r="E13" i="34"/>
  <c r="F13" i="34"/>
  <c r="G13" i="34"/>
  <c r="H13" i="34"/>
  <c r="I13" i="34"/>
  <c r="J13" i="34"/>
  <c r="B14" i="34"/>
  <c r="C14" i="34"/>
  <c r="D14" i="34"/>
  <c r="E14" i="34"/>
  <c r="F14" i="34"/>
  <c r="G14" i="34"/>
  <c r="H14" i="34"/>
  <c r="I14" i="34"/>
  <c r="J14" i="34"/>
  <c r="B15" i="34"/>
  <c r="C15" i="34"/>
  <c r="D15" i="34"/>
  <c r="E15" i="34"/>
  <c r="F15" i="34"/>
  <c r="G15" i="34"/>
  <c r="H15" i="34"/>
  <c r="I15" i="34"/>
  <c r="J15" i="34"/>
  <c r="B16" i="34"/>
  <c r="C16" i="34"/>
  <c r="D16" i="34"/>
  <c r="E16" i="34"/>
  <c r="F16" i="34"/>
  <c r="G16" i="34"/>
  <c r="H16" i="34"/>
  <c r="I16" i="34"/>
  <c r="J16" i="34"/>
  <c r="B17" i="34"/>
  <c r="C17" i="34"/>
  <c r="D17" i="34"/>
  <c r="E17" i="34"/>
  <c r="F17" i="34"/>
  <c r="G17" i="34"/>
  <c r="H17" i="34"/>
  <c r="I17" i="34"/>
  <c r="J17" i="34"/>
  <c r="B18" i="34"/>
  <c r="C18" i="34"/>
  <c r="D18" i="34"/>
  <c r="E18" i="34"/>
  <c r="F18" i="34"/>
  <c r="G18" i="34"/>
  <c r="H18" i="34"/>
  <c r="I18" i="34"/>
  <c r="J18" i="34"/>
  <c r="B19" i="34"/>
  <c r="C19" i="34"/>
  <c r="D19" i="34"/>
  <c r="E19" i="34"/>
  <c r="F19" i="34"/>
  <c r="G19" i="34"/>
  <c r="H19" i="34"/>
  <c r="I19" i="34"/>
  <c r="J19" i="34"/>
  <c r="B20" i="34"/>
  <c r="C20" i="34"/>
  <c r="D20" i="34"/>
  <c r="E20" i="34"/>
  <c r="F20" i="34"/>
  <c r="G20" i="34"/>
  <c r="H20" i="34"/>
  <c r="I20" i="34"/>
  <c r="J20" i="34"/>
  <c r="B21" i="34"/>
  <c r="C21" i="34"/>
  <c r="D21" i="34"/>
  <c r="E21" i="34"/>
  <c r="F21" i="34"/>
  <c r="G21" i="34"/>
  <c r="H21" i="34"/>
  <c r="I21" i="34"/>
  <c r="J21" i="34"/>
  <c r="B22" i="34"/>
  <c r="C22" i="34"/>
  <c r="D22" i="34"/>
  <c r="E22" i="34"/>
  <c r="F22" i="34"/>
  <c r="G22" i="34"/>
  <c r="H22" i="34"/>
  <c r="I22" i="34"/>
  <c r="J22" i="34"/>
  <c r="B23" i="34"/>
  <c r="C23" i="34"/>
  <c r="D23" i="34"/>
  <c r="E23" i="34"/>
  <c r="F23" i="34"/>
  <c r="G23" i="34"/>
  <c r="H23" i="34"/>
  <c r="I23" i="34"/>
  <c r="J23" i="34"/>
  <c r="B24" i="34"/>
  <c r="C24" i="34"/>
  <c r="D24" i="34"/>
  <c r="E24" i="34"/>
  <c r="F24" i="34"/>
  <c r="G24" i="34"/>
  <c r="H24" i="34"/>
  <c r="I24" i="34"/>
  <c r="J24" i="34"/>
  <c r="B25" i="34"/>
  <c r="C25" i="34"/>
  <c r="D25" i="34"/>
  <c r="E25" i="34"/>
  <c r="F25" i="34"/>
  <c r="G25" i="34"/>
  <c r="H25" i="34"/>
  <c r="I25" i="34"/>
  <c r="J25" i="34"/>
  <c r="B26" i="34"/>
  <c r="C26" i="34"/>
  <c r="D26" i="34"/>
  <c r="E26" i="34"/>
  <c r="F26" i="34"/>
  <c r="G26" i="34"/>
  <c r="H26" i="34"/>
  <c r="I26" i="34"/>
  <c r="J26" i="34"/>
  <c r="B27" i="34"/>
  <c r="C27" i="34"/>
  <c r="D27" i="34"/>
  <c r="E27" i="34"/>
  <c r="F27" i="34"/>
  <c r="G27" i="34"/>
  <c r="H27" i="34"/>
  <c r="I27" i="34"/>
  <c r="J27" i="34"/>
  <c r="B28" i="34"/>
  <c r="C28" i="34"/>
  <c r="D28" i="34"/>
  <c r="E28" i="34"/>
  <c r="F28" i="34"/>
  <c r="G28" i="34"/>
  <c r="H28" i="34"/>
  <c r="I28" i="34"/>
  <c r="J28" i="34"/>
  <c r="B29" i="34"/>
  <c r="C29" i="34"/>
  <c r="D29" i="34"/>
  <c r="E29" i="34"/>
  <c r="F29" i="34"/>
  <c r="G29" i="34"/>
  <c r="H29" i="34"/>
  <c r="I29" i="34"/>
  <c r="J29" i="34"/>
  <c r="B30" i="34"/>
  <c r="C30" i="34"/>
  <c r="D30" i="34"/>
  <c r="E30" i="34"/>
  <c r="F30" i="34"/>
  <c r="G30" i="34"/>
  <c r="H30" i="34"/>
  <c r="I30" i="34"/>
  <c r="J30" i="34"/>
  <c r="B31" i="34"/>
  <c r="C31" i="34"/>
  <c r="D31" i="34"/>
  <c r="E31" i="34"/>
  <c r="F31" i="34"/>
  <c r="G31" i="34"/>
  <c r="H31" i="34"/>
  <c r="I31" i="34"/>
  <c r="J31" i="34"/>
  <c r="B32" i="34"/>
  <c r="C32" i="34"/>
  <c r="D32" i="34"/>
  <c r="E32" i="34"/>
  <c r="F32" i="34"/>
  <c r="G32" i="34"/>
  <c r="H32" i="34"/>
  <c r="I32" i="34"/>
  <c r="J32" i="34"/>
  <c r="B33" i="34"/>
  <c r="C33" i="34"/>
  <c r="D33" i="34"/>
  <c r="E33" i="34"/>
  <c r="F33" i="34"/>
  <c r="G33" i="34"/>
  <c r="H33" i="34"/>
  <c r="I33" i="34"/>
  <c r="J33" i="34"/>
  <c r="B34" i="34"/>
  <c r="C34" i="34"/>
  <c r="D34" i="34"/>
  <c r="E34" i="34"/>
  <c r="F34" i="34"/>
  <c r="G34" i="34"/>
  <c r="H34" i="34"/>
  <c r="I34" i="34"/>
  <c r="J34" i="34"/>
  <c r="B35" i="34"/>
  <c r="C35" i="34"/>
  <c r="D35" i="34"/>
  <c r="E35" i="34"/>
  <c r="F35" i="34"/>
  <c r="G35" i="34"/>
  <c r="H35" i="34"/>
  <c r="I35" i="34"/>
  <c r="J35" i="34"/>
  <c r="B36" i="34"/>
  <c r="C36" i="34"/>
  <c r="D36" i="34"/>
  <c r="E36" i="34"/>
  <c r="F36" i="34"/>
  <c r="G36" i="34"/>
  <c r="H36" i="34"/>
  <c r="I36" i="34"/>
  <c r="J36" i="34"/>
  <c r="B37" i="34"/>
  <c r="C37" i="34"/>
  <c r="D37" i="34"/>
  <c r="E37" i="34"/>
  <c r="F37" i="34"/>
  <c r="G37" i="34"/>
  <c r="H37" i="34"/>
  <c r="I37" i="34"/>
  <c r="J37" i="34"/>
  <c r="B38" i="34"/>
  <c r="C38" i="34"/>
  <c r="D38" i="34"/>
  <c r="E38" i="34"/>
  <c r="F38" i="34"/>
  <c r="G38" i="34"/>
  <c r="H38" i="34"/>
  <c r="I38" i="34"/>
  <c r="J38" i="34"/>
  <c r="B39" i="34"/>
  <c r="C39" i="34"/>
  <c r="D39" i="34"/>
  <c r="E39" i="34"/>
  <c r="F39" i="34"/>
  <c r="G39" i="34"/>
  <c r="H39" i="34"/>
  <c r="I39" i="34"/>
  <c r="J39" i="34"/>
  <c r="B40" i="34"/>
  <c r="C40" i="34"/>
  <c r="D40" i="34"/>
  <c r="E40" i="34"/>
  <c r="F40" i="34"/>
  <c r="G40" i="34"/>
  <c r="H40" i="34"/>
  <c r="I40" i="34"/>
  <c r="J40" i="34"/>
  <c r="B41" i="34"/>
  <c r="C41" i="34"/>
  <c r="D41" i="34"/>
  <c r="E41" i="34"/>
  <c r="F41" i="34"/>
  <c r="G41" i="34"/>
  <c r="H41" i="34"/>
  <c r="I41" i="34"/>
  <c r="J41" i="34"/>
  <c r="B42" i="34"/>
  <c r="C42" i="34"/>
  <c r="D42" i="34"/>
  <c r="E42" i="34"/>
  <c r="F42" i="34"/>
  <c r="G42" i="34"/>
  <c r="H42" i="34"/>
  <c r="I42" i="34"/>
  <c r="J42" i="34"/>
  <c r="B43" i="34"/>
  <c r="C43" i="34"/>
  <c r="D43" i="34"/>
  <c r="E43" i="34"/>
  <c r="F43" i="34"/>
  <c r="G43" i="34"/>
  <c r="H43" i="34"/>
  <c r="I43" i="34"/>
  <c r="J43" i="34"/>
  <c r="J8" i="34"/>
  <c r="I8" i="34"/>
  <c r="H8" i="34"/>
  <c r="G8" i="34"/>
  <c r="F8" i="34"/>
  <c r="E8" i="34"/>
  <c r="D8" i="34"/>
  <c r="C8" i="34"/>
  <c r="B8" i="34"/>
  <c r="J11" i="10"/>
  <c r="I11" i="10"/>
  <c r="H11" i="10"/>
  <c r="G11" i="10"/>
  <c r="F11" i="10"/>
  <c r="E11" i="10"/>
  <c r="D11" i="10"/>
  <c r="C11" i="10"/>
  <c r="B11" i="10"/>
  <c r="J10" i="10"/>
  <c r="I10" i="10"/>
  <c r="H10" i="10"/>
  <c r="G10" i="10"/>
  <c r="F10" i="10"/>
  <c r="E10" i="10"/>
  <c r="D10" i="10"/>
  <c r="C10" i="10"/>
  <c r="B10" i="10"/>
  <c r="J9" i="10"/>
  <c r="I9" i="10"/>
  <c r="H9" i="10"/>
  <c r="G9" i="10"/>
  <c r="F9" i="10"/>
  <c r="E9" i="10"/>
  <c r="D9" i="10"/>
  <c r="C9" i="10"/>
  <c r="B9" i="10"/>
  <c r="J8" i="10"/>
  <c r="I8" i="10"/>
  <c r="H8" i="10"/>
  <c r="G8" i="10"/>
  <c r="F8" i="10"/>
  <c r="E8" i="10"/>
  <c r="D8" i="10"/>
  <c r="C8" i="10"/>
  <c r="B8" i="10"/>
  <c r="M25" i="9"/>
  <c r="L25" i="9"/>
  <c r="K25" i="9"/>
  <c r="J25" i="9"/>
  <c r="I25" i="9"/>
  <c r="H25" i="9"/>
  <c r="G25" i="9"/>
  <c r="F25" i="9"/>
  <c r="E25" i="9"/>
  <c r="D25" i="9"/>
  <c r="C25" i="9"/>
  <c r="B25" i="9"/>
  <c r="M24" i="9"/>
  <c r="L24" i="9"/>
  <c r="K24" i="9"/>
  <c r="J24" i="9"/>
  <c r="I24" i="9"/>
  <c r="H24" i="9"/>
  <c r="G24" i="9"/>
  <c r="F24" i="9"/>
  <c r="E24" i="9"/>
  <c r="D24" i="9"/>
  <c r="C24" i="9"/>
  <c r="B24" i="9"/>
  <c r="M23" i="9"/>
  <c r="L23" i="9"/>
  <c r="K23" i="9"/>
  <c r="J23" i="9"/>
  <c r="I23" i="9"/>
  <c r="H23" i="9"/>
  <c r="G23" i="9"/>
  <c r="F23" i="9"/>
  <c r="E23" i="9"/>
  <c r="D23" i="9"/>
  <c r="C23" i="9"/>
  <c r="B23" i="9"/>
  <c r="M22" i="9"/>
  <c r="L22" i="9"/>
  <c r="K22" i="9"/>
  <c r="J22" i="9"/>
  <c r="I22" i="9"/>
  <c r="H22" i="9"/>
  <c r="G22" i="9"/>
  <c r="F22" i="9"/>
  <c r="E22" i="9"/>
  <c r="D22" i="9"/>
  <c r="C22" i="9"/>
  <c r="B22" i="9"/>
  <c r="M21" i="9"/>
  <c r="L21" i="9"/>
  <c r="K21" i="9"/>
  <c r="J21" i="9"/>
  <c r="I21" i="9"/>
  <c r="H21" i="9"/>
  <c r="G21" i="9"/>
  <c r="F21" i="9"/>
  <c r="E21" i="9"/>
  <c r="D21" i="9"/>
  <c r="C21" i="9"/>
  <c r="B21" i="9"/>
  <c r="M20" i="9"/>
  <c r="L20" i="9"/>
  <c r="K20" i="9"/>
  <c r="J20" i="9"/>
  <c r="I20" i="9"/>
  <c r="H20" i="9"/>
  <c r="G20" i="9"/>
  <c r="F20" i="9"/>
  <c r="E20" i="9"/>
  <c r="D20" i="9"/>
  <c r="C20" i="9"/>
  <c r="B20" i="9"/>
  <c r="M19" i="9"/>
  <c r="L19" i="9"/>
  <c r="K19" i="9"/>
  <c r="J19" i="9"/>
  <c r="I19" i="9"/>
  <c r="H19" i="9"/>
  <c r="G19" i="9"/>
  <c r="F19" i="9"/>
  <c r="E19" i="9"/>
  <c r="D19" i="9"/>
  <c r="C19" i="9"/>
  <c r="B19" i="9"/>
  <c r="M18" i="9"/>
  <c r="L18" i="9"/>
  <c r="K18" i="9"/>
  <c r="J18" i="9"/>
  <c r="I18" i="9"/>
  <c r="H18" i="9"/>
  <c r="G18" i="9"/>
  <c r="F18" i="9"/>
  <c r="E18" i="9"/>
  <c r="D18" i="9"/>
  <c r="C18" i="9"/>
  <c r="B18" i="9"/>
  <c r="M17" i="9"/>
  <c r="L17" i="9"/>
  <c r="K17" i="9"/>
  <c r="J17" i="9"/>
  <c r="I17" i="9"/>
  <c r="H17" i="9"/>
  <c r="G17" i="9"/>
  <c r="F17" i="9"/>
  <c r="E17" i="9"/>
  <c r="D17" i="9"/>
  <c r="C17" i="9"/>
  <c r="B17" i="9"/>
  <c r="M16" i="9"/>
  <c r="L16" i="9"/>
  <c r="K16" i="9"/>
  <c r="J16" i="9"/>
  <c r="I16" i="9"/>
  <c r="H16" i="9"/>
  <c r="G16" i="9"/>
  <c r="F16" i="9"/>
  <c r="E16" i="9"/>
  <c r="D16" i="9"/>
  <c r="C16" i="9"/>
  <c r="B16" i="9"/>
  <c r="M15" i="9"/>
  <c r="L15" i="9"/>
  <c r="K15" i="9"/>
  <c r="J15" i="9"/>
  <c r="I15" i="9"/>
  <c r="H15" i="9"/>
  <c r="G15" i="9"/>
  <c r="F15" i="9"/>
  <c r="E15" i="9"/>
  <c r="D15" i="9"/>
  <c r="C15" i="9"/>
  <c r="B15" i="9"/>
  <c r="M14" i="9"/>
  <c r="L14" i="9"/>
  <c r="K14" i="9"/>
  <c r="J14" i="9"/>
  <c r="I14" i="9"/>
  <c r="H14" i="9"/>
  <c r="G14" i="9"/>
  <c r="F14" i="9"/>
  <c r="E14" i="9"/>
  <c r="D14" i="9"/>
  <c r="C14" i="9"/>
  <c r="B14" i="9"/>
  <c r="M13" i="9"/>
  <c r="L13" i="9"/>
  <c r="K13" i="9"/>
  <c r="J13" i="9"/>
  <c r="I13" i="9"/>
  <c r="H13" i="9"/>
  <c r="G13" i="9"/>
  <c r="F13" i="9"/>
  <c r="E13" i="9"/>
  <c r="D13" i="9"/>
  <c r="C13" i="9"/>
  <c r="B13" i="9"/>
  <c r="M12" i="9"/>
  <c r="L12" i="9"/>
  <c r="K12" i="9"/>
  <c r="J12" i="9"/>
  <c r="I12" i="9"/>
  <c r="H12" i="9"/>
  <c r="G12" i="9"/>
  <c r="F12" i="9"/>
  <c r="E12" i="9"/>
  <c r="D12" i="9"/>
  <c r="C12" i="9"/>
  <c r="B12" i="9"/>
  <c r="M11" i="9"/>
  <c r="L11" i="9"/>
  <c r="K11" i="9"/>
  <c r="J11" i="9"/>
  <c r="I11" i="9"/>
  <c r="H11" i="9"/>
  <c r="G11" i="9"/>
  <c r="F11" i="9"/>
  <c r="E11" i="9"/>
  <c r="D11" i="9"/>
  <c r="C11" i="9"/>
  <c r="B11" i="9"/>
  <c r="M10" i="9"/>
  <c r="L10" i="9"/>
  <c r="K10" i="9"/>
  <c r="J10" i="9"/>
  <c r="I10" i="9"/>
  <c r="H10" i="9"/>
  <c r="G10" i="9"/>
  <c r="F10" i="9"/>
  <c r="E10" i="9"/>
  <c r="D10" i="9"/>
  <c r="C10" i="9"/>
  <c r="B10" i="9"/>
  <c r="M9" i="9"/>
  <c r="L9" i="9"/>
  <c r="K9" i="9"/>
  <c r="J9" i="9"/>
  <c r="I9" i="9"/>
  <c r="H9" i="9"/>
  <c r="G9" i="9"/>
  <c r="F9" i="9"/>
  <c r="E9" i="9"/>
  <c r="D9" i="9"/>
  <c r="C9" i="9"/>
  <c r="B9" i="9"/>
  <c r="M8" i="9"/>
  <c r="L8" i="9"/>
  <c r="K8" i="9"/>
  <c r="J8" i="9"/>
  <c r="I8" i="9"/>
  <c r="H8" i="9"/>
  <c r="G8" i="9"/>
  <c r="F8" i="9"/>
  <c r="E8" i="9"/>
  <c r="D8" i="9"/>
  <c r="C8" i="9"/>
  <c r="B8" i="9"/>
  <c r="J25" i="8"/>
  <c r="I25" i="8"/>
  <c r="H25" i="8"/>
  <c r="G25" i="8"/>
  <c r="F25" i="8"/>
  <c r="E25" i="8"/>
  <c r="D25" i="8"/>
  <c r="C25" i="8"/>
  <c r="B25" i="8"/>
  <c r="J24" i="8"/>
  <c r="I24" i="8"/>
  <c r="H24" i="8"/>
  <c r="G24" i="8"/>
  <c r="F24" i="8"/>
  <c r="E24" i="8"/>
  <c r="D24" i="8"/>
  <c r="C24" i="8"/>
  <c r="B24" i="8"/>
  <c r="J23" i="8"/>
  <c r="I23" i="8"/>
  <c r="H23" i="8"/>
  <c r="G23" i="8"/>
  <c r="F23" i="8"/>
  <c r="E23" i="8"/>
  <c r="D23" i="8"/>
  <c r="C23" i="8"/>
  <c r="B23" i="8"/>
  <c r="J22" i="8"/>
  <c r="I22" i="8"/>
  <c r="H22" i="8"/>
  <c r="G22" i="8"/>
  <c r="F22" i="8"/>
  <c r="E22" i="8"/>
  <c r="D22" i="8"/>
  <c r="C22" i="8"/>
  <c r="B22" i="8"/>
  <c r="J21" i="8"/>
  <c r="I21" i="8"/>
  <c r="H21" i="8"/>
  <c r="G21" i="8"/>
  <c r="F21" i="8"/>
  <c r="E21" i="8"/>
  <c r="D21" i="8"/>
  <c r="C21" i="8"/>
  <c r="B21" i="8"/>
  <c r="J20" i="8"/>
  <c r="I20" i="8"/>
  <c r="H20" i="8"/>
  <c r="G20" i="8"/>
  <c r="F20" i="8"/>
  <c r="E20" i="8"/>
  <c r="D20" i="8"/>
  <c r="C20" i="8"/>
  <c r="B20" i="8"/>
  <c r="J19" i="8"/>
  <c r="I19" i="8"/>
  <c r="H19" i="8"/>
  <c r="G19" i="8"/>
  <c r="F19" i="8"/>
  <c r="E19" i="8"/>
  <c r="D19" i="8"/>
  <c r="C19" i="8"/>
  <c r="B19" i="8"/>
  <c r="J18" i="8"/>
  <c r="I18" i="8"/>
  <c r="H18" i="8"/>
  <c r="G18" i="8"/>
  <c r="F18" i="8"/>
  <c r="E18" i="8"/>
  <c r="D18" i="8"/>
  <c r="C18" i="8"/>
  <c r="B18" i="8"/>
  <c r="J17" i="8"/>
  <c r="I17" i="8"/>
  <c r="H17" i="8"/>
  <c r="G17" i="8"/>
  <c r="F17" i="8"/>
  <c r="E17" i="8"/>
  <c r="D17" i="8"/>
  <c r="C17" i="8"/>
  <c r="B17" i="8"/>
  <c r="J16" i="8"/>
  <c r="I16" i="8"/>
  <c r="H16" i="8"/>
  <c r="G16" i="8"/>
  <c r="F16" i="8"/>
  <c r="E16" i="8"/>
  <c r="D16" i="8"/>
  <c r="C16" i="8"/>
  <c r="B16" i="8"/>
  <c r="J15" i="8"/>
  <c r="I15" i="8"/>
  <c r="H15" i="8"/>
  <c r="G15" i="8"/>
  <c r="F15" i="8"/>
  <c r="E15" i="8"/>
  <c r="D15" i="8"/>
  <c r="C15" i="8"/>
  <c r="B15" i="8"/>
  <c r="J14" i="8"/>
  <c r="I14" i="8"/>
  <c r="H14" i="8"/>
  <c r="G14" i="8"/>
  <c r="F14" i="8"/>
  <c r="E14" i="8"/>
  <c r="D14" i="8"/>
  <c r="C14" i="8"/>
  <c r="B14" i="8"/>
  <c r="J13" i="8"/>
  <c r="I13" i="8"/>
  <c r="H13" i="8"/>
  <c r="G13" i="8"/>
  <c r="F13" i="8"/>
  <c r="E13" i="8"/>
  <c r="D13" i="8"/>
  <c r="C13" i="8"/>
  <c r="B13" i="8"/>
  <c r="J12" i="8"/>
  <c r="I12" i="8"/>
  <c r="H12" i="8"/>
  <c r="G12" i="8"/>
  <c r="F12" i="8"/>
  <c r="E12" i="8"/>
  <c r="D12" i="8"/>
  <c r="C12" i="8"/>
  <c r="B12" i="8"/>
  <c r="J11" i="8"/>
  <c r="I11" i="8"/>
  <c r="H11" i="8"/>
  <c r="G11" i="8"/>
  <c r="F11" i="8"/>
  <c r="E11" i="8"/>
  <c r="D11" i="8"/>
  <c r="C11" i="8"/>
  <c r="B11" i="8"/>
  <c r="J10" i="8"/>
  <c r="I10" i="8"/>
  <c r="H10" i="8"/>
  <c r="G10" i="8"/>
  <c r="F10" i="8"/>
  <c r="E10" i="8"/>
  <c r="D10" i="8"/>
  <c r="C10" i="8"/>
  <c r="B10" i="8"/>
  <c r="J9" i="8"/>
  <c r="I9" i="8"/>
  <c r="H9" i="8"/>
  <c r="G9" i="8"/>
  <c r="F9" i="8"/>
  <c r="E9" i="8"/>
  <c r="D9" i="8"/>
  <c r="C9" i="8"/>
  <c r="B9" i="8"/>
  <c r="J8" i="8"/>
  <c r="I8" i="8"/>
  <c r="H8" i="8"/>
  <c r="G8" i="8"/>
  <c r="F8" i="8"/>
  <c r="E8" i="8"/>
  <c r="D8" i="8"/>
  <c r="C8" i="8"/>
  <c r="B8" i="8"/>
  <c r="M43" i="7"/>
  <c r="L43" i="7"/>
  <c r="K43" i="7"/>
  <c r="J43" i="7"/>
  <c r="I43" i="7"/>
  <c r="H43" i="7"/>
  <c r="G43" i="7"/>
  <c r="F43" i="7"/>
  <c r="E43" i="7"/>
  <c r="D43" i="7"/>
  <c r="C43" i="7"/>
  <c r="B43" i="7"/>
  <c r="M42" i="7"/>
  <c r="L42" i="7"/>
  <c r="K42" i="7"/>
  <c r="J42" i="7"/>
  <c r="I42" i="7"/>
  <c r="H42" i="7"/>
  <c r="G42" i="7"/>
  <c r="F42" i="7"/>
  <c r="E42" i="7"/>
  <c r="D42" i="7"/>
  <c r="C42" i="7"/>
  <c r="B42" i="7"/>
  <c r="M41" i="7"/>
  <c r="L41" i="7"/>
  <c r="K41" i="7"/>
  <c r="J41" i="7"/>
  <c r="I41" i="7"/>
  <c r="H41" i="7"/>
  <c r="G41" i="7"/>
  <c r="F41" i="7"/>
  <c r="E41" i="7"/>
  <c r="D41" i="7"/>
  <c r="C41" i="7"/>
  <c r="B41" i="7"/>
  <c r="M40" i="7"/>
  <c r="L40" i="7"/>
  <c r="K40" i="7"/>
  <c r="J40" i="7"/>
  <c r="I40" i="7"/>
  <c r="H40" i="7"/>
  <c r="G40" i="7"/>
  <c r="F40" i="7"/>
  <c r="E40" i="7"/>
  <c r="D40" i="7"/>
  <c r="C40" i="7"/>
  <c r="B40" i="7"/>
  <c r="M39" i="7"/>
  <c r="L39" i="7"/>
  <c r="K39" i="7"/>
  <c r="J39" i="7"/>
  <c r="I39" i="7"/>
  <c r="H39" i="7"/>
  <c r="G39" i="7"/>
  <c r="F39" i="7"/>
  <c r="E39" i="7"/>
  <c r="D39" i="7"/>
  <c r="C39" i="7"/>
  <c r="B39" i="7"/>
  <c r="M38" i="7"/>
  <c r="L38" i="7"/>
  <c r="K38" i="7"/>
  <c r="J38" i="7"/>
  <c r="I38" i="7"/>
  <c r="H38" i="7"/>
  <c r="G38" i="7"/>
  <c r="F38" i="7"/>
  <c r="E38" i="7"/>
  <c r="D38" i="7"/>
  <c r="C38" i="7"/>
  <c r="B38" i="7"/>
  <c r="M37" i="7"/>
  <c r="L37" i="7"/>
  <c r="K37" i="7"/>
  <c r="J37" i="7"/>
  <c r="I37" i="7"/>
  <c r="H37" i="7"/>
  <c r="G37" i="7"/>
  <c r="F37" i="7"/>
  <c r="E37" i="7"/>
  <c r="D37" i="7"/>
  <c r="C37" i="7"/>
  <c r="B37" i="7"/>
  <c r="M36" i="7"/>
  <c r="L36" i="7"/>
  <c r="K36" i="7"/>
  <c r="J36" i="7"/>
  <c r="I36" i="7"/>
  <c r="H36" i="7"/>
  <c r="G36" i="7"/>
  <c r="F36" i="7"/>
  <c r="E36" i="7"/>
  <c r="D36" i="7"/>
  <c r="C36" i="7"/>
  <c r="B36" i="7"/>
  <c r="M35" i="7"/>
  <c r="L35" i="7"/>
  <c r="K35" i="7"/>
  <c r="J35" i="7"/>
  <c r="I35" i="7"/>
  <c r="H35" i="7"/>
  <c r="G35" i="7"/>
  <c r="F35" i="7"/>
  <c r="E35" i="7"/>
  <c r="D35" i="7"/>
  <c r="C35" i="7"/>
  <c r="B35" i="7"/>
  <c r="M34" i="7"/>
  <c r="L34" i="7"/>
  <c r="K34" i="7"/>
  <c r="J34" i="7"/>
  <c r="I34" i="7"/>
  <c r="H34" i="7"/>
  <c r="G34" i="7"/>
  <c r="F34" i="7"/>
  <c r="E34" i="7"/>
  <c r="D34" i="7"/>
  <c r="C34" i="7"/>
  <c r="B34" i="7"/>
  <c r="M33" i="7"/>
  <c r="L33" i="7"/>
  <c r="K33" i="7"/>
  <c r="J33" i="7"/>
  <c r="I33" i="7"/>
  <c r="H33" i="7"/>
  <c r="G33" i="7"/>
  <c r="F33" i="7"/>
  <c r="E33" i="7"/>
  <c r="D33" i="7"/>
  <c r="C33" i="7"/>
  <c r="B33" i="7"/>
  <c r="M32" i="7"/>
  <c r="L32" i="7"/>
  <c r="K32" i="7"/>
  <c r="J32" i="7"/>
  <c r="I32" i="7"/>
  <c r="H32" i="7"/>
  <c r="G32" i="7"/>
  <c r="F32" i="7"/>
  <c r="E32" i="7"/>
  <c r="D32" i="7"/>
  <c r="C32" i="7"/>
  <c r="B32" i="7"/>
  <c r="M31" i="7"/>
  <c r="L31" i="7"/>
  <c r="K31" i="7"/>
  <c r="J31" i="7"/>
  <c r="I31" i="7"/>
  <c r="H31" i="7"/>
  <c r="G31" i="7"/>
  <c r="F31" i="7"/>
  <c r="E31" i="7"/>
  <c r="D31" i="7"/>
  <c r="C31" i="7"/>
  <c r="B31" i="7"/>
  <c r="M30" i="7"/>
  <c r="L30" i="7"/>
  <c r="K30" i="7"/>
  <c r="J30" i="7"/>
  <c r="I30" i="7"/>
  <c r="H30" i="7"/>
  <c r="G30" i="7"/>
  <c r="F30" i="7"/>
  <c r="E30" i="7"/>
  <c r="D30" i="7"/>
  <c r="C30" i="7"/>
  <c r="B30" i="7"/>
  <c r="M29" i="7"/>
  <c r="L29" i="7"/>
  <c r="K29" i="7"/>
  <c r="J29" i="7"/>
  <c r="I29" i="7"/>
  <c r="H29" i="7"/>
  <c r="G29" i="7"/>
  <c r="F29" i="7"/>
  <c r="E29" i="7"/>
  <c r="D29" i="7"/>
  <c r="C29" i="7"/>
  <c r="B29" i="7"/>
  <c r="M28" i="7"/>
  <c r="L28" i="7"/>
  <c r="K28" i="7"/>
  <c r="J28" i="7"/>
  <c r="I28" i="7"/>
  <c r="H28" i="7"/>
  <c r="G28" i="7"/>
  <c r="F28" i="7"/>
  <c r="E28" i="7"/>
  <c r="D28" i="7"/>
  <c r="C28" i="7"/>
  <c r="B28" i="7"/>
  <c r="M27" i="7"/>
  <c r="L27" i="7"/>
  <c r="K27" i="7"/>
  <c r="J27" i="7"/>
  <c r="I27" i="7"/>
  <c r="H27" i="7"/>
  <c r="G27" i="7"/>
  <c r="F27" i="7"/>
  <c r="E27" i="7"/>
  <c r="D27" i="7"/>
  <c r="C27" i="7"/>
  <c r="B27" i="7"/>
  <c r="M26" i="7"/>
  <c r="L26" i="7"/>
  <c r="K26" i="7"/>
  <c r="J26" i="7"/>
  <c r="I26" i="7"/>
  <c r="H26" i="7"/>
  <c r="G26" i="7"/>
  <c r="F26" i="7"/>
  <c r="E26" i="7"/>
  <c r="D26" i="7"/>
  <c r="C26" i="7"/>
  <c r="B26" i="7"/>
  <c r="M25" i="7"/>
  <c r="L25" i="7"/>
  <c r="K25" i="7"/>
  <c r="J25" i="7"/>
  <c r="I25" i="7"/>
  <c r="H25" i="7"/>
  <c r="G25" i="7"/>
  <c r="F25" i="7"/>
  <c r="E25" i="7"/>
  <c r="D25" i="7"/>
  <c r="C25" i="7"/>
  <c r="B25" i="7"/>
  <c r="M24" i="7"/>
  <c r="L24" i="7"/>
  <c r="K24" i="7"/>
  <c r="J24" i="7"/>
  <c r="I24" i="7"/>
  <c r="H24" i="7"/>
  <c r="G24" i="7"/>
  <c r="F24" i="7"/>
  <c r="E24" i="7"/>
  <c r="D24" i="7"/>
  <c r="C24" i="7"/>
  <c r="B24" i="7"/>
  <c r="M23" i="7"/>
  <c r="L23" i="7"/>
  <c r="K23" i="7"/>
  <c r="J23" i="7"/>
  <c r="I23" i="7"/>
  <c r="H23" i="7"/>
  <c r="G23" i="7"/>
  <c r="F23" i="7"/>
  <c r="E23" i="7"/>
  <c r="D23" i="7"/>
  <c r="C23" i="7"/>
  <c r="B23" i="7"/>
  <c r="M22" i="7"/>
  <c r="L22" i="7"/>
  <c r="K22" i="7"/>
  <c r="J22" i="7"/>
  <c r="I22" i="7"/>
  <c r="H22" i="7"/>
  <c r="G22" i="7"/>
  <c r="F22" i="7"/>
  <c r="E22" i="7"/>
  <c r="D22" i="7"/>
  <c r="C22" i="7"/>
  <c r="B22" i="7"/>
  <c r="M21" i="7"/>
  <c r="L21" i="7"/>
  <c r="K21" i="7"/>
  <c r="J21" i="7"/>
  <c r="I21" i="7"/>
  <c r="H21" i="7"/>
  <c r="G21" i="7"/>
  <c r="F21" i="7"/>
  <c r="E21" i="7"/>
  <c r="D21" i="7"/>
  <c r="C21" i="7"/>
  <c r="B21" i="7"/>
  <c r="M20" i="7"/>
  <c r="L20" i="7"/>
  <c r="K20" i="7"/>
  <c r="J20" i="7"/>
  <c r="I20" i="7"/>
  <c r="H20" i="7"/>
  <c r="G20" i="7"/>
  <c r="F20" i="7"/>
  <c r="E20" i="7"/>
  <c r="D20" i="7"/>
  <c r="C20" i="7"/>
  <c r="B20" i="7"/>
  <c r="M19" i="7"/>
  <c r="L19" i="7"/>
  <c r="K19" i="7"/>
  <c r="J19" i="7"/>
  <c r="I19" i="7"/>
  <c r="H19" i="7"/>
  <c r="G19" i="7"/>
  <c r="F19" i="7"/>
  <c r="E19" i="7"/>
  <c r="D19" i="7"/>
  <c r="C19" i="7"/>
  <c r="B19" i="7"/>
  <c r="M18" i="7"/>
  <c r="L18" i="7"/>
  <c r="K18" i="7"/>
  <c r="J18" i="7"/>
  <c r="I18" i="7"/>
  <c r="H18" i="7"/>
  <c r="G18" i="7"/>
  <c r="F18" i="7"/>
  <c r="E18" i="7"/>
  <c r="D18" i="7"/>
  <c r="C18" i="7"/>
  <c r="B18" i="7"/>
  <c r="M17" i="7"/>
  <c r="L17" i="7"/>
  <c r="K17" i="7"/>
  <c r="J17" i="7"/>
  <c r="I17" i="7"/>
  <c r="H17" i="7"/>
  <c r="G17" i="7"/>
  <c r="F17" i="7"/>
  <c r="E17" i="7"/>
  <c r="D17" i="7"/>
  <c r="C17" i="7"/>
  <c r="B17" i="7"/>
  <c r="M16" i="7"/>
  <c r="L16" i="7"/>
  <c r="K16" i="7"/>
  <c r="J16" i="7"/>
  <c r="I16" i="7"/>
  <c r="H16" i="7"/>
  <c r="G16" i="7"/>
  <c r="F16" i="7"/>
  <c r="E16" i="7"/>
  <c r="D16" i="7"/>
  <c r="C16" i="7"/>
  <c r="B16" i="7"/>
  <c r="M15" i="7"/>
  <c r="L15" i="7"/>
  <c r="K15" i="7"/>
  <c r="J15" i="7"/>
  <c r="I15" i="7"/>
  <c r="H15" i="7"/>
  <c r="G15" i="7"/>
  <c r="F15" i="7"/>
  <c r="E15" i="7"/>
  <c r="D15" i="7"/>
  <c r="C15" i="7"/>
  <c r="B15" i="7"/>
  <c r="M14" i="7"/>
  <c r="L14" i="7"/>
  <c r="K14" i="7"/>
  <c r="J14" i="7"/>
  <c r="I14" i="7"/>
  <c r="H14" i="7"/>
  <c r="G14" i="7"/>
  <c r="F14" i="7"/>
  <c r="E14" i="7"/>
  <c r="D14" i="7"/>
  <c r="C14" i="7"/>
  <c r="B14" i="7"/>
  <c r="M13" i="7"/>
  <c r="L13" i="7"/>
  <c r="K13" i="7"/>
  <c r="J13" i="7"/>
  <c r="I13" i="7"/>
  <c r="H13" i="7"/>
  <c r="G13" i="7"/>
  <c r="F13" i="7"/>
  <c r="E13" i="7"/>
  <c r="D13" i="7"/>
  <c r="C13" i="7"/>
  <c r="B13" i="7"/>
  <c r="M12" i="7"/>
  <c r="L12" i="7"/>
  <c r="K12" i="7"/>
  <c r="J12" i="7"/>
  <c r="I12" i="7"/>
  <c r="H12" i="7"/>
  <c r="G12" i="7"/>
  <c r="F12" i="7"/>
  <c r="E12" i="7"/>
  <c r="D12" i="7"/>
  <c r="C12" i="7"/>
  <c r="B12" i="7"/>
  <c r="M11" i="7"/>
  <c r="L11" i="7"/>
  <c r="K11" i="7"/>
  <c r="J11" i="7"/>
  <c r="I11" i="7"/>
  <c r="H11" i="7"/>
  <c r="G11" i="7"/>
  <c r="F11" i="7"/>
  <c r="E11" i="7"/>
  <c r="D11" i="7"/>
  <c r="C11" i="7"/>
  <c r="B11" i="7"/>
  <c r="M10" i="7"/>
  <c r="L10" i="7"/>
  <c r="K10" i="7"/>
  <c r="J10" i="7"/>
  <c r="I10" i="7"/>
  <c r="H10" i="7"/>
  <c r="G10" i="7"/>
  <c r="F10" i="7"/>
  <c r="E10" i="7"/>
  <c r="D10" i="7"/>
  <c r="C10" i="7"/>
  <c r="B10" i="7"/>
  <c r="M9" i="7"/>
  <c r="L9" i="7"/>
  <c r="K9" i="7"/>
  <c r="J9" i="7"/>
  <c r="I9" i="7"/>
  <c r="H9" i="7"/>
  <c r="G9" i="7"/>
  <c r="F9" i="7"/>
  <c r="E9" i="7"/>
  <c r="D9" i="7"/>
  <c r="C9" i="7"/>
  <c r="B9" i="7"/>
  <c r="M8" i="7"/>
  <c r="L8" i="7"/>
  <c r="K8" i="7"/>
  <c r="J8" i="7"/>
  <c r="I8" i="7"/>
  <c r="H8" i="7"/>
  <c r="G8" i="7"/>
  <c r="F8" i="7"/>
  <c r="E8" i="7"/>
  <c r="D8" i="7"/>
  <c r="C8" i="7"/>
  <c r="B8" i="7"/>
  <c r="J43" i="6"/>
  <c r="I43" i="6"/>
  <c r="H43" i="6"/>
  <c r="G43" i="6"/>
  <c r="F43" i="6"/>
  <c r="E43" i="6"/>
  <c r="D43" i="6"/>
  <c r="C43" i="6"/>
  <c r="B43" i="6"/>
  <c r="J42" i="6"/>
  <c r="I42" i="6"/>
  <c r="H42" i="6"/>
  <c r="G42" i="6"/>
  <c r="F42" i="6"/>
  <c r="E42" i="6"/>
  <c r="D42" i="6"/>
  <c r="C42" i="6"/>
  <c r="B42" i="6"/>
  <c r="J41" i="6"/>
  <c r="I41" i="6"/>
  <c r="H41" i="6"/>
  <c r="G41" i="6"/>
  <c r="F41" i="6"/>
  <c r="E41" i="6"/>
  <c r="D41" i="6"/>
  <c r="C41" i="6"/>
  <c r="B41" i="6"/>
  <c r="J40" i="6"/>
  <c r="I40" i="6"/>
  <c r="H40" i="6"/>
  <c r="G40" i="6"/>
  <c r="F40" i="6"/>
  <c r="E40" i="6"/>
  <c r="D40" i="6"/>
  <c r="C40" i="6"/>
  <c r="B40" i="6"/>
  <c r="J39" i="6"/>
  <c r="I39" i="6"/>
  <c r="H39" i="6"/>
  <c r="G39" i="6"/>
  <c r="F39" i="6"/>
  <c r="E39" i="6"/>
  <c r="D39" i="6"/>
  <c r="C39" i="6"/>
  <c r="B39" i="6"/>
  <c r="J38" i="6"/>
  <c r="I38" i="6"/>
  <c r="H38" i="6"/>
  <c r="G38" i="6"/>
  <c r="F38" i="6"/>
  <c r="E38" i="6"/>
  <c r="D38" i="6"/>
  <c r="C38" i="6"/>
  <c r="B38" i="6"/>
  <c r="J37" i="6"/>
  <c r="I37" i="6"/>
  <c r="H37" i="6"/>
  <c r="G37" i="6"/>
  <c r="F37" i="6"/>
  <c r="E37" i="6"/>
  <c r="D37" i="6"/>
  <c r="C37" i="6"/>
  <c r="B37" i="6"/>
  <c r="J36" i="6"/>
  <c r="I36" i="6"/>
  <c r="H36" i="6"/>
  <c r="G36" i="6"/>
  <c r="F36" i="6"/>
  <c r="E36" i="6"/>
  <c r="D36" i="6"/>
  <c r="C36" i="6"/>
  <c r="B36" i="6"/>
  <c r="J35" i="6"/>
  <c r="I35" i="6"/>
  <c r="H35" i="6"/>
  <c r="G35" i="6"/>
  <c r="F35" i="6"/>
  <c r="E35" i="6"/>
  <c r="D35" i="6"/>
  <c r="C35" i="6"/>
  <c r="B35" i="6"/>
  <c r="J34" i="6"/>
  <c r="I34" i="6"/>
  <c r="H34" i="6"/>
  <c r="G34" i="6"/>
  <c r="F34" i="6"/>
  <c r="E34" i="6"/>
  <c r="D34" i="6"/>
  <c r="C34" i="6"/>
  <c r="B34" i="6"/>
  <c r="J33" i="6"/>
  <c r="I33" i="6"/>
  <c r="H33" i="6"/>
  <c r="G33" i="6"/>
  <c r="F33" i="6"/>
  <c r="E33" i="6"/>
  <c r="D33" i="6"/>
  <c r="C33" i="6"/>
  <c r="B33" i="6"/>
  <c r="J32" i="6"/>
  <c r="I32" i="6"/>
  <c r="H32" i="6"/>
  <c r="G32" i="6"/>
  <c r="F32" i="6"/>
  <c r="E32" i="6"/>
  <c r="D32" i="6"/>
  <c r="C32" i="6"/>
  <c r="B32" i="6"/>
  <c r="J31" i="6"/>
  <c r="I31" i="6"/>
  <c r="H31" i="6"/>
  <c r="G31" i="6"/>
  <c r="F31" i="6"/>
  <c r="E31" i="6"/>
  <c r="D31" i="6"/>
  <c r="C31" i="6"/>
  <c r="B31" i="6"/>
  <c r="J30" i="6"/>
  <c r="I30" i="6"/>
  <c r="H30" i="6"/>
  <c r="G30" i="6"/>
  <c r="F30" i="6"/>
  <c r="E30" i="6"/>
  <c r="D30" i="6"/>
  <c r="C30" i="6"/>
  <c r="B30" i="6"/>
  <c r="J29" i="6"/>
  <c r="I29" i="6"/>
  <c r="H29" i="6"/>
  <c r="G29" i="6"/>
  <c r="F29" i="6"/>
  <c r="E29" i="6"/>
  <c r="D29" i="6"/>
  <c r="C29" i="6"/>
  <c r="B29" i="6"/>
  <c r="J28" i="6"/>
  <c r="I28" i="6"/>
  <c r="H28" i="6"/>
  <c r="G28" i="6"/>
  <c r="F28" i="6"/>
  <c r="E28" i="6"/>
  <c r="D28" i="6"/>
  <c r="C28" i="6"/>
  <c r="B28" i="6"/>
  <c r="J27" i="6"/>
  <c r="I27" i="6"/>
  <c r="H27" i="6"/>
  <c r="G27" i="6"/>
  <c r="F27" i="6"/>
  <c r="E27" i="6"/>
  <c r="D27" i="6"/>
  <c r="C27" i="6"/>
  <c r="B27" i="6"/>
  <c r="J26" i="6"/>
  <c r="I26" i="6"/>
  <c r="H26" i="6"/>
  <c r="G26" i="6"/>
  <c r="F26" i="6"/>
  <c r="E26" i="6"/>
  <c r="D26" i="6"/>
  <c r="C26" i="6"/>
  <c r="B26" i="6"/>
  <c r="J25" i="6"/>
  <c r="I25" i="6"/>
  <c r="H25" i="6"/>
  <c r="G25" i="6"/>
  <c r="F25" i="6"/>
  <c r="E25" i="6"/>
  <c r="D25" i="6"/>
  <c r="C25" i="6"/>
  <c r="B25" i="6"/>
  <c r="J24" i="6"/>
  <c r="I24" i="6"/>
  <c r="H24" i="6"/>
  <c r="G24" i="6"/>
  <c r="F24" i="6"/>
  <c r="E24" i="6"/>
  <c r="D24" i="6"/>
  <c r="C24" i="6"/>
  <c r="B24" i="6"/>
  <c r="J23" i="6"/>
  <c r="I23" i="6"/>
  <c r="H23" i="6"/>
  <c r="G23" i="6"/>
  <c r="F23" i="6"/>
  <c r="E23" i="6"/>
  <c r="D23" i="6"/>
  <c r="C23" i="6"/>
  <c r="B23" i="6"/>
  <c r="J22" i="6"/>
  <c r="I22" i="6"/>
  <c r="H22" i="6"/>
  <c r="G22" i="6"/>
  <c r="F22" i="6"/>
  <c r="E22" i="6"/>
  <c r="D22" i="6"/>
  <c r="C22" i="6"/>
  <c r="B22" i="6"/>
  <c r="J21" i="6"/>
  <c r="I21" i="6"/>
  <c r="H21" i="6"/>
  <c r="G21" i="6"/>
  <c r="F21" i="6"/>
  <c r="E21" i="6"/>
  <c r="D21" i="6"/>
  <c r="C21" i="6"/>
  <c r="B21" i="6"/>
  <c r="J20" i="6"/>
  <c r="I20" i="6"/>
  <c r="H20" i="6"/>
  <c r="G20" i="6"/>
  <c r="F20" i="6"/>
  <c r="E20" i="6"/>
  <c r="D20" i="6"/>
  <c r="C20" i="6"/>
  <c r="B20" i="6"/>
  <c r="J19" i="6"/>
  <c r="I19" i="6"/>
  <c r="H19" i="6"/>
  <c r="G19" i="6"/>
  <c r="F19" i="6"/>
  <c r="E19" i="6"/>
  <c r="D19" i="6"/>
  <c r="C19" i="6"/>
  <c r="B19" i="6"/>
  <c r="J18" i="6"/>
  <c r="I18" i="6"/>
  <c r="H18" i="6"/>
  <c r="G18" i="6"/>
  <c r="F18" i="6"/>
  <c r="E18" i="6"/>
  <c r="D18" i="6"/>
  <c r="C18" i="6"/>
  <c r="B18" i="6"/>
  <c r="J17" i="6"/>
  <c r="I17" i="6"/>
  <c r="H17" i="6"/>
  <c r="G17" i="6"/>
  <c r="F17" i="6"/>
  <c r="E17" i="6"/>
  <c r="D17" i="6"/>
  <c r="C17" i="6"/>
  <c r="B17" i="6"/>
  <c r="J16" i="6"/>
  <c r="I16" i="6"/>
  <c r="H16" i="6"/>
  <c r="G16" i="6"/>
  <c r="F16" i="6"/>
  <c r="E16" i="6"/>
  <c r="D16" i="6"/>
  <c r="C16" i="6"/>
  <c r="B16" i="6"/>
  <c r="J15" i="6"/>
  <c r="I15" i="6"/>
  <c r="H15" i="6"/>
  <c r="G15" i="6"/>
  <c r="F15" i="6"/>
  <c r="E15" i="6"/>
  <c r="D15" i="6"/>
  <c r="C15" i="6"/>
  <c r="B15" i="6"/>
  <c r="J14" i="6"/>
  <c r="I14" i="6"/>
  <c r="H14" i="6"/>
  <c r="G14" i="6"/>
  <c r="F14" i="6"/>
  <c r="E14" i="6"/>
  <c r="D14" i="6"/>
  <c r="C14" i="6"/>
  <c r="B14" i="6"/>
  <c r="J13" i="6"/>
  <c r="I13" i="6"/>
  <c r="H13" i="6"/>
  <c r="G13" i="6"/>
  <c r="F13" i="6"/>
  <c r="E13" i="6"/>
  <c r="D13" i="6"/>
  <c r="C13" i="6"/>
  <c r="B13" i="6"/>
  <c r="J12" i="6"/>
  <c r="I12" i="6"/>
  <c r="H12" i="6"/>
  <c r="G12" i="6"/>
  <c r="F12" i="6"/>
  <c r="E12" i="6"/>
  <c r="D12" i="6"/>
  <c r="C12" i="6"/>
  <c r="B12" i="6"/>
  <c r="J11" i="6"/>
  <c r="I11" i="6"/>
  <c r="H11" i="6"/>
  <c r="G11" i="6"/>
  <c r="F11" i="6"/>
  <c r="E11" i="6"/>
  <c r="D11" i="6"/>
  <c r="C11" i="6"/>
  <c r="B11" i="6"/>
  <c r="J10" i="6"/>
  <c r="I10" i="6"/>
  <c r="H10" i="6"/>
  <c r="G10" i="6"/>
  <c r="F10" i="6"/>
  <c r="E10" i="6"/>
  <c r="D10" i="6"/>
  <c r="C10" i="6"/>
  <c r="B10" i="6"/>
  <c r="J9" i="6"/>
  <c r="I9" i="6"/>
  <c r="H9" i="6"/>
  <c r="G9" i="6"/>
  <c r="F9" i="6"/>
  <c r="E9" i="6"/>
  <c r="D9" i="6"/>
  <c r="C9" i="6"/>
  <c r="B9" i="6"/>
  <c r="J8" i="6"/>
  <c r="I8" i="6"/>
  <c r="H8" i="6"/>
  <c r="G8" i="6"/>
  <c r="F8" i="6"/>
  <c r="E8" i="6"/>
  <c r="D8" i="6"/>
  <c r="C8" i="6"/>
  <c r="B8" i="6"/>
  <c r="J20" i="5"/>
  <c r="I20" i="5"/>
  <c r="H20" i="5"/>
  <c r="G20" i="5"/>
  <c r="F20" i="5"/>
  <c r="E20" i="5"/>
  <c r="D20" i="5"/>
  <c r="C20" i="5"/>
  <c r="B20" i="5"/>
  <c r="J19" i="5"/>
  <c r="I19" i="5"/>
  <c r="H19" i="5"/>
  <c r="G19" i="5"/>
  <c r="F19" i="5"/>
  <c r="E19" i="5"/>
  <c r="D19" i="5"/>
  <c r="C19" i="5"/>
  <c r="B19" i="5"/>
  <c r="J18" i="5"/>
  <c r="I18" i="5"/>
  <c r="H18" i="5"/>
  <c r="G18" i="5"/>
  <c r="F18" i="5"/>
  <c r="E18" i="5"/>
  <c r="D18" i="5"/>
  <c r="C18" i="5"/>
  <c r="B18" i="5"/>
  <c r="J17" i="5"/>
  <c r="I17" i="5"/>
  <c r="H17" i="5"/>
  <c r="G17" i="5"/>
  <c r="F17" i="5"/>
  <c r="E17" i="5"/>
  <c r="D17" i="5"/>
  <c r="C17" i="5"/>
  <c r="B17" i="5"/>
  <c r="J16" i="5"/>
  <c r="I16" i="5"/>
  <c r="H16" i="5"/>
  <c r="G16" i="5"/>
  <c r="F16" i="5"/>
  <c r="E16" i="5"/>
  <c r="D16" i="5"/>
  <c r="C16" i="5"/>
  <c r="B16" i="5"/>
  <c r="J15" i="5"/>
  <c r="I15" i="5"/>
  <c r="H15" i="5"/>
  <c r="G15" i="5"/>
  <c r="F15" i="5"/>
  <c r="E15" i="5"/>
  <c r="D15" i="5"/>
  <c r="C15" i="5"/>
  <c r="B15" i="5"/>
  <c r="J14" i="5"/>
  <c r="I14" i="5"/>
  <c r="H14" i="5"/>
  <c r="G14" i="5"/>
  <c r="F14" i="5"/>
  <c r="E14" i="5"/>
  <c r="D14" i="5"/>
  <c r="C14" i="5"/>
  <c r="B14" i="5"/>
  <c r="J13" i="5"/>
  <c r="I13" i="5"/>
  <c r="H13" i="5"/>
  <c r="G13" i="5"/>
  <c r="F13" i="5"/>
  <c r="E13" i="5"/>
  <c r="D13" i="5"/>
  <c r="C13" i="5"/>
  <c r="B13" i="5"/>
  <c r="J12" i="5"/>
  <c r="I12" i="5"/>
  <c r="H12" i="5"/>
  <c r="G12" i="5"/>
  <c r="F12" i="5"/>
  <c r="E12" i="5"/>
  <c r="D12" i="5"/>
  <c r="C12" i="5"/>
  <c r="B12" i="5"/>
  <c r="J11" i="5"/>
  <c r="I11" i="5"/>
  <c r="H11" i="5"/>
  <c r="G11" i="5"/>
  <c r="F11" i="5"/>
  <c r="E11" i="5"/>
  <c r="D11" i="5"/>
  <c r="C11" i="5"/>
  <c r="B11" i="5"/>
  <c r="J10" i="5"/>
  <c r="I10" i="5"/>
  <c r="H10" i="5"/>
  <c r="G10" i="5"/>
  <c r="F10" i="5"/>
  <c r="E10" i="5"/>
  <c r="D10" i="5"/>
  <c r="C10" i="5"/>
  <c r="B10" i="5"/>
  <c r="J9" i="5"/>
  <c r="I9" i="5"/>
  <c r="H9" i="5"/>
  <c r="G9" i="5"/>
  <c r="F9" i="5"/>
  <c r="E9" i="5"/>
  <c r="D9" i="5"/>
  <c r="C9" i="5"/>
  <c r="B9" i="5"/>
  <c r="J8" i="5"/>
  <c r="I8" i="5"/>
  <c r="H8" i="5"/>
  <c r="G8" i="5"/>
  <c r="F8" i="5"/>
  <c r="E8" i="5"/>
  <c r="D8" i="5"/>
  <c r="C8" i="5"/>
  <c r="B8" i="5"/>
  <c r="K13" i="3"/>
  <c r="J13" i="3"/>
  <c r="I13" i="3"/>
  <c r="H13" i="3"/>
  <c r="G13" i="3"/>
  <c r="F13" i="3"/>
  <c r="E13" i="3"/>
  <c r="D13" i="3"/>
  <c r="C13" i="3"/>
  <c r="B13" i="3"/>
  <c r="K12" i="3"/>
  <c r="J12" i="3"/>
  <c r="I12" i="3"/>
  <c r="H12" i="3"/>
  <c r="G12" i="3"/>
  <c r="F12" i="3"/>
  <c r="E12" i="3"/>
  <c r="D12" i="3"/>
  <c r="C12" i="3"/>
  <c r="B12" i="3"/>
  <c r="K11" i="3"/>
  <c r="J11" i="3"/>
  <c r="I11" i="3"/>
  <c r="H11" i="3"/>
  <c r="G11" i="3"/>
  <c r="F11" i="3"/>
  <c r="E11" i="3"/>
  <c r="D11" i="3"/>
  <c r="C11" i="3"/>
  <c r="B11" i="3"/>
  <c r="K10" i="3"/>
  <c r="J10" i="3"/>
  <c r="I10" i="3"/>
  <c r="H10" i="3"/>
  <c r="G10" i="3"/>
  <c r="F10" i="3"/>
  <c r="E10" i="3"/>
  <c r="D10" i="3"/>
  <c r="C10" i="3"/>
  <c r="B10" i="3"/>
  <c r="K9" i="3"/>
  <c r="J9" i="3"/>
  <c r="I9" i="3"/>
  <c r="H9" i="3"/>
  <c r="G9" i="3"/>
  <c r="F9" i="3"/>
  <c r="E9" i="3"/>
  <c r="D9" i="3"/>
  <c r="C9" i="3"/>
  <c r="B9" i="3"/>
  <c r="K8" i="3"/>
  <c r="J8" i="3"/>
  <c r="I8" i="3"/>
  <c r="H8" i="3"/>
  <c r="G8" i="3"/>
  <c r="F8" i="3"/>
  <c r="E8" i="3"/>
  <c r="D8" i="3"/>
  <c r="C8" i="3"/>
  <c r="B8" i="3"/>
  <c r="A32" i="1"/>
  <c r="A30" i="1"/>
  <c r="A29" i="1"/>
  <c r="A28" i="1"/>
  <c r="A27" i="1"/>
  <c r="A26" i="1"/>
  <c r="A25" i="1"/>
  <c r="A24" i="1"/>
  <c r="A23" i="1"/>
  <c r="A22" i="1"/>
  <c r="A21" i="1"/>
  <c r="A17" i="1"/>
  <c r="A16" i="1"/>
  <c r="A15" i="1"/>
  <c r="A14" i="1"/>
  <c r="A13" i="1"/>
  <c r="A12" i="1"/>
  <c r="A11" i="1"/>
  <c r="A10" i="1"/>
  <c r="A9" i="1"/>
  <c r="A8" i="1"/>
  <c r="A7" i="1"/>
  <c r="A6" i="1"/>
  <c r="A5" i="1"/>
  <c r="A4" i="1"/>
</calcChain>
</file>

<file path=xl/sharedStrings.xml><?xml version="1.0" encoding="utf-8"?>
<sst xmlns="http://schemas.openxmlformats.org/spreadsheetml/2006/main" count="3021" uniqueCount="1019">
  <si>
    <t>Table 1: Applications for Best Start Grant and Best Start Foods by month</t>
  </si>
  <si>
    <t>Table 2: Applications by Best Start Grant and Best Start Foods payment type</t>
  </si>
  <si>
    <t>Table 3: Applications for Best Start Grant and Best Start Foods by channel</t>
  </si>
  <si>
    <t>Table 4: Applications for Best Start Grant and Best Start Foods by age group</t>
  </si>
  <si>
    <t>Table 5: Applications for Best Start Grant and Best Start Foods by local authority</t>
  </si>
  <si>
    <t>Table 6: Applications received and benefit components applied for by local authority</t>
  </si>
  <si>
    <t>Table 7: Applications for Best Start Grant and Best Start Foods by health board</t>
  </si>
  <si>
    <t>Table 8: Applications received and benefit components applied for by health board</t>
  </si>
  <si>
    <t>Table 9: Applications for Best Start Grant Pregnancy and Baby Payment by Type of Birth</t>
  </si>
  <si>
    <t>Table 10: Processing times for Best Start Grant and Best Start Food by decision month</t>
  </si>
  <si>
    <t>Table 11: Best Start Grant and Best Start Foods Payments by Local Authority</t>
  </si>
  <si>
    <t>Table 12: Payments by Best Start Grant and Best Start Foods payment type and month</t>
  </si>
  <si>
    <t>Table 13: Number of Auto-awarded Payments for Best Start Grant</t>
  </si>
  <si>
    <t>Table 14: Number of individual Best Start Grant and Best Start Foods clients paid</t>
  </si>
  <si>
    <t>Chart 1: Applications for Best Start Grant and Best Start Foods by month</t>
  </si>
  <si>
    <t>Chart 2: Applications by Best Start Grant and Best Start Foods payment type</t>
  </si>
  <si>
    <t>Chart 3: Payments by Best Start Grant and Best Start Foods payment type and month</t>
  </si>
  <si>
    <t>List of financial years covered in this publication</t>
  </si>
  <si>
    <t>Table of Contents</t>
  </si>
  <si>
    <t>This worksheet contains one table. Applications are summarised by month and financial year totals are located at the bottom of the table.</t>
  </si>
  <si>
    <t>Banded rows are used in this table. To remove these, highlight the table, go to the Design tab and uncheck the banded rows box.</t>
  </si>
  <si>
    <t>Notes are located below this table and begin in cell A85</t>
  </si>
  <si>
    <t>To view the full data behind this table please see the worksheet entitled Table 2 - Full data.</t>
  </si>
  <si>
    <t>Financial Year selection
[note 1]:</t>
  </si>
  <si>
    <t>This worksheet contains one table. Applications are summarised by month and applicant channel.</t>
  </si>
  <si>
    <t>To view the full data behind this table please see the worksheet entitled Table 4 - Full data.</t>
  </si>
  <si>
    <t>To view the full data behind this table please see the worksheet entitled Table 5 - Full data.</t>
  </si>
  <si>
    <t>To view the full data behind this table please see the worksheet entitled Table 6 - Full data.</t>
  </si>
  <si>
    <t>To view the full data behind this table please see the worksheet entitled Table 7 - Full data.</t>
  </si>
  <si>
    <t>To view the full data behind this table please see the worksheet entitled Table 8 - Full data.</t>
  </si>
  <si>
    <t>To view the full data behind this table please see the worksheet entitled Table 9 - Full data.</t>
  </si>
  <si>
    <t>This worksheet contains one table on processing times. Applications are summarised by month. Percentages of total processed applications are located at the bottom of the table.</t>
  </si>
  <si>
    <t>This worksheet contains one table. Payments are summarised by month and financial year totals are located at the bottom of the table.</t>
  </si>
  <si>
    <t>This worksheet contains one table which summarises number of Auto-awarded Payments made by month and component type.</t>
  </si>
  <si>
    <t>This worksheet contains one table which summarises number of individual clients helped by financial year. All time total is located at the bottom of the table.</t>
  </si>
  <si>
    <t>Notes are located below this table and begin in cell A14.</t>
  </si>
  <si>
    <t>This worksheet contains one table. Re-determinations are summarised by month.</t>
  </si>
  <si>
    <t>This worksheet contains one table. Appeals are summarised by month.</t>
  </si>
  <si>
    <t>This worksheet contains one table. Reviews are summarised by month.</t>
  </si>
  <si>
    <t>Notes are located below this table and begin in cell A77</t>
  </si>
  <si>
    <t>This worksheet contains one chart. Alternative text for this chart is located in cell A3.</t>
  </si>
  <si>
    <t>Alternative Text: This chart summarises the number of applications received since the benefit launched on 10 December 2018. Vertical bars are used to show the number of applications for each month. The figures used in this chart are located in Table 1 of this document.</t>
  </si>
  <si>
    <t>Alternative Text: This chart summarises the number of applications received since the benefit launched on 10 December 2018. Vertical bars are used to show the number of applications received, summarised by financial year. Colours and labels are used to show the number of applications for each payment type. The figures used in this chart are located in Table 2 of this document. Notes are located below the chart, in cell A40.</t>
  </si>
  <si>
    <t>Alternative Text: This chart summarises the value of payments since the benefit launched on 10 December 2018. Vertical bars are used to show the value of payments for each month (in millions of pounds) and colours and labels distinguish between the different payment types. The figures used in this chart are located in Table 12 of this document.</t>
  </si>
  <si>
    <t>Figures are rounded for disclosure control and may not sum due to rounding.</t>
  </si>
  <si>
    <t>[note 2] From 12 August 2019 applications received are counted for both Best Start Grant and Best Start Foods. Until 12 August 2019 the numbers only include Best Start Grant applications.</t>
  </si>
  <si>
    <t>[note 3] Applications are processed once a decision has been made to authorise or deny, or once an application is withdrawn by the applicant. Data is presented by the month of decision rather than month the application was received.</t>
  </si>
  <si>
    <t>[note 4] Application was authorised for either Best Start Foods or at least one Best Start Grant payment.</t>
  </si>
  <si>
    <t>[note 5] Application was denied for both Best Start Foods and all Best Start Grant payments.</t>
  </si>
  <si>
    <t>[note 6] Applications were either withdrawn for both payments from 12 August 2019, or Best Start Grant application was withdrawn before the launch of Best Start Foods.</t>
  </si>
  <si>
    <t>[note 2] Applications for multiple types of payment are counted multiple times within this table.</t>
  </si>
  <si>
    <t>[note 3] Applications are categorised as being for Pregnancy and Baby Payment if the application form included baby details.</t>
  </si>
  <si>
    <t>[note 4] Applications are categorised as being for Early Learning Payment, School Age Payment, or Best Start Foods if the application form was received on or after the payment went live and it had details of dependent children of the relevant eligible ages.</t>
  </si>
  <si>
    <t>[note 5] Applications are categorised as being Unknown, where no children were of eligible age for either Best Start Grant or Best Start Foods payment. The authorisation rate for unknown applications is low because the application did not include children of eligible age.</t>
  </si>
  <si>
    <t>[note 6] It is likely that all applications in the 2018 - 2019 financial year were for Pregnancy and Baby Payment but some applications contained no evidence of pregnancy or eligible children and are categorised as 'unknown'.</t>
  </si>
  <si>
    <t>[note 7] Applications are processed once a decision has been made to authorise or deny, or once an application is withdrawn by the applicant. Data is presented by the financial year of decision rather than the financial year the application was received. Applications received in a particular financial year were not necessarily processed in that same financial year.</t>
  </si>
  <si>
    <t>[note 8] Application was authorised for either Best Start Foods or at least one Best Start Grant payment for total authorisation rate. For each component included in the application form, application was only authorised for the particular component. Application can be authorised for more than one component.</t>
  </si>
  <si>
    <t>[note 9] Application was denied for both Best Start Foods and all Best Start Grant payments for total denial rate. For each component included in the application form, application was only denied for the particular component. For Best Start Grant applications, application can be denied for one component however can be approved for another.</t>
  </si>
  <si>
    <t>[note 10] Applications were either withdrawn for both payments from 12 August 2019, or Best Start Grant application was withdrawn before the launch of Best Start Foods. For each component included in the application form, application was only withdrawn for the particular component.</t>
  </si>
  <si>
    <t>[note 1] From 12 August 2019 applications received are counted for both Best Start Grant and Best Start Foods. Until 12 August 2019 the numbers only include Best Start Grant.</t>
  </si>
  <si>
    <t>[note 2] Changes were made in March 2020 in response to the Covid-19 pandemic meaning the full telephony service was not available between 24th March onwards. On 3rd July, a limited inbound telephony service was re-introduced. The full telephony service resumed on 2nd November.</t>
  </si>
  <si>
    <t>[note 3] Where application channel is neither online, paper nor phone, application channel has been classed as ‘other channels’. These figures are not subject to suppression as they do not reveal information on any individuals.</t>
  </si>
  <si>
    <t>[c] Figures suppressed for disclosure control</t>
  </si>
  <si>
    <t>[note 2] The under 18 age group includes some possible errors in date of birth.</t>
  </si>
  <si>
    <t>[note 3] Age is unknown where date of birth is missing or incorrect (e.g. child date of birth has been input instead of applicant date of birth).</t>
  </si>
  <si>
    <t>[note 4] From 12 August 2019 applications received are counted for both Best Start Grant and Best Start Foods. Until 12 August 2019 the numbers only include Best Start Grant.</t>
  </si>
  <si>
    <t>[note 5] Application was authorised for either Best Start Foods or at least one Best Start Grant payment.</t>
  </si>
  <si>
    <t>[note 6] Application was denied for both Best Start Foods and all Best Start Grant payments.</t>
  </si>
  <si>
    <t>[note 7] Applications were either withdrawn for both payments from 12 August 2019, or Best Start Grant application was withdrawn before the launch of Best Start Foods.</t>
  </si>
  <si>
    <t>[note 2] Some applications cannot be matched to a Scottish local authority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</si>
  <si>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3] Applications have been assigned as being non-Scottish if they do not appear on the lookup file used to match postcodes to Scottish local authorities, and if the applications is from a non-Scottish postcode area. Non-Scottish postcode applications that have been authorised or received payments did have a Scottish postcode at the time of application.</t>
  </si>
  <si>
    <t>[note 4] Some applications did not have a postcode and therefore cannot be matched to local authority or country.</t>
  </si>
  <si>
    <t>[note 5] From 12 August 2019 applications received are counted for both Best Start Grant and Best Start Foods. Until 12 August 2019 the numbers only include Best Start Grant.</t>
  </si>
  <si>
    <t>[note 6] Application was authorised for either Best Start Foods or at least one Best Start Grant payment.</t>
  </si>
  <si>
    <t>[note 7] Application was denied for both Best Start Foods and all Best Start Grant payments.</t>
  </si>
  <si>
    <t>[note 8] Applications were either withdrawn for both payments from 12 August 2019, or Best Start Grant application was withdrawn before the launch of Best Start Foods.</t>
  </si>
  <si>
    <t>See the data quality section of the publication for further information about how postcodes are matched to local authorities and country.</t>
  </si>
  <si>
    <t>[note 6] Applications for multiple types of payment are counted multiple times within this table. Thus, adding up the components within a local authority will not equal the total applications for that local authority.</t>
  </si>
  <si>
    <t>[note 7] Applications are categorised as being for Pregnancy and Baby Payment if the application form included baby details.</t>
  </si>
  <si>
    <t>[note 8] Applications are categorised as being for Early Learning Payment, School Age Payment, or Best Start Foods if the application form was received on or after the payment went live and it had details of dependent children of the relevant eligible ages.</t>
  </si>
  <si>
    <t>[note 9] Applications are categorised as being Unknown, where no children were of eligible age for either Best Start Grant or Best Start Foods payment. The authorisation rate for unknown applications is low because the application did not include children of eligible age.</t>
  </si>
  <si>
    <t>[note 2] Some applications cannot be matched to a Scottish health board by postcode, because the postcode on the application is not on the lookup file used to match postcode to local authority. These may be applications from people living in properties that are too new to be on the lookup file. Applications have been assigned to Scotland based on postcode area.</t>
  </si>
  <si>
    <t>[note 4] Some applications did not have a postcode and therefore cannot be matched to health board or country.</t>
  </si>
  <si>
    <t>See the data quality section of the publication for further information about how postcodes are matched to health boards and country.</t>
  </si>
  <si>
    <t>[note 3] Applications have been assigned as being non-Scottish if they do not appear on the lookup file used to match postcodes to Scottish health boards, and if the applications is from a non-Scottish postcode area. Non-Scottish postcode applications that have been authorised or received payments did have a Scottish postcode at the time of application.</t>
  </si>
  <si>
    <t>[note 6] Applications for multiple types of payment are counted multiple times within this table. Thus, adding up the components within a health board will not equal the total applications for that health board.</t>
  </si>
  <si>
    <t>[note 2] Applications have been classified as 'first births' if the application form only included details of the baby or babies being applied for (either single or multiple births), and did not include details of other dependent children. Applications have been classified as 'subsequent births' where the application form included details of other dependent children.</t>
  </si>
  <si>
    <t>[note 3] Applications are counted as 'multiple birth' if they contained information on more than one expected child.</t>
  </si>
  <si>
    <t>[note 5] Applications are only counted as 'authorised' if they have been authorised for pregnancy and baby payment. Applications that were authorised for Early Learning Payment or School Age Payment but not baby payment are counted as 'denied' in this table.</t>
  </si>
  <si>
    <t>[note 1] Processing time is calculated in working days, and public holidays are excluded, even if applications were processed by staff working overtime on these days. Processing time is only calculated for applications that were decided by 30 December 2023, and does not include any applications that are flagged as having had a redetermination request. The number of applications processed in this table is therefore lower than the number of decisions shown in other tables. Both Best Start Foods and Best Start Grant applications are being processed at the same time.</t>
  </si>
  <si>
    <t>[note 2] Data is presented by the month of decision rather than month the application was received. From 12 August 2019 applications received are counted for both Best Start Grant and Best Start Foods. Until 12 August 2019 the numbers only include Best Start Grant.</t>
  </si>
  <si>
    <t>[note 4]  All decisions made in December 2018 were made within 15 working days, and a high number were made within ten days. This is because applications were taken from 10 December, leaving only 14 working days in the rest of the month during which decisions could be made.</t>
  </si>
  <si>
    <t>[note 5] Median average processing time. The median is the middle value of an ordered dataset, or the point at which half of the values are higher and half of the values are lower. Value is dispayed in days.</t>
  </si>
  <si>
    <t>[note 5] Includes payments that are a result of re-determinations and appeals.</t>
  </si>
  <si>
    <t>[note 6] Best Start Foods payments began in September 2019. Due to the nature of payment, payment value is rounded to the nearest pound.</t>
  </si>
  <si>
    <t>See the data quality section of the publication for further information about how postcodes are matched to local authority areas and country.</t>
  </si>
  <si>
    <t>[note 1] Payment values have been allocated to the month the payment was issued, rather than the month it was received by a client.</t>
  </si>
  <si>
    <t>[note 3] Includes payments that are a result of re-determinations and appeals.</t>
  </si>
  <si>
    <t>Figures are rounded for disclosure control.</t>
  </si>
  <si>
    <t>[note 1] From 28 November 2022, parents and carers who already receive Scottish Child Payment were automatically paid for Best Start Grant Early Learning and School Age Payments. See the Auto-award of payments section of the publication background notes for more information.</t>
  </si>
  <si>
    <t>See the data quality section of the publication for further information about steps taken to account for manually generated payments within the Auto-Award count</t>
  </si>
  <si>
    <t>[note 1] Payments are issued once applications are processed and a decision is made to authorise the application. Data is presented by the date a payment is issued rather than date the application was received or the date of decision.</t>
  </si>
  <si>
    <t>[note 1] Until March 2022, re-determinations were reported based on management information manually collected by the Client Experience team at Social Security Scotland. From April 2022 onwards, the figures reported in this table are based on data extracted from the case management system. More information can be found within the About the Data section within the publication document.</t>
  </si>
  <si>
    <t>[note 2] Data is presented by the month the redetermination was received. Data presented does not include invalid re-determinations.</t>
  </si>
  <si>
    <t>[note 3] Data is presented by the month of decision rather than month the re-determination was received. Data presented does not include invalid re-determinations.</t>
  </si>
  <si>
    <t>[note 4] Average days to respond and percentage closed within 16 working days are only calculated for re-determinations that were disallowed, allowed, or partially allowed - this figure excludes re-determinations that were withdrawn or invalid.</t>
  </si>
  <si>
    <t>[note 5] Median has been used to calculate the average number of days to respond. The median is the middle value of an ordered dataset, or the point at which half of the values are higher and half of the values are lower.</t>
  </si>
  <si>
    <t>[note 1] Figures exclude withdrawn and invalid appeals</t>
  </si>
  <si>
    <t>[note 2] Data is presented by the month of decision rather than month the appeal was received.</t>
  </si>
  <si>
    <t>[note 3] Upheld means upheld in the applicant's favour</t>
  </si>
  <si>
    <t>[note 1] Figures do not include applications that had a review that were deemed 'invalid'.</t>
  </si>
  <si>
    <t>[note 2] Data is presented by the month of decision rather than month the request was received.</t>
  </si>
  <si>
    <t>[note 3] Average days to respond are only calculated for reviews that were disallowed or allowed - this figure excludes reviews that were withdrawn and Best Start Grant applications that had a re-determination associated with them.</t>
  </si>
  <si>
    <t>[note 4] Median has been used to calculate average number of days to respond. The median is the middle value of an ordered dataset, or the point at which half of the values are higher and half of the values are lower.</t>
  </si>
  <si>
    <t>Financial Year 2018 - 2019 includes the months from December 2018 to March 2019. During these months, pregnancy and baby payment was the only payment that had launched.</t>
  </si>
  <si>
    <t>Financial Year 2019 - 2020 includes the months from April 2019 to March 2020.</t>
  </si>
  <si>
    <t>Financial Year 2020 - 2021 includes the months from April 2020 to March 2021.</t>
  </si>
  <si>
    <t>Financial Year 2021 - 2022 includes the months from April 2021 to March 2022.</t>
  </si>
  <si>
    <t>Financial Year 2022 - 2023 includes the months from April 2022 to March 2023.</t>
  </si>
  <si>
    <t>Financial Year 2023 - 2024 includes the months from April 2023 to December 2023.</t>
  </si>
  <si>
    <t>Applications for multiple types of payment are counted multiple times within this chart.</t>
  </si>
  <si>
    <t>Applications are categorised as being for Pregnancy and Baby Payment if the application form included baby details.</t>
  </si>
  <si>
    <t>Applications are categorised as being for Early Learning Payment, School Age Payment, or Best Start Foods if the application form was received on or after the payment went live and it had details of dependent children of the relevant eligible ages.</t>
  </si>
  <si>
    <t>Applications are categorised as being Unknown, where no children were of eligible age for either Best Start Grant or Best Start Foods payment. The authorisation rate for unknown applications is low because the application did not include children of eligible age.</t>
  </si>
  <si>
    <t>Table Number</t>
  </si>
  <si>
    <t>Table or Chart Description</t>
  </si>
  <si>
    <t>Applications for Best Start Grant and Best Start Foods by month</t>
  </si>
  <si>
    <t>Applications by Best Start Grant and Best Start Foods payment type</t>
  </si>
  <si>
    <t>Applications for Best Start Grant and Best Start Foods by channel</t>
  </si>
  <si>
    <t>Applications for Best Start Grant and Best Start Foods by age group</t>
  </si>
  <si>
    <t>Applications for Best Start Grant and Best Start Foods by local authority</t>
  </si>
  <si>
    <t>Applications received and benefit components applied for, by local authority</t>
  </si>
  <si>
    <t>Applications for Best Start Grant and Best Start Foods by health board</t>
  </si>
  <si>
    <t>Applications received and benefit components applied for, by health board</t>
  </si>
  <si>
    <t>Applications for Best Start Grant Pregnancy and Baby Payment by first and subsequent births</t>
  </si>
  <si>
    <t>Processing times for Best Start Grant and Best Start Foods by decision month</t>
  </si>
  <si>
    <t>Best Start Grant and Best Start Foods payments by local authority</t>
  </si>
  <si>
    <t>Payments by Best Start Grant and Best Start Foods payment type and month</t>
  </si>
  <si>
    <t>Number of Auto-awarded Payments for Best Start Grant</t>
  </si>
  <si>
    <t>Number of individual Best Start Grant and Best Start Foods clients paid</t>
  </si>
  <si>
    <t>Re-determinations for Best Start Grant management information</t>
  </si>
  <si>
    <t>Appeals for Best Start Grant management information</t>
  </si>
  <si>
    <t>Best Start Foods reviews management information</t>
  </si>
  <si>
    <t>Applications by Best Start Grant and Best Start Foods payment type - Full Data</t>
  </si>
  <si>
    <t>Applications for Best Start Grant and Best Start Foods by age group - Full Data</t>
  </si>
  <si>
    <t>Applications for Best Start Grant and Best Start Foods by local authority - Full Data</t>
  </si>
  <si>
    <t>Applications received and benefit components applied for, by local authority - Full Data</t>
  </si>
  <si>
    <t>Applications for Best Start Grant and Best Start Foods by health board - Full Data</t>
  </si>
  <si>
    <t>Applications received and benefit components applied for, by health board - Full Data</t>
  </si>
  <si>
    <t>Applications for Best Start Grant Pregnancy and Baby Payment by first and subsequent births - Full Data</t>
  </si>
  <si>
    <t>Month
[note 1]</t>
  </si>
  <si>
    <t>Total applications received
[note 2]</t>
  </si>
  <si>
    <t>Percentage of total applications received</t>
  </si>
  <si>
    <t>Total applications processed
[note 3]</t>
  </si>
  <si>
    <t>Authorised applications
[note 4]</t>
  </si>
  <si>
    <t>Denied applications
[note 5]</t>
  </si>
  <si>
    <t>Withdrawn applications
[note 6]</t>
  </si>
  <si>
    <t>Percentage of processed applications authorised</t>
  </si>
  <si>
    <t>Percentage of processed applications denied</t>
  </si>
  <si>
    <t>Percentage of processed applications withdrawn</t>
  </si>
  <si>
    <t>Total</t>
  </si>
  <si>
    <t>December 2018</t>
  </si>
  <si>
    <t>January 2019</t>
  </si>
  <si>
    <t>February 2019</t>
  </si>
  <si>
    <t>March 2019</t>
  </si>
  <si>
    <t>April 2019</t>
  </si>
  <si>
    <t>May 2019</t>
  </si>
  <si>
    <t>June 2019</t>
  </si>
  <si>
    <t>July 2019</t>
  </si>
  <si>
    <t>August 2019</t>
  </si>
  <si>
    <t>September 2019</t>
  </si>
  <si>
    <t>October 2019</t>
  </si>
  <si>
    <t>November 2019</t>
  </si>
  <si>
    <t>December 2019</t>
  </si>
  <si>
    <t>January 2020</t>
  </si>
  <si>
    <t>February 2020</t>
  </si>
  <si>
    <t>March 2020</t>
  </si>
  <si>
    <t>April 2020</t>
  </si>
  <si>
    <t>May 2020</t>
  </si>
  <si>
    <t>June 2020</t>
  </si>
  <si>
    <t>July 2020</t>
  </si>
  <si>
    <t>August 2020</t>
  </si>
  <si>
    <t>September 2020</t>
  </si>
  <si>
    <t>October 2020</t>
  </si>
  <si>
    <t>November 2020</t>
  </si>
  <si>
    <t>December 2020</t>
  </si>
  <si>
    <t>January 2021</t>
  </si>
  <si>
    <t>February 2021</t>
  </si>
  <si>
    <t>March 2021</t>
  </si>
  <si>
    <t>April 2021</t>
  </si>
  <si>
    <t>May 2021</t>
  </si>
  <si>
    <t>June 2021</t>
  </si>
  <si>
    <t>July 2021</t>
  </si>
  <si>
    <t>August 2021</t>
  </si>
  <si>
    <t>September 2021</t>
  </si>
  <si>
    <t>October 2021</t>
  </si>
  <si>
    <t>November 2021</t>
  </si>
  <si>
    <t>December 2021</t>
  </si>
  <si>
    <t>January 2022</t>
  </si>
  <si>
    <t>February 2022</t>
  </si>
  <si>
    <t>March 2022</t>
  </si>
  <si>
    <t>April 2022</t>
  </si>
  <si>
    <t>May 2022</t>
  </si>
  <si>
    <t>June 2022</t>
  </si>
  <si>
    <t>July 2022</t>
  </si>
  <si>
    <t>August 2022</t>
  </si>
  <si>
    <t>September 2022</t>
  </si>
  <si>
    <t>October 2022</t>
  </si>
  <si>
    <t>November 2022</t>
  </si>
  <si>
    <t>December 2022</t>
  </si>
  <si>
    <t>January 2023</t>
  </si>
  <si>
    <t>February 2023</t>
  </si>
  <si>
    <t>March 2023</t>
  </si>
  <si>
    <t>April 2023</t>
  </si>
  <si>
    <t>May 2023</t>
  </si>
  <si>
    <t>June 2023</t>
  </si>
  <si>
    <t>July 2023</t>
  </si>
  <si>
    <t>August 2023</t>
  </si>
  <si>
    <t>September 2023</t>
  </si>
  <si>
    <t>October 2023</t>
  </si>
  <si>
    <t>November 2023</t>
  </si>
  <si>
    <t>December 2023</t>
  </si>
  <si>
    <t>January 2024</t>
  </si>
  <si>
    <t>February 2024</t>
  </si>
  <si>
    <t>March 2024</t>
  </si>
  <si>
    <t>April 2024</t>
  </si>
  <si>
    <t>May 2024</t>
  </si>
  <si>
    <t>June 2024</t>
  </si>
  <si>
    <t>July 2024</t>
  </si>
  <si>
    <t>August 2024</t>
  </si>
  <si>
    <t>September 2024</t>
  </si>
  <si>
    <t>Financial Year 2018-2019</t>
  </si>
  <si>
    <t>Financial Year 2019-2020</t>
  </si>
  <si>
    <t>Financial Year 2020-2021</t>
  </si>
  <si>
    <t>Financial Year 2021-2022</t>
  </si>
  <si>
    <t>Financial Year 2022-2023</t>
  </si>
  <si>
    <t>Financial Year 2023-2024</t>
  </si>
  <si>
    <t>Financial Year 2024-2025</t>
  </si>
  <si>
    <t>Component included in applications
[note 2][note 3][note 4][note 5]
[note 6]</t>
  </si>
  <si>
    <t>Total applications received</t>
  </si>
  <si>
    <t>Total applications processed
[note 7]</t>
  </si>
  <si>
    <t>Percentage of total applications processed</t>
  </si>
  <si>
    <t>Authorised applications
[note 8]</t>
  </si>
  <si>
    <t>Denied applications
[note 9]</t>
  </si>
  <si>
    <t>Withdrawn applications
[note 10]</t>
  </si>
  <si>
    <t>Pregnancy and Baby Payment</t>
  </si>
  <si>
    <t>Early Learning Payment</t>
  </si>
  <si>
    <t>School Age Payment</t>
  </si>
  <si>
    <t>Best Start Foods</t>
  </si>
  <si>
    <t>Unknown</t>
  </si>
  <si>
    <t>Applications received by month
[note 1]</t>
  </si>
  <si>
    <t>Online applications</t>
  </si>
  <si>
    <t>Paper applications</t>
  </si>
  <si>
    <t>Phone applications
[note 2]</t>
  </si>
  <si>
    <t>Other channels
[note 3]</t>
  </si>
  <si>
    <t>Percentage of online application</t>
  </si>
  <si>
    <t>Percentage of paper application</t>
  </si>
  <si>
    <t>Percentage of phone application</t>
  </si>
  <si>
    <t>Applicant age group
[note 2][note 3]</t>
  </si>
  <si>
    <t>Total applications received
[note 4]</t>
  </si>
  <si>
    <t>Total applications processed</t>
  </si>
  <si>
    <t>Authorised applications
[note 5]</t>
  </si>
  <si>
    <t>Denied applications
[note 6]</t>
  </si>
  <si>
    <t>Withdrawn applications
[note 7]</t>
  </si>
  <si>
    <t>Under 18</t>
  </si>
  <si>
    <t>18-24</t>
  </si>
  <si>
    <t>25-29</t>
  </si>
  <si>
    <t>30-34</t>
  </si>
  <si>
    <t>35-39</t>
  </si>
  <si>
    <t>40-44</t>
  </si>
  <si>
    <t>45-49</t>
  </si>
  <si>
    <t>50-54</t>
  </si>
  <si>
    <t>55-59</t>
  </si>
  <si>
    <t>60-64</t>
  </si>
  <si>
    <t>65 and over</t>
  </si>
  <si>
    <t>Local Authority area
[note 2][note 3][note 4]</t>
  </si>
  <si>
    <t>Total applications received
[note 5]</t>
  </si>
  <si>
    <t>Authorised applications
[note 6]</t>
  </si>
  <si>
    <t>Denied applications
[note 7]</t>
  </si>
  <si>
    <t>Withdrawn applications
[note 8]</t>
  </si>
  <si>
    <t>Aberdeen City</t>
  </si>
  <si>
    <t>Aberdeenshire</t>
  </si>
  <si>
    <t>Angus</t>
  </si>
  <si>
    <t>Argyll &amp; Bute</t>
  </si>
  <si>
    <t>Clackmannanshire</t>
  </si>
  <si>
    <t>Dumfries &amp; Galloway</t>
  </si>
  <si>
    <t>Dundee City</t>
  </si>
  <si>
    <t>East Ayrshire</t>
  </si>
  <si>
    <t>East Dunbartonshire</t>
  </si>
  <si>
    <t>East Lothian</t>
  </si>
  <si>
    <t>East Renfrewshire</t>
  </si>
  <si>
    <t>Edinburgh, City of</t>
  </si>
  <si>
    <t>Falkirk</t>
  </si>
  <si>
    <t>Fife</t>
  </si>
  <si>
    <t>Glasgow City</t>
  </si>
  <si>
    <t>Highland</t>
  </si>
  <si>
    <t>Inverclyde</t>
  </si>
  <si>
    <t>Midlothian</t>
  </si>
  <si>
    <t>Moray</t>
  </si>
  <si>
    <t>Na h-Eileanan Siar</t>
  </si>
  <si>
    <t>North Ayrshire</t>
  </si>
  <si>
    <t>North Lanarkshire</t>
  </si>
  <si>
    <t>Orkney Islands</t>
  </si>
  <si>
    <t>Perth &amp; Kinross</t>
  </si>
  <si>
    <t>Renfrewshire</t>
  </si>
  <si>
    <t>Scottish Borders</t>
  </si>
  <si>
    <t>Shetland Islands</t>
  </si>
  <si>
    <t>South Ayrshire</t>
  </si>
  <si>
    <t>South Lanarkshire</t>
  </si>
  <si>
    <t>Stirling</t>
  </si>
  <si>
    <t>West Dunbartonshire</t>
  </si>
  <si>
    <t>West Lothian</t>
  </si>
  <si>
    <t>Unknown - Scottish address</t>
  </si>
  <si>
    <t>Non-Scottish postcode</t>
  </si>
  <si>
    <t>No address</t>
  </si>
  <si>
    <t>Applications for Best Start Grant - Pregnancy and Baby Payment
[note 6][note 7]</t>
  </si>
  <si>
    <t>Applications for Best Start Grant - Early Learning Payment
[note 6][note 8]</t>
  </si>
  <si>
    <t>Applications for Best Start Grant - School Age Payment
[note 6][note 8]</t>
  </si>
  <si>
    <t>Applications for Best Start Foods
[note 6][note 8]</t>
  </si>
  <si>
    <t>Applications for Unknown application
[note 6][note 9]</t>
  </si>
  <si>
    <t>Percentage of applications for Best Start Grant - Pregnancy and Baby Payment
[note 6][note 7]</t>
  </si>
  <si>
    <t>Percentage of applications for Best Start Grant - Early Learning Payment
[note 6][note 8]</t>
  </si>
  <si>
    <t>Percentage of applications for Best Start Grant - School Age Payment
[note 6][note 8]</t>
  </si>
  <si>
    <t>Percentage of applications for Best Start Foods
[note 6][note 8]</t>
  </si>
  <si>
    <t>Percentage of applications for Unknown application [note 6][note 9]</t>
  </si>
  <si>
    <t>Health Board area
[note 2][note 3][note 4]</t>
  </si>
  <si>
    <t>Ayrshire and Arran</t>
  </si>
  <si>
    <t>Borders</t>
  </si>
  <si>
    <t>Dumfries and Galloway</t>
  </si>
  <si>
    <t>Forth Valley</t>
  </si>
  <si>
    <t>Grampian</t>
  </si>
  <si>
    <t>Greater Glasgow and Clyde</t>
  </si>
  <si>
    <t>Lanarkshire</t>
  </si>
  <si>
    <t>Lothian</t>
  </si>
  <si>
    <t>Orkney</t>
  </si>
  <si>
    <t>Shetland</t>
  </si>
  <si>
    <t>Tayside</t>
  </si>
  <si>
    <t>Western Isles</t>
  </si>
  <si>
    <t>Type of birth
[note 2][note 3]</t>
  </si>
  <si>
    <t>Percentage of total pregnancy and baby applications received</t>
  </si>
  <si>
    <t>Withdrawn applications</t>
  </si>
  <si>
    <t>First Birth</t>
  </si>
  <si>
    <t>Subsequent Birth</t>
  </si>
  <si>
    <t>Multiple Births</t>
  </si>
  <si>
    <t>Processing time by month
[note 1][note 2][note 3]</t>
  </si>
  <si>
    <t>Total applications
excluding re-determinations</t>
  </si>
  <si>
    <t>Applications processed in
the same working day</t>
  </si>
  <si>
    <t>Applications processed in
1-5 working days</t>
  </si>
  <si>
    <t>Applications processed in
6-10 working days</t>
  </si>
  <si>
    <t>Applications processed in
11-15 working days</t>
  </si>
  <si>
    <t>Applications processed in
16-20 working days</t>
  </si>
  <si>
    <t>Applications processed in
21-25 working days</t>
  </si>
  <si>
    <t>Applications processed in
26-30 working days</t>
  </si>
  <si>
    <t>Applications processed in
31-35 working days</t>
  </si>
  <si>
    <t>Applications processed in
36-40 working days</t>
  </si>
  <si>
    <t>Applications processed in
41 or more working days
[note 4]</t>
  </si>
  <si>
    <t>Percentage of Total Applications Processed</t>
  </si>
  <si>
    <t>Percentage of Best Start Grant - Pregnancy and Baby Payments</t>
  </si>
  <si>
    <t>Percentage of Best Start Grant - Early Learning Payments</t>
  </si>
  <si>
    <t>Percentage of Best Start Grant - School Age Payments</t>
  </si>
  <si>
    <t>Percentage of Best Start Foods Payments</t>
  </si>
  <si>
    <t>Payment month
[note 1][note 2]</t>
  </si>
  <si>
    <t>Total Number of Best Start Grant and Foods payments [note 4]</t>
  </si>
  <si>
    <t>Total value of payments
[note 3]</t>
  </si>
  <si>
    <t>Number of Best Start Grant - Pregnancy and Baby Payments</t>
  </si>
  <si>
    <t>Value of Best Start Grant - Pregnancy and Baby Payments
[note 3]</t>
  </si>
  <si>
    <t>Number of Best Start Grant - Early Learning Payments</t>
  </si>
  <si>
    <t>Value of Best Start Grant - Early Learning Payments
[note 3]</t>
  </si>
  <si>
    <t>Number of Best Start Grant - School Age Payments</t>
  </si>
  <si>
    <t>Value of Best Start Grant - School Age Payments
[note 3]</t>
  </si>
  <si>
    <t>Number of Best Start Foods Payments [note 4]</t>
  </si>
  <si>
    <t>Value of Best Start Foods Payments
[note 3][note 4]</t>
  </si>
  <si>
    <t>Number of individual Pregnancy and Baby Payment clients paid</t>
  </si>
  <si>
    <t>Number of individual Early Learning Grant clients paid</t>
  </si>
  <si>
    <t>Number of individual School Age Payments clients paid</t>
  </si>
  <si>
    <t>Number of individual Best Start Foods clients paid</t>
  </si>
  <si>
    <t>All time</t>
  </si>
  <si>
    <t>2018-2019</t>
  </si>
  <si>
    <t>2019-2020</t>
  </si>
  <si>
    <t>2020-2021</t>
  </si>
  <si>
    <t>2021-2022</t>
  </si>
  <si>
    <t>2022-2023</t>
  </si>
  <si>
    <t>2023-2024</t>
  </si>
  <si>
    <t>2024-2025</t>
  </si>
  <si>
    <t>Number of re-determinations received
[note 2]</t>
  </si>
  <si>
    <t>Re-determinations as a percentage of decisions processed</t>
  </si>
  <si>
    <t>Re-determinations completed
[note 3]</t>
  </si>
  <si>
    <t>Completed re-determinations which are disallowed
[note 3]</t>
  </si>
  <si>
    <t>Completed re-determinations which are allowed or partially allowed
[note 3]</t>
  </si>
  <si>
    <t>Completed re-determinations which are withdrawn
[note 3]</t>
  </si>
  <si>
    <t>Percentage of re-determinations disallowed
[note 3]</t>
  </si>
  <si>
    <t>Percentage of re-determinations allowed or partially allowed
[note 3]</t>
  </si>
  <si>
    <t>Percentage of re-determinations withdrawn
[note 3]</t>
  </si>
  <si>
    <t>Re-determinations closed within 16 working days
[note 2][note 4]</t>
  </si>
  <si>
    <t>Month
[note 1][note 2]</t>
  </si>
  <si>
    <t>Number of review requests received
[note 2]</t>
  </si>
  <si>
    <t>Reviews as a percentage of decisions processed</t>
  </si>
  <si>
    <t>Reviews completed
[note 3]</t>
  </si>
  <si>
    <t>Completed reviews which are disallowed
[note 3]</t>
  </si>
  <si>
    <t>Completed reviews which are allowed or partially allowed
[note 3]</t>
  </si>
  <si>
    <t>Completed reviews which are withdrawn
[note 3]</t>
  </si>
  <si>
    <t>Percentage of reviews disallowed
[note 3]</t>
  </si>
  <si>
    <t>Percentage of reviews allowed or partially allowed
[note 3]</t>
  </si>
  <si>
    <t>Percentage of reviews withdrawn
[note 3]</t>
  </si>
  <si>
    <t>Component included in applications</t>
  </si>
  <si>
    <t>Authorised applications</t>
  </si>
  <si>
    <t>Denied applications</t>
  </si>
  <si>
    <t>Best Start Foods 2018-2019</t>
  </si>
  <si>
    <t>Best Start Foods 2019-2020</t>
  </si>
  <si>
    <t>Best Start Foods 2020-2021</t>
  </si>
  <si>
    <t>Best Start Foods 2021-2022</t>
  </si>
  <si>
    <t>Best Start Foods 2022-2023</t>
  </si>
  <si>
    <t>Best Start Foods 2023-2024</t>
  </si>
  <si>
    <t>Best Start Foods 2024-2025</t>
  </si>
  <si>
    <t>Best Start Foods All time</t>
  </si>
  <si>
    <t>Early Learning Payment 2018-2019</t>
  </si>
  <si>
    <t>Early Learning Payment 2019-2020</t>
  </si>
  <si>
    <t>Early Learning Payment 2020-2021</t>
  </si>
  <si>
    <t>Early Learning Payment 2021-2022</t>
  </si>
  <si>
    <t>Early Learning Payment 2022-2023</t>
  </si>
  <si>
    <t>Early Learning Payment 2023-2024</t>
  </si>
  <si>
    <t>Early Learning Payment 2024-2025</t>
  </si>
  <si>
    <t>Early Learning Payment All time</t>
  </si>
  <si>
    <t>Pregnancy and Baby Payment 2018-2019</t>
  </si>
  <si>
    <t>Pregnancy and Baby Payment 2019-2020</t>
  </si>
  <si>
    <t>Pregnancy and Baby Payment 2020-2021</t>
  </si>
  <si>
    <t>Pregnancy and Baby Payment 2021-2022</t>
  </si>
  <si>
    <t>Pregnancy and Baby Payment 2022-2023</t>
  </si>
  <si>
    <t>Pregnancy and Baby Payment 2023-2024</t>
  </si>
  <si>
    <t>Pregnancy and Baby Payment 2024-2025</t>
  </si>
  <si>
    <t>Pregnancy and Baby Payment All time</t>
  </si>
  <si>
    <t>School Age Payment 2018-2019</t>
  </si>
  <si>
    <t>School Age Payment 2019-2020</t>
  </si>
  <si>
    <t>School Age Payment 2020-2021</t>
  </si>
  <si>
    <t>School Age Payment 2021-2022</t>
  </si>
  <si>
    <t>School Age Payment 2022-2023</t>
  </si>
  <si>
    <t>School Age Payment 2023-2024</t>
  </si>
  <si>
    <t>School Age Payment 2024-2025</t>
  </si>
  <si>
    <t>School Age Payment All time</t>
  </si>
  <si>
    <t>Total 2018-2019</t>
  </si>
  <si>
    <t>Total 2019-2020</t>
  </si>
  <si>
    <t>Total 2020-2021</t>
  </si>
  <si>
    <t>Total 2021-2022</t>
  </si>
  <si>
    <t>Total 2022-2023</t>
  </si>
  <si>
    <t>Total 2023-2024</t>
  </si>
  <si>
    <t>Total 2024-2025</t>
  </si>
  <si>
    <t>Total All time</t>
  </si>
  <si>
    <t>Unknown 2018-2019</t>
  </si>
  <si>
    <t>Unknown 2019-2020</t>
  </si>
  <si>
    <t>Unknown 2020-2021</t>
  </si>
  <si>
    <t>Unknown 2021-2022</t>
  </si>
  <si>
    <t>Unknown 2022-2023</t>
  </si>
  <si>
    <t>Unknown 2023-2024</t>
  </si>
  <si>
    <t>Unknown 2024-2025</t>
  </si>
  <si>
    <t>Unknown All time</t>
  </si>
  <si>
    <t>Applicant age group</t>
  </si>
  <si>
    <t>Under 18 2018-2019</t>
  </si>
  <si>
    <t>Under 18 2019-2020</t>
  </si>
  <si>
    <t>Under 18 2020-2021</t>
  </si>
  <si>
    <t>Under 18 2021-2022</t>
  </si>
  <si>
    <t>Under 18 2022-2023</t>
  </si>
  <si>
    <t>Under 18 2023-2024</t>
  </si>
  <si>
    <t>Under 18 2024-2025</t>
  </si>
  <si>
    <t>18-24 2018-2019</t>
  </si>
  <si>
    <t>18-24 2019-2020</t>
  </si>
  <si>
    <t>18-24 2020-2021</t>
  </si>
  <si>
    <t>18-24 2021-2022</t>
  </si>
  <si>
    <t>18-24 2022-2023</t>
  </si>
  <si>
    <t>18-24 2023-2024</t>
  </si>
  <si>
    <t>18-24 2024-2025</t>
  </si>
  <si>
    <t>25-29 2018-2019</t>
  </si>
  <si>
    <t>25-29 2019-2020</t>
  </si>
  <si>
    <t>25-29 2020-2021</t>
  </si>
  <si>
    <t>25-29 2021-2022</t>
  </si>
  <si>
    <t>25-29 2022-2023</t>
  </si>
  <si>
    <t>25-29 2023-2024</t>
  </si>
  <si>
    <t>25-29 2024-2025</t>
  </si>
  <si>
    <t>30-34 2018-2019</t>
  </si>
  <si>
    <t>30-34 2019-2020</t>
  </si>
  <si>
    <t>30-34 2020-2021</t>
  </si>
  <si>
    <t>30-34 2021-2022</t>
  </si>
  <si>
    <t>30-34 2022-2023</t>
  </si>
  <si>
    <t>30-34 2023-2024</t>
  </si>
  <si>
    <t>30-34 2024-2025</t>
  </si>
  <si>
    <t>35-39 2018-2019</t>
  </si>
  <si>
    <t>35-39 2019-2020</t>
  </si>
  <si>
    <t>35-39 2020-2021</t>
  </si>
  <si>
    <t>35-39 2021-2022</t>
  </si>
  <si>
    <t>35-39 2022-2023</t>
  </si>
  <si>
    <t>35-39 2023-2024</t>
  </si>
  <si>
    <t>35-39 2024-2025</t>
  </si>
  <si>
    <t>40-44 2018-2019</t>
  </si>
  <si>
    <t>40-44 2019-2020</t>
  </si>
  <si>
    <t>40-44 2020-2021</t>
  </si>
  <si>
    <t>40-44 2021-2022</t>
  </si>
  <si>
    <t>40-44 2022-2023</t>
  </si>
  <si>
    <t>40-44 2023-2024</t>
  </si>
  <si>
    <t>40-44 2024-2025</t>
  </si>
  <si>
    <t>45-49 2018-2019</t>
  </si>
  <si>
    <t>45-49 2019-2020</t>
  </si>
  <si>
    <t>45-49 2020-2021</t>
  </si>
  <si>
    <t>45-49 2021-2022</t>
  </si>
  <si>
    <t>45-49 2022-2023</t>
  </si>
  <si>
    <t>45-49 2023-2024</t>
  </si>
  <si>
    <t>45-49 2024-2025</t>
  </si>
  <si>
    <t>50-54 2018-2019</t>
  </si>
  <si>
    <t>50-54 2019-2020</t>
  </si>
  <si>
    <t>50-54 2020-2021</t>
  </si>
  <si>
    <t>50-54 2021-2022</t>
  </si>
  <si>
    <t>50-54 2022-2023</t>
  </si>
  <si>
    <t>50-54 2023-2024</t>
  </si>
  <si>
    <t>50-54 2024-2025</t>
  </si>
  <si>
    <t>55-59 2018-2019</t>
  </si>
  <si>
    <t>55-59 2019-2020</t>
  </si>
  <si>
    <t>55-59 2020-2021</t>
  </si>
  <si>
    <t>55-59 2021-2022</t>
  </si>
  <si>
    <t>55-59 2022-2023</t>
  </si>
  <si>
    <t>55-59 2023-2024</t>
  </si>
  <si>
    <t>55-59 2024-2025</t>
  </si>
  <si>
    <t>60-64 2018-2019</t>
  </si>
  <si>
    <t>60-64 2019-2020</t>
  </si>
  <si>
    <t>60-64 2020-2021</t>
  </si>
  <si>
    <t>60-64 2021-2022</t>
  </si>
  <si>
    <t>60-64 2022-2023</t>
  </si>
  <si>
    <t>60-64 2023-2024</t>
  </si>
  <si>
    <t>60-64 2024-2025</t>
  </si>
  <si>
    <t>65 and over 2018-2019</t>
  </si>
  <si>
    <t>65 and over 2019-2020</t>
  </si>
  <si>
    <t>65 and over 2020-2021</t>
  </si>
  <si>
    <t>65 and over 2021-2022</t>
  </si>
  <si>
    <t>65 and over 2022-2023</t>
  </si>
  <si>
    <t>65 and over 2023-2024</t>
  </si>
  <si>
    <t>65 and over 2024-2025</t>
  </si>
  <si>
    <t>Under 18 All time</t>
  </si>
  <si>
    <t>18-24 All time</t>
  </si>
  <si>
    <t>25-29 All time</t>
  </si>
  <si>
    <t>30-34 All time</t>
  </si>
  <si>
    <t>35-39 All time</t>
  </si>
  <si>
    <t>40-44 All time</t>
  </si>
  <si>
    <t>45-49 All time</t>
  </si>
  <si>
    <t>50-54 All time</t>
  </si>
  <si>
    <t>55-59 All time</t>
  </si>
  <si>
    <t>60-64 All time</t>
  </si>
  <si>
    <t>65 and over All time</t>
  </si>
  <si>
    <t>Local Authority area</t>
  </si>
  <si>
    <t>Aberdeen City 2018-2019</t>
  </si>
  <si>
    <t>Aberdeen City 2019-2020</t>
  </si>
  <si>
    <t>Aberdeen City 2020-2021</t>
  </si>
  <si>
    <t>Aberdeen City 2021-2022</t>
  </si>
  <si>
    <t>Aberdeen City 2022-2023</t>
  </si>
  <si>
    <t>Aberdeen City 2023-2024</t>
  </si>
  <si>
    <t>Aberdeen City 2024-2025</t>
  </si>
  <si>
    <t>Aberdeenshire 2018-2019</t>
  </si>
  <si>
    <t>Aberdeenshire 2019-2020</t>
  </si>
  <si>
    <t>Aberdeenshire 2020-2021</t>
  </si>
  <si>
    <t>Aberdeenshire 2021-2022</t>
  </si>
  <si>
    <t>Aberdeenshire 2022-2023</t>
  </si>
  <si>
    <t>Aberdeenshire 2023-2024</t>
  </si>
  <si>
    <t>Aberdeenshire 2024-2025</t>
  </si>
  <si>
    <t>Angus 2018-2019</t>
  </si>
  <si>
    <t>Angus 2019-2020</t>
  </si>
  <si>
    <t>Angus 2020-2021</t>
  </si>
  <si>
    <t>Angus 2021-2022</t>
  </si>
  <si>
    <t>Angus 2022-2023</t>
  </si>
  <si>
    <t>Angus 2023-2024</t>
  </si>
  <si>
    <t>Angus 2024-2025</t>
  </si>
  <si>
    <t>Argyll &amp; Bute 2018-2019</t>
  </si>
  <si>
    <t>Argyll &amp; Bute 2019-2020</t>
  </si>
  <si>
    <t>Argyll &amp; Bute 2020-2021</t>
  </si>
  <si>
    <t>Argyll &amp; Bute 2021-2022</t>
  </si>
  <si>
    <t>Argyll &amp; Bute 2022-2023</t>
  </si>
  <si>
    <t>Argyll &amp; Bute 2023-2024</t>
  </si>
  <si>
    <t>Argyll &amp; Bute 2024-2025</t>
  </si>
  <si>
    <t>Clackmannanshire 2018-2019</t>
  </si>
  <si>
    <t>Clackmannanshire 2019-2020</t>
  </si>
  <si>
    <t>Clackmannanshire 2020-2021</t>
  </si>
  <si>
    <t>Clackmannanshire 2021-2022</t>
  </si>
  <si>
    <t>Clackmannanshire 2022-2023</t>
  </si>
  <si>
    <t>Clackmannanshire 2023-2024</t>
  </si>
  <si>
    <t>Clackmannanshire 2024-2025</t>
  </si>
  <si>
    <t>Dumfries &amp; Galloway 2018-2019</t>
  </si>
  <si>
    <t>Dumfries &amp; Galloway 2019-2020</t>
  </si>
  <si>
    <t>Dumfries &amp; Galloway 2020-2021</t>
  </si>
  <si>
    <t>Dumfries &amp; Galloway 2021-2022</t>
  </si>
  <si>
    <t>Dumfries &amp; Galloway 2022-2023</t>
  </si>
  <si>
    <t>Dumfries &amp; Galloway 2023-2024</t>
  </si>
  <si>
    <t>Dumfries &amp; Galloway 2024-2025</t>
  </si>
  <si>
    <t>Dundee City 2018-2019</t>
  </si>
  <si>
    <t>Dundee City 2019-2020</t>
  </si>
  <si>
    <t>Dundee City 2020-2021</t>
  </si>
  <si>
    <t>Dundee City 2021-2022</t>
  </si>
  <si>
    <t>Dundee City 2022-2023</t>
  </si>
  <si>
    <t>Dundee City 2023-2024</t>
  </si>
  <si>
    <t>Dundee City 2024-2025</t>
  </si>
  <si>
    <t>East Ayrshire 2018-2019</t>
  </si>
  <si>
    <t>East Ayrshire 2019-2020</t>
  </si>
  <si>
    <t>East Ayrshire 2020-2021</t>
  </si>
  <si>
    <t>East Ayrshire 2021-2022</t>
  </si>
  <si>
    <t>East Ayrshire 2022-2023</t>
  </si>
  <si>
    <t>East Ayrshire 2023-2024</t>
  </si>
  <si>
    <t>East Ayrshire 2024-2025</t>
  </si>
  <si>
    <t>East Dunbartonshire 2018-2019</t>
  </si>
  <si>
    <t>East Dunbartonshire 2019-2020</t>
  </si>
  <si>
    <t>East Dunbartonshire 2020-2021</t>
  </si>
  <si>
    <t>East Dunbartonshire 2021-2022</t>
  </si>
  <si>
    <t>East Dunbartonshire 2022-2023</t>
  </si>
  <si>
    <t>East Dunbartonshire 2023-2024</t>
  </si>
  <si>
    <t>East Dunbartonshire 2024-2025</t>
  </si>
  <si>
    <t>East Lothian 2018-2019</t>
  </si>
  <si>
    <t>East Lothian 2019-2020</t>
  </si>
  <si>
    <t>East Lothian 2020-2021</t>
  </si>
  <si>
    <t>East Lothian 2021-2022</t>
  </si>
  <si>
    <t>East Lothian 2022-2023</t>
  </si>
  <si>
    <t>East Lothian 2023-2024</t>
  </si>
  <si>
    <t>East Lothian 2024-2025</t>
  </si>
  <si>
    <t>East Renfrewshire 2018-2019</t>
  </si>
  <si>
    <t>East Renfrewshire 2019-2020</t>
  </si>
  <si>
    <t>East Renfrewshire 2020-2021</t>
  </si>
  <si>
    <t>East Renfrewshire 2021-2022</t>
  </si>
  <si>
    <t>East Renfrewshire 2022-2023</t>
  </si>
  <si>
    <t>East Renfrewshire 2023-2024</t>
  </si>
  <si>
    <t>East Renfrewshire 2024-2025</t>
  </si>
  <si>
    <t>Edinburgh, City of 2018-2019</t>
  </si>
  <si>
    <t>Edinburgh, City of 2019-2020</t>
  </si>
  <si>
    <t>Edinburgh, City of 2020-2021</t>
  </si>
  <si>
    <t>Edinburgh, City of 2021-2022</t>
  </si>
  <si>
    <t>Edinburgh, City of 2022-2023</t>
  </si>
  <si>
    <t>Edinburgh, City of 2023-2024</t>
  </si>
  <si>
    <t>Edinburgh, City of 2024-2025</t>
  </si>
  <si>
    <t>Falkirk 2018-2019</t>
  </si>
  <si>
    <t>Falkirk 2019-2020</t>
  </si>
  <si>
    <t>Falkirk 2020-2021</t>
  </si>
  <si>
    <t>Falkirk 2021-2022</t>
  </si>
  <si>
    <t>Falkirk 2022-2023</t>
  </si>
  <si>
    <t>Falkirk 2023-2024</t>
  </si>
  <si>
    <t>Falkirk 2024-2025</t>
  </si>
  <si>
    <t>Fife 2018-2019</t>
  </si>
  <si>
    <t>Fife 2019-2020</t>
  </si>
  <si>
    <t>Fife 2020-2021</t>
  </si>
  <si>
    <t>Fife 2021-2022</t>
  </si>
  <si>
    <t>Fife 2022-2023</t>
  </si>
  <si>
    <t>Fife 2023-2024</t>
  </si>
  <si>
    <t>Fife 2024-2025</t>
  </si>
  <si>
    <t>Glasgow City 2018-2019</t>
  </si>
  <si>
    <t>Glasgow City 2019-2020</t>
  </si>
  <si>
    <t>Glasgow City 2020-2021</t>
  </si>
  <si>
    <t>Glasgow City 2021-2022</t>
  </si>
  <si>
    <t>Glasgow City 2022-2023</t>
  </si>
  <si>
    <t>Glasgow City 2023-2024</t>
  </si>
  <si>
    <t>Glasgow City 2024-2025</t>
  </si>
  <si>
    <t>Highland 2018-2019</t>
  </si>
  <si>
    <t>Highland 2019-2020</t>
  </si>
  <si>
    <t>Highland 2020-2021</t>
  </si>
  <si>
    <t>Highland 2021-2022</t>
  </si>
  <si>
    <t>Highland 2022-2023</t>
  </si>
  <si>
    <t>Highland 2023-2024</t>
  </si>
  <si>
    <t>Highland 2024-2025</t>
  </si>
  <si>
    <t>Inverclyde 2018-2019</t>
  </si>
  <si>
    <t>Inverclyde 2019-2020</t>
  </si>
  <si>
    <t>Inverclyde 2020-2021</t>
  </si>
  <si>
    <t>Inverclyde 2021-2022</t>
  </si>
  <si>
    <t>Inverclyde 2022-2023</t>
  </si>
  <si>
    <t>Inverclyde 2023-2024</t>
  </si>
  <si>
    <t>Inverclyde 2024-2025</t>
  </si>
  <si>
    <t>Midlothian 2018-2019</t>
  </si>
  <si>
    <t>Midlothian 2019-2020</t>
  </si>
  <si>
    <t>Midlothian 2020-2021</t>
  </si>
  <si>
    <t>Midlothian 2021-2022</t>
  </si>
  <si>
    <t>Midlothian 2022-2023</t>
  </si>
  <si>
    <t>Midlothian 2023-2024</t>
  </si>
  <si>
    <t>Midlothian 2024-2025</t>
  </si>
  <si>
    <t>Moray 2018-2019</t>
  </si>
  <si>
    <t>Moray 2019-2020</t>
  </si>
  <si>
    <t>Moray 2020-2021</t>
  </si>
  <si>
    <t>Moray 2021-2022</t>
  </si>
  <si>
    <t>Moray 2022-2023</t>
  </si>
  <si>
    <t>Moray 2023-2024</t>
  </si>
  <si>
    <t>Moray 2024-2025</t>
  </si>
  <si>
    <t>Na h-Eileanan Siar 2018-2019</t>
  </si>
  <si>
    <t>Na h-Eileanan Siar 2019-2020</t>
  </si>
  <si>
    <t>Na h-Eileanan Siar 2020-2021</t>
  </si>
  <si>
    <t>Na h-Eileanan Siar 2021-2022</t>
  </si>
  <si>
    <t>Na h-Eileanan Siar 2022-2023</t>
  </si>
  <si>
    <t>Na h-Eileanan Siar 2023-2024</t>
  </si>
  <si>
    <t>Na h-Eileanan Siar 2024-2025</t>
  </si>
  <si>
    <t>North Ayrshire 2018-2019</t>
  </si>
  <si>
    <t>North Ayrshire 2019-2020</t>
  </si>
  <si>
    <t>North Ayrshire 2020-2021</t>
  </si>
  <si>
    <t>North Ayrshire 2021-2022</t>
  </si>
  <si>
    <t>North Ayrshire 2022-2023</t>
  </si>
  <si>
    <t>North Ayrshire 2023-2024</t>
  </si>
  <si>
    <t>North Ayrshire 2024-2025</t>
  </si>
  <si>
    <t>North Lanarkshire 2018-2019</t>
  </si>
  <si>
    <t>North Lanarkshire 2019-2020</t>
  </si>
  <si>
    <t>North Lanarkshire 2020-2021</t>
  </si>
  <si>
    <t>North Lanarkshire 2021-2022</t>
  </si>
  <si>
    <t>North Lanarkshire 2022-2023</t>
  </si>
  <si>
    <t>North Lanarkshire 2023-2024</t>
  </si>
  <si>
    <t>North Lanarkshire 2024-2025</t>
  </si>
  <si>
    <t>Orkney Islands 2018-2019</t>
  </si>
  <si>
    <t>Orkney Islands 2019-2020</t>
  </si>
  <si>
    <t>Orkney Islands 2020-2021</t>
  </si>
  <si>
    <t>Orkney Islands 2021-2022</t>
  </si>
  <si>
    <t>Orkney Islands 2022-2023</t>
  </si>
  <si>
    <t>Orkney Islands 2023-2024</t>
  </si>
  <si>
    <t>Orkney Islands 2024-2025</t>
  </si>
  <si>
    <t>Perth &amp; Kinross 2018-2019</t>
  </si>
  <si>
    <t>Perth &amp; Kinross 2019-2020</t>
  </si>
  <si>
    <t>Perth &amp; Kinross 2020-2021</t>
  </si>
  <si>
    <t>Perth &amp; Kinross 2021-2022</t>
  </si>
  <si>
    <t>Perth &amp; Kinross 2022-2023</t>
  </si>
  <si>
    <t>Perth &amp; Kinross 2023-2024</t>
  </si>
  <si>
    <t>Perth &amp; Kinross 2024-2025</t>
  </si>
  <si>
    <t>Renfrewshire 2018-2019</t>
  </si>
  <si>
    <t>Renfrewshire 2019-2020</t>
  </si>
  <si>
    <t>Renfrewshire 2020-2021</t>
  </si>
  <si>
    <t>Renfrewshire 2021-2022</t>
  </si>
  <si>
    <t>Renfrewshire 2022-2023</t>
  </si>
  <si>
    <t>Renfrewshire 2023-2024</t>
  </si>
  <si>
    <t>Renfrewshire 2024-2025</t>
  </si>
  <si>
    <t>Scottish Borders 2018-2019</t>
  </si>
  <si>
    <t>Scottish Borders 2019-2020</t>
  </si>
  <si>
    <t>Scottish Borders 2020-2021</t>
  </si>
  <si>
    <t>Scottish Borders 2021-2022</t>
  </si>
  <si>
    <t>Scottish Borders 2022-2023</t>
  </si>
  <si>
    <t>Scottish Borders 2023-2024</t>
  </si>
  <si>
    <t>Scottish Borders 2024-2025</t>
  </si>
  <si>
    <t>Shetland Islands 2018-2019</t>
  </si>
  <si>
    <t>Shetland Islands 2019-2020</t>
  </si>
  <si>
    <t>Shetland Islands 2020-2021</t>
  </si>
  <si>
    <t>Shetland Islands 2021-2022</t>
  </si>
  <si>
    <t>Shetland Islands 2022-2023</t>
  </si>
  <si>
    <t>Shetland Islands 2023-2024</t>
  </si>
  <si>
    <t>Shetland Islands 2024-2025</t>
  </si>
  <si>
    <t>South Ayrshire 2018-2019</t>
  </si>
  <si>
    <t>South Ayrshire 2019-2020</t>
  </si>
  <si>
    <t>South Ayrshire 2020-2021</t>
  </si>
  <si>
    <t>South Ayrshire 2021-2022</t>
  </si>
  <si>
    <t>South Ayrshire 2022-2023</t>
  </si>
  <si>
    <t>South Ayrshire 2023-2024</t>
  </si>
  <si>
    <t>South Ayrshire 2024-2025</t>
  </si>
  <si>
    <t>South Lanarkshire 2018-2019</t>
  </si>
  <si>
    <t>South Lanarkshire 2019-2020</t>
  </si>
  <si>
    <t>South Lanarkshire 2020-2021</t>
  </si>
  <si>
    <t>South Lanarkshire 2021-2022</t>
  </si>
  <si>
    <t>South Lanarkshire 2022-2023</t>
  </si>
  <si>
    <t>South Lanarkshire 2023-2024</t>
  </si>
  <si>
    <t>South Lanarkshire 2024-2025</t>
  </si>
  <si>
    <t>Stirling 2018-2019</t>
  </si>
  <si>
    <t>Stirling 2019-2020</t>
  </si>
  <si>
    <t>Stirling 2020-2021</t>
  </si>
  <si>
    <t>Stirling 2021-2022</t>
  </si>
  <si>
    <t>Stirling 2022-2023</t>
  </si>
  <si>
    <t>Stirling 2023-2024</t>
  </si>
  <si>
    <t>Stirling 2024-2025</t>
  </si>
  <si>
    <t>West Dunbartonshire 2018-2019</t>
  </si>
  <si>
    <t>West Dunbartonshire 2019-2020</t>
  </si>
  <si>
    <t>West Dunbartonshire 2020-2021</t>
  </si>
  <si>
    <t>West Dunbartonshire 2021-2022</t>
  </si>
  <si>
    <t>West Dunbartonshire 2022-2023</t>
  </si>
  <si>
    <t>West Dunbartonshire 2023-2024</t>
  </si>
  <si>
    <t>West Dunbartonshire 2024-2025</t>
  </si>
  <si>
    <t>West Lothian 2018-2019</t>
  </si>
  <si>
    <t>West Lothian 2019-2020</t>
  </si>
  <si>
    <t>West Lothian 2020-2021</t>
  </si>
  <si>
    <t>West Lothian 2021-2022</t>
  </si>
  <si>
    <t>West Lothian 2022-2023</t>
  </si>
  <si>
    <t>West Lothian 2023-2024</t>
  </si>
  <si>
    <t>West Lothian 2024-2025</t>
  </si>
  <si>
    <t>Unknown - Scottish address 2018-2019</t>
  </si>
  <si>
    <t>Unknown - Scottish address 2019-2020</t>
  </si>
  <si>
    <t>Unknown - Scottish address 2020-2021</t>
  </si>
  <si>
    <t>Unknown - Scottish address 2021-2022</t>
  </si>
  <si>
    <t>Unknown - Scottish address 2022-2023</t>
  </si>
  <si>
    <t>Unknown - Scottish address 2023-2024</t>
  </si>
  <si>
    <t>Unknown - Scottish address 2024-2025</t>
  </si>
  <si>
    <t>Non-Scottish postcode 2018-2019</t>
  </si>
  <si>
    <t>Non-Scottish postcode 2019-2020</t>
  </si>
  <si>
    <t>Non-Scottish postcode 2020-2021</t>
  </si>
  <si>
    <t>Non-Scottish postcode 2021-2022</t>
  </si>
  <si>
    <t>Non-Scottish postcode 2022-2023</t>
  </si>
  <si>
    <t>Non-Scottish postcode 2023-2024</t>
  </si>
  <si>
    <t>Non-Scottish postcode 2024-2025</t>
  </si>
  <si>
    <t>No address 2018-2019</t>
  </si>
  <si>
    <t>No address 2019-2020</t>
  </si>
  <si>
    <t>No address 2020-2021</t>
  </si>
  <si>
    <t>No address 2021-2022</t>
  </si>
  <si>
    <t>No address 2022-2023</t>
  </si>
  <si>
    <t>No address 2023-2024</t>
  </si>
  <si>
    <t>No address 2024-2025</t>
  </si>
  <si>
    <t>Aberdeen City All time</t>
  </si>
  <si>
    <t>Aberdeenshire All time</t>
  </si>
  <si>
    <t>Angus All time</t>
  </si>
  <si>
    <t>Argyll &amp; Bute All time</t>
  </si>
  <si>
    <t>Clackmannanshire All time</t>
  </si>
  <si>
    <t>Dumfries &amp; Galloway All time</t>
  </si>
  <si>
    <t>Dundee City All time</t>
  </si>
  <si>
    <t>East Ayrshire All time</t>
  </si>
  <si>
    <t>East Dunbartonshire All time</t>
  </si>
  <si>
    <t>East Lothian All time</t>
  </si>
  <si>
    <t>East Renfrewshire All time</t>
  </si>
  <si>
    <t>Edinburgh, City of All time</t>
  </si>
  <si>
    <t>Falkirk All time</t>
  </si>
  <si>
    <t>Fife All time</t>
  </si>
  <si>
    <t>Glasgow City All time</t>
  </si>
  <si>
    <t>Highland All time</t>
  </si>
  <si>
    <t>Inverclyde All time</t>
  </si>
  <si>
    <t>Midlothian All time</t>
  </si>
  <si>
    <t>Moray All time</t>
  </si>
  <si>
    <t>Na h-Eileanan Siar All time</t>
  </si>
  <si>
    <t>North Ayrshire All time</t>
  </si>
  <si>
    <t>North Lanarkshire All time</t>
  </si>
  <si>
    <t>Orkney Islands All time</t>
  </si>
  <si>
    <t>Perth &amp; Kinross All time</t>
  </si>
  <si>
    <t>Renfrewshire All time</t>
  </si>
  <si>
    <t>Scottish Borders All time</t>
  </si>
  <si>
    <t>Shetland Islands All time</t>
  </si>
  <si>
    <t>South Ayrshire All time</t>
  </si>
  <si>
    <t>South Lanarkshire All time</t>
  </si>
  <si>
    <t>Stirling All time</t>
  </si>
  <si>
    <t>West Dunbartonshire All time</t>
  </si>
  <si>
    <t>West Lothian All time</t>
  </si>
  <si>
    <t>Unknown - Scottish address All time</t>
  </si>
  <si>
    <t>Non-Scottish postcode All time</t>
  </si>
  <si>
    <t>No address All time</t>
  </si>
  <si>
    <t>Applications for Best Start Grant - Pregnancy and Baby Payment</t>
  </si>
  <si>
    <t>Applications for Best Start Grant - Early Learning Payment</t>
  </si>
  <si>
    <t>Applications for Best Start Grant - School Age Payment</t>
  </si>
  <si>
    <t>Applications for Best Start Foods</t>
  </si>
  <si>
    <t>Applications for Unknown application</t>
  </si>
  <si>
    <t>Percentage of applications for Best Start Grant - Pregnancy and Baby Payment</t>
  </si>
  <si>
    <t>Percentage of applications for Best Start Grant - Early Learning Payment</t>
  </si>
  <si>
    <t>Percentage of applications for Best Start Grant - School Age Payment</t>
  </si>
  <si>
    <t>Percentage of applications for Best Start Foods</t>
  </si>
  <si>
    <t>Percentage of applications for Unknown application</t>
  </si>
  <si>
    <t>Health Board area</t>
  </si>
  <si>
    <t>Ayrshire and Arran 2018-2019</t>
  </si>
  <si>
    <t>Ayrshire and Arran 2019-2020</t>
  </si>
  <si>
    <t>Ayrshire and Arran 2020-2021</t>
  </si>
  <si>
    <t>Ayrshire and Arran 2021-2022</t>
  </si>
  <si>
    <t>Ayrshire and Arran 2022-2023</t>
  </si>
  <si>
    <t>Ayrshire and Arran 2023-2024</t>
  </si>
  <si>
    <t>Ayrshire and Arran 2024-2025</t>
  </si>
  <si>
    <t>Borders 2018-2019</t>
  </si>
  <si>
    <t>Borders 2019-2020</t>
  </si>
  <si>
    <t>Borders 2020-2021</t>
  </si>
  <si>
    <t>Borders 2021-2022</t>
  </si>
  <si>
    <t>Borders 2022-2023</t>
  </si>
  <si>
    <t>Borders 2023-2024</t>
  </si>
  <si>
    <t>Borders 2024-2025</t>
  </si>
  <si>
    <t>Dumfries and Galloway 2018-2019</t>
  </si>
  <si>
    <t>Dumfries and Galloway 2019-2020</t>
  </si>
  <si>
    <t>Dumfries and Galloway 2020-2021</t>
  </si>
  <si>
    <t>Dumfries and Galloway 2021-2022</t>
  </si>
  <si>
    <t>Dumfries and Galloway 2022-2023</t>
  </si>
  <si>
    <t>Dumfries and Galloway 2023-2024</t>
  </si>
  <si>
    <t>Dumfries and Galloway 2024-2025</t>
  </si>
  <si>
    <t>Forth Valley 2018-2019</t>
  </si>
  <si>
    <t>Forth Valley 2019-2020</t>
  </si>
  <si>
    <t>Forth Valley 2020-2021</t>
  </si>
  <si>
    <t>Forth Valley 2021-2022</t>
  </si>
  <si>
    <t>Forth Valley 2022-2023</t>
  </si>
  <si>
    <t>Forth Valley 2023-2024</t>
  </si>
  <si>
    <t>Forth Valley 2024-2025</t>
  </si>
  <si>
    <t>Grampian 2018-2019</t>
  </si>
  <si>
    <t>Grampian 2019-2020</t>
  </si>
  <si>
    <t>Grampian 2020-2021</t>
  </si>
  <si>
    <t>Grampian 2021-2022</t>
  </si>
  <si>
    <t>Grampian 2022-2023</t>
  </si>
  <si>
    <t>Grampian 2023-2024</t>
  </si>
  <si>
    <t>Grampian 2024-2025</t>
  </si>
  <si>
    <t>Greater Glasgow and Clyde 2018-2019</t>
  </si>
  <si>
    <t>Greater Glasgow and Clyde 2019-2020</t>
  </si>
  <si>
    <t>Greater Glasgow and Clyde 2020-2021</t>
  </si>
  <si>
    <t>Greater Glasgow and Clyde 2021-2022</t>
  </si>
  <si>
    <t>Greater Glasgow and Clyde 2022-2023</t>
  </si>
  <si>
    <t>Greater Glasgow and Clyde 2023-2024</t>
  </si>
  <si>
    <t>Greater Glasgow and Clyde 2024-2025</t>
  </si>
  <si>
    <t>Lanarkshire 2018-2019</t>
  </si>
  <si>
    <t>Lanarkshire 2019-2020</t>
  </si>
  <si>
    <t>Lanarkshire 2020-2021</t>
  </si>
  <si>
    <t>Lanarkshire 2021-2022</t>
  </si>
  <si>
    <t>Lanarkshire 2022-2023</t>
  </si>
  <si>
    <t>Lanarkshire 2023-2024</t>
  </si>
  <si>
    <t>Lanarkshire 2024-2025</t>
  </si>
  <si>
    <t>Lothian 2018-2019</t>
  </si>
  <si>
    <t>Lothian 2019-2020</t>
  </si>
  <si>
    <t>Lothian 2020-2021</t>
  </si>
  <si>
    <t>Lothian 2021-2022</t>
  </si>
  <si>
    <t>Lothian 2022-2023</t>
  </si>
  <si>
    <t>Lothian 2023-2024</t>
  </si>
  <si>
    <t>Lothian 2024-2025</t>
  </si>
  <si>
    <t>Orkney 2018-2019</t>
  </si>
  <si>
    <t>Orkney 2019-2020</t>
  </si>
  <si>
    <t>Orkney 2020-2021</t>
  </si>
  <si>
    <t>Orkney 2021-2022</t>
  </si>
  <si>
    <t>Orkney 2022-2023</t>
  </si>
  <si>
    <t>Orkney 2023-2024</t>
  </si>
  <si>
    <t>Orkney 2024-2025</t>
  </si>
  <si>
    <t>Shetland 2018-2019</t>
  </si>
  <si>
    <t>Shetland 2019-2020</t>
  </si>
  <si>
    <t>Shetland 2020-2021</t>
  </si>
  <si>
    <t>Shetland 2021-2022</t>
  </si>
  <si>
    <t>Shetland 2022-2023</t>
  </si>
  <si>
    <t>Shetland 2023-2024</t>
  </si>
  <si>
    <t>Shetland 2024-2025</t>
  </si>
  <si>
    <t>Tayside 2018-2019</t>
  </si>
  <si>
    <t>Tayside 2019-2020</t>
  </si>
  <si>
    <t>Tayside 2020-2021</t>
  </si>
  <si>
    <t>Tayside 2021-2022</t>
  </si>
  <si>
    <t>Tayside 2022-2023</t>
  </si>
  <si>
    <t>Tayside 2023-2024</t>
  </si>
  <si>
    <t>Tayside 2024-2025</t>
  </si>
  <si>
    <t>Western Isles 2018-2019</t>
  </si>
  <si>
    <t>Western Isles 2019-2020</t>
  </si>
  <si>
    <t>Western Isles 2020-2021</t>
  </si>
  <si>
    <t>Western Isles 2021-2022</t>
  </si>
  <si>
    <t>Western Isles 2022-2023</t>
  </si>
  <si>
    <t>Western Isles 2023-2024</t>
  </si>
  <si>
    <t>Western Isles 2024-2025</t>
  </si>
  <si>
    <t>Ayrshire and Arran All time</t>
  </si>
  <si>
    <t>Borders All time</t>
  </si>
  <si>
    <t>Dumfries and Galloway All time</t>
  </si>
  <si>
    <t>Forth Valley All time</t>
  </si>
  <si>
    <t>Grampian All time</t>
  </si>
  <si>
    <t>Greater Glasgow and Clyde All time</t>
  </si>
  <si>
    <t>Lanarkshire All time</t>
  </si>
  <si>
    <t>Lothian All time</t>
  </si>
  <si>
    <t>Orkney All time</t>
  </si>
  <si>
    <t>Shetland All time</t>
  </si>
  <si>
    <t>Tayside All time</t>
  </si>
  <si>
    <t>Western Isles All time</t>
  </si>
  <si>
    <t>Type of birth</t>
  </si>
  <si>
    <t>First Birth 2018-2019</t>
  </si>
  <si>
    <t>First Birth 2019-2020</t>
  </si>
  <si>
    <t>First Birth 2020-2021</t>
  </si>
  <si>
    <t>First Birth 2021-2022</t>
  </si>
  <si>
    <t>First Birth 2022-2023</t>
  </si>
  <si>
    <t>First Birth 2023-2024</t>
  </si>
  <si>
    <t>First Birth 2024-2025</t>
  </si>
  <si>
    <t>First Birth All time</t>
  </si>
  <si>
    <t>Subsequent Birth 2018-2019</t>
  </si>
  <si>
    <t>Subsequent Birth 2019-2020</t>
  </si>
  <si>
    <t>Subsequent Birth 2020-2021</t>
  </si>
  <si>
    <t>Subsequent Birth 2021-2022</t>
  </si>
  <si>
    <t>Subsequent Birth 2022-2023</t>
  </si>
  <si>
    <t>Subsequent Birth 2023-2024</t>
  </si>
  <si>
    <t>Subsequent Birth 2024-2025</t>
  </si>
  <si>
    <t>Subsequent Birth All time</t>
  </si>
  <si>
    <t>Multiple Births 2018-2019</t>
  </si>
  <si>
    <t>Multiple Births 2019-2020</t>
  </si>
  <si>
    <t>Multiple Births 2020-2021</t>
  </si>
  <si>
    <t>Multiple Births 2021-2022</t>
  </si>
  <si>
    <t>Multiple Births 2022-2023</t>
  </si>
  <si>
    <t>Multiple Births 2023-2024</t>
  </si>
  <si>
    <t>Multiple Births 2024-2025</t>
  </si>
  <si>
    <t>Multiple Births All time</t>
  </si>
  <si>
    <t>Financial year</t>
  </si>
  <si>
    <t>Number of Best Start Grant payments - All Component Types</t>
  </si>
  <si>
    <t>Value of Best Start Grant payments - All Component Types</t>
  </si>
  <si>
    <t>Value of Best Start Grant - Early Learning Payments</t>
  </si>
  <si>
    <t>Value of Best Start Grant - School Age Payments</t>
  </si>
  <si>
    <t>[c]</t>
  </si>
  <si>
    <t>Unknown payment date</t>
  </si>
  <si>
    <t>[note 2] This table covers the period from 28 November 2022 to 30 September 2024.</t>
  </si>
  <si>
    <t>Payment month
[note 1][note 2][note 3][note 4]</t>
  </si>
  <si>
    <t xml:space="preserve">[note 3] Auto-awards with an unknown payment date include cases where a payment issue date could not be consistently matched to the case record. See the data quality section of the publication for further information on defining mismatched cases. </t>
  </si>
  <si>
    <t>[note 4] A small number of payments with unknown payment date also had unknown component type (15). These payments were manually paid to the client due to processing issues, and they are counted towards the number of total autoawarded payments - 'All Component Types'. All other payments were paid automatically.</t>
  </si>
  <si>
    <t>Notes are located below this table and begin in cell A33</t>
  </si>
  <si>
    <r>
      <t xml:space="preserve">Year of payment
</t>
    </r>
    <r>
      <rPr>
        <sz val="12"/>
        <rFont val="Calibri"/>
        <family val="2"/>
      </rPr>
      <t>[note 1][note 2][note 3]</t>
    </r>
  </si>
  <si>
    <t>Number of individual Best Start Grant clients paid</t>
  </si>
  <si>
    <t xml:space="preserve">[note 2] Financial Year 2018 - 2019 includes the months from December 2018 to March 2019; All subsequent complete Financial Years include the months from April to March (inclusive). Financial Year 2024 - 2025 includes the months from April 2024 to September 2024. </t>
  </si>
  <si>
    <t>Total value of payments</t>
  </si>
  <si>
    <t>Value of Best Start Grant - Pregnancy and Baby Payments</t>
  </si>
  <si>
    <t>Value of Best Start Foods Payments</t>
  </si>
  <si>
    <t>To view the full data behind this table please see the worksheet entitled Table 11 - Full data.</t>
  </si>
  <si>
    <t xml:space="preserve">[note 1] Financial Year 2018 - 2019 includes the months from December 2018 to March 2019; All subsequent complete Financial Years include the months from April to March (inclusive). Financial Year 2024 - 2025 includes the months from April 2024 to September 2024. </t>
  </si>
  <si>
    <t>Not Applicable</t>
  </si>
  <si>
    <t>not applicable</t>
  </si>
  <si>
    <t>Best Start Grant and Best Start Foods from 10 December 2018 to 30 September 2024</t>
  </si>
  <si>
    <t>Best Start Grant and Best Start Foods payments by local authority - Full Data</t>
  </si>
  <si>
    <t>Notes are located below this table and begin in cell A14</t>
  </si>
  <si>
    <t>Notes are located below this table and begin in cell A84</t>
  </si>
  <si>
    <t>Notes are located below this table and begin in cell A21</t>
  </si>
  <si>
    <t>Notes are located below this table and begin in cell A44</t>
  </si>
  <si>
    <t>Notes are located below this table and begin in cell A26</t>
  </si>
  <si>
    <t>Notes are located below this table and begin in cell A12</t>
  </si>
  <si>
    <t xml:space="preserve">[note 3] Financial Year 2018 - 2019 includes the months from December 2018 to March 2019; All subsequent complete Financial Years include the months from April to March (inclusive). Financial Year 2024 - 2025 includes the months from April 2024 to September 2024. </t>
  </si>
  <si>
    <r>
      <t xml:space="preserve">Local Authority area
</t>
    </r>
    <r>
      <rPr>
        <sz val="12"/>
        <rFont val="Calibri"/>
        <family val="2"/>
      </rPr>
      <t>[note 2][note 3][note 4]</t>
    </r>
  </si>
  <si>
    <r>
      <t xml:space="preserve">Total value of payments
</t>
    </r>
    <r>
      <rPr>
        <sz val="12"/>
        <rFont val="Calibri"/>
        <family val="2"/>
      </rPr>
      <t>[note 5]</t>
    </r>
  </si>
  <si>
    <r>
      <t xml:space="preserve">Value of Best Start Grant - Pregnancy and Baby Payments
</t>
    </r>
    <r>
      <rPr>
        <sz val="12"/>
        <rFont val="Calibri"/>
        <family val="2"/>
      </rPr>
      <t>[note 5]</t>
    </r>
  </si>
  <si>
    <r>
      <t xml:space="preserve">Value of Best Start Grant - Early Learning Payments
</t>
    </r>
    <r>
      <rPr>
        <sz val="12"/>
        <rFont val="Calibri"/>
        <family val="2"/>
      </rPr>
      <t>[note 5]</t>
    </r>
  </si>
  <si>
    <r>
      <t xml:space="preserve">Value of Best Start Grant - School Age Payments
</t>
    </r>
    <r>
      <rPr>
        <sz val="12"/>
        <rFont val="Calibri"/>
        <family val="2"/>
      </rPr>
      <t>[note 5]</t>
    </r>
  </si>
  <si>
    <t>[note 2] Some applications cannot be matched to a Scottish local authority by postcode, because the postcode on the application is not on the lookup file used to match postcode to local authority area. These may be applications from people living in properties that are too new to be on the lookup file. Applications have been assigned to Scotland based on postcode area.</t>
  </si>
  <si>
    <t>[note 4] Applications have been assigned as being non-Scottish if they do not appear on the lookup file used to match postcodes to Scottish local authorities, and if the applications is from a non-Scottish postcode area. Non-Scottish postcode applications that have been authorised or received payments did refect a Scottish postcode at the time of application.</t>
  </si>
  <si>
    <t>[note 3] Applications with 'Unknown' local authority area include a number of payments which cannot be linked to the full applicant details. Some applications did not have a postcode and therefore cannot be matched to local authority areas or country.</t>
  </si>
  <si>
    <r>
      <t xml:space="preserve">Value of Best Start Foods Payments
</t>
    </r>
    <r>
      <rPr>
        <sz val="12"/>
        <rFont val="Calibri"/>
        <family val="2"/>
      </rPr>
      <t>[note 6]</t>
    </r>
  </si>
  <si>
    <t>[note 4] The Best Start Foods payment cycles occur every four weeks. Two payment cycles fell within January 2020, December 2020, December 2021, November 2022 and November 2023.</t>
  </si>
  <si>
    <t>This worksheet contains one table which summarises applications by payment type. It features a drop down menu to present the statistics by financial year. To select the financial year, navigate to cell B6 and either click the down arrow on screen or use the keyboard shortcut alt + the down arrow.</t>
  </si>
  <si>
    <t>This worksheet contains one table which summarises applications by age group. It features a drop down menu to present the statistics by financial year. To select the financial year, navigate to cell B6 and either click the down arrow on screen or use the keyboard shortcut alt + the down arrow.</t>
  </si>
  <si>
    <t>This worksheet contains one table which summarises applications by local authority area. It features a drop down menu to present the statistics by financial year. To select the financial year, navigate to cell B6 and either click the down arrow on screen or use the keyboard shortcut alt + the down arrow.</t>
  </si>
  <si>
    <t>This worksheet contains one table which summarises applications by local authority area and benefit component. It features a drop down menu to present the statistics by financial year. To select the financial year, navigate to cell B6 and either click the down arrow on screen or use the keyboard shortcut alt + the down arrow.</t>
  </si>
  <si>
    <t>This worksheet contains one table which summarises applications by health board area. It features a drop down menu to present the statistics by financial year. To select the financial year, navigate to cell B6 and either click the down arrow on screen or use the keyboard shortcut alt + the down arrow.</t>
  </si>
  <si>
    <t>This worksheet contains one table which summarises applications by health board area and benefit component. It features a drop down menu to present the statistics by financial year. To select the financial year, navigate to cell B6 and either click the down arrow on screen or use the keyboard shortcut alt + the down arrow.</t>
  </si>
  <si>
    <t>This worksheet contains one table which summarises applications by type of birth. It features a drop down menu to present the statistics by financial year. To select the financial year, navigate to cell B6 and either click the down arrow on screen or use the keyboard shortcut alt + the down arrow.</t>
  </si>
  <si>
    <t>This worksheet contains one table. Payments are summarised by Local Authority area. It features a drop down menu to present the statistics by financial year. To select the financial year, navigate to cell B6 and either click the down arrow on screen or use the keyboard shortcut alt + the down arrow.</t>
  </si>
  <si>
    <t>Median number of days to respond
[note 3][note 4]
[note 5]</t>
  </si>
  <si>
    <t>Notes are located below this table and begin in cell A75</t>
  </si>
  <si>
    <t>Median number of days to respond
[note 3][note 4][note 5]</t>
  </si>
  <si>
    <t>Median processing time in working days
[note 5]</t>
  </si>
  <si>
    <t>Table 15: Re-determinations for Best Start Grant Management Information</t>
  </si>
  <si>
    <t>Table 16: Appeals for Best Start Grant Management Information</t>
  </si>
  <si>
    <t>Table 17: Reviews for Best Start Foods Management Information</t>
  </si>
  <si>
    <t>Percentage of appeals upheld
[note 3]</t>
  </si>
  <si>
    <t xml:space="preserve">Percentage of appeals not upheld
</t>
  </si>
  <si>
    <t xml:space="preserve">Appeals not upheld
</t>
  </si>
  <si>
    <t>Appeals upheld
[note 3]</t>
  </si>
  <si>
    <t xml:space="preserve">Appeal hearings taking place
</t>
  </si>
  <si>
    <t xml:space="preserve">Number of appeals received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</si>
</sst>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
    <numFmt numFmtId="165" formatCode="mmmm\ yyyy"/>
    <numFmt numFmtId="166" formatCode="&quot;£&quot;#,##0"/>
    <numFmt numFmtId="167" formatCode="0.0%"/>
  </numFmts>
  <fonts count="14" x14ac:knownFonts="1">
    <font>
      <sz val="12"/>
      <color rgb="FF000000"/>
      <name val="Calibri"/>
    </font>
    <font>
      <b/>
      <sz val="16"/>
      <color rgb="FF000000"/>
      <name val="Calibri"/>
      <family val="2"/>
    </font>
    <font>
      <b/>
      <sz val="12"/>
      <color rgb="FF000000"/>
      <name val="Calibri"/>
      <family val="2"/>
    </font>
    <font>
      <b/>
      <sz val="14"/>
      <color rgb="FF000000"/>
      <name val="Calibri"/>
      <family val="2"/>
    </font>
    <font>
      <b/>
      <sz val="16"/>
      <name val="Calibri"/>
      <family val="2"/>
      <scheme val="minor"/>
    </font>
    <font>
      <sz val="12"/>
      <name val="Calibri"/>
      <family val="2"/>
    </font>
    <font>
      <b/>
      <sz val="12"/>
      <color rgb="FF000000"/>
      <name val="Calibri"/>
      <family val="2"/>
    </font>
    <font>
      <sz val="12"/>
      <color rgb="FF000000"/>
      <name val="Calibri"/>
      <family val="2"/>
    </font>
    <font>
      <b/>
      <sz val="12"/>
      <name val="Calibri"/>
      <family val="2"/>
    </font>
    <font>
      <sz val="12"/>
      <color rgb="FF000000"/>
      <name val="Calibri"/>
      <family val="2"/>
    </font>
    <font>
      <u/>
      <sz val="12"/>
      <color theme="10"/>
      <name val="Calibri"/>
    </font>
    <font>
      <b/>
      <sz val="12"/>
      <color theme="1"/>
      <name val="Calibri"/>
      <family val="2"/>
    </font>
    <font>
      <u/>
      <sz val="12"/>
      <name val="Calibri"/>
      <family val="2"/>
    </font>
    <font>
      <b/>
      <sz val="12"/>
      <color rgb="FF000000"/>
      <name val="Calibri"/>
    </font>
  </fonts>
  <fills count="2">
    <fill>
      <patternFill patternType="none"/>
    </fill>
    <fill>
      <patternFill patternType="gray125"/>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bottom/>
      <diagonal/>
    </border>
    <border>
      <left/>
      <right/>
      <top/>
      <bottom style="thin">
        <color indexed="64"/>
      </bottom>
      <diagonal/>
    </border>
    <border>
      <left style="thin">
        <color rgb="FF000000"/>
      </left>
      <right style="thin">
        <color rgb="FF000000"/>
      </right>
      <top/>
      <bottom style="thin">
        <color indexed="64"/>
      </bottom>
      <diagonal/>
    </border>
    <border>
      <left/>
      <right/>
      <top style="thin">
        <color indexed="64"/>
      </top>
      <bottom/>
      <diagonal/>
    </border>
    <border>
      <left style="thin">
        <color rgb="FF000000"/>
      </left>
      <right style="thin">
        <color rgb="FF000000"/>
      </right>
      <top style="thin">
        <color indexed="64"/>
      </top>
      <bottom/>
      <diagonal/>
    </border>
    <border>
      <left/>
      <right/>
      <top style="thin">
        <color rgb="FF000000"/>
      </top>
      <bottom/>
      <diagonal/>
    </border>
    <border>
      <left/>
      <right style="thin">
        <color rgb="FF000000"/>
      </right>
      <top style="thin">
        <color indexed="64"/>
      </top>
      <bottom/>
      <diagonal/>
    </border>
  </borders>
  <cellStyleXfs count="4">
    <xf numFmtId="0" fontId="0" fillId="0" borderId="0"/>
    <xf numFmtId="49" fontId="4" fillId="0" borderId="0" applyNumberFormat="0" applyFill="0" applyAlignment="0" applyProtection="0"/>
    <xf numFmtId="43" fontId="9" fillId="0" borderId="0" applyFont="0" applyFill="0" applyBorder="0" applyAlignment="0" applyProtection="0"/>
    <xf numFmtId="0" fontId="10" fillId="0" borderId="0" applyNumberFormat="0" applyFill="0" applyBorder="0" applyAlignment="0" applyProtection="0"/>
  </cellStyleXfs>
  <cellXfs count="100">
    <xf numFmtId="0" fontId="0" fillId="0" borderId="0" xfId="0"/>
    <xf numFmtId="0" fontId="1" fillId="0" borderId="0" xfId="0" applyFont="1"/>
    <xf numFmtId="0" fontId="2" fillId="0" borderId="1" xfId="0" applyFont="1" applyBorder="1" applyAlignment="1">
      <alignment horizontal="center" vertical="center" wrapText="1"/>
    </xf>
    <xf numFmtId="0" fontId="3" fillId="0" borderId="0" xfId="0" applyFont="1"/>
    <xf numFmtId="0" fontId="0" fillId="0" borderId="2" xfId="0" applyBorder="1"/>
    <xf numFmtId="0" fontId="2" fillId="0" borderId="1" xfId="0" applyFont="1" applyBorder="1" applyAlignment="1">
      <alignment horizontal="left"/>
    </xf>
    <xf numFmtId="0" fontId="2" fillId="0" borderId="2" xfId="0" applyFont="1" applyBorder="1"/>
    <xf numFmtId="3" fontId="2" fillId="0" borderId="1" xfId="0" applyNumberFormat="1" applyFont="1" applyBorder="1" applyAlignment="1">
      <alignment horizontal="right"/>
    </xf>
    <xf numFmtId="3" fontId="0" fillId="0" borderId="2" xfId="0" applyNumberFormat="1" applyBorder="1" applyAlignment="1">
      <alignment horizontal="right"/>
    </xf>
    <xf numFmtId="3" fontId="2" fillId="0" borderId="3" xfId="0" applyNumberFormat="1" applyFont="1" applyBorder="1" applyAlignment="1">
      <alignment horizontal="right"/>
    </xf>
    <xf numFmtId="3" fontId="2" fillId="0" borderId="2" xfId="0" applyNumberFormat="1" applyFont="1" applyBorder="1" applyAlignment="1">
      <alignment horizontal="right"/>
    </xf>
    <xf numFmtId="9" fontId="2" fillId="0" borderId="1" xfId="0" applyNumberFormat="1" applyFont="1" applyBorder="1" applyAlignment="1">
      <alignment horizontal="right"/>
    </xf>
    <xf numFmtId="9" fontId="0" fillId="0" borderId="2" xfId="0" applyNumberFormat="1" applyBorder="1" applyAlignment="1">
      <alignment horizontal="right"/>
    </xf>
    <xf numFmtId="9" fontId="2" fillId="0" borderId="3" xfId="0" applyNumberFormat="1" applyFont="1" applyBorder="1" applyAlignment="1">
      <alignment horizontal="right"/>
    </xf>
    <xf numFmtId="9" fontId="2" fillId="0" borderId="2" xfId="0" applyNumberFormat="1" applyFont="1" applyBorder="1" applyAlignment="1">
      <alignment horizontal="right"/>
    </xf>
    <xf numFmtId="0" fontId="0" fillId="0" borderId="0" xfId="0" applyAlignment="1">
      <alignment wrapText="1"/>
    </xf>
    <xf numFmtId="164" fontId="2" fillId="0" borderId="1" xfId="0" applyNumberFormat="1" applyFont="1" applyBorder="1" applyAlignment="1">
      <alignment horizontal="right"/>
    </xf>
    <xf numFmtId="164" fontId="0" fillId="0" borderId="2" xfId="0" applyNumberFormat="1" applyBorder="1" applyAlignment="1">
      <alignment horizontal="right"/>
    </xf>
    <xf numFmtId="0" fontId="4" fillId="0" borderId="0" xfId="1" applyNumberFormat="1"/>
    <xf numFmtId="0" fontId="5" fillId="0" borderId="0" xfId="0" applyFont="1"/>
    <xf numFmtId="0" fontId="6" fillId="0" borderId="4" xfId="0" applyFont="1" applyBorder="1" applyAlignment="1">
      <alignment horizontal="center" vertical="center" wrapText="1"/>
    </xf>
    <xf numFmtId="0" fontId="6" fillId="0" borderId="1" xfId="0" applyFont="1" applyBorder="1" applyAlignment="1">
      <alignment horizontal="left"/>
    </xf>
    <xf numFmtId="3" fontId="6" fillId="0" borderId="5" xfId="0" applyNumberFormat="1" applyFont="1" applyBorder="1" applyAlignment="1">
      <alignment horizontal="right"/>
    </xf>
    <xf numFmtId="164" fontId="6" fillId="0" borderId="1" xfId="0" applyNumberFormat="1" applyFont="1" applyBorder="1" applyAlignment="1">
      <alignment horizontal="right"/>
    </xf>
    <xf numFmtId="3" fontId="7" fillId="0" borderId="2" xfId="0" applyNumberFormat="1" applyFont="1" applyBorder="1" applyAlignment="1">
      <alignment horizontal="right"/>
    </xf>
    <xf numFmtId="3" fontId="0" fillId="0" borderId="6" xfId="0" applyNumberFormat="1" applyBorder="1" applyAlignment="1">
      <alignment horizontal="right"/>
    </xf>
    <xf numFmtId="0" fontId="7" fillId="0" borderId="7" xfId="0" applyFont="1" applyBorder="1"/>
    <xf numFmtId="3" fontId="0" fillId="0" borderId="8" xfId="0" applyNumberFormat="1" applyBorder="1" applyAlignment="1">
      <alignment horizontal="right"/>
    </xf>
    <xf numFmtId="0" fontId="8" fillId="0" borderId="2" xfId="0" applyFont="1" applyBorder="1"/>
    <xf numFmtId="3" fontId="6" fillId="0" borderId="2" xfId="0" applyNumberFormat="1" applyFont="1" applyBorder="1" applyAlignment="1">
      <alignment horizontal="right"/>
    </xf>
    <xf numFmtId="164" fontId="6" fillId="0" borderId="3" xfId="0" applyNumberFormat="1" applyFont="1" applyBorder="1" applyAlignment="1">
      <alignment horizontal="right"/>
    </xf>
    <xf numFmtId="3" fontId="6" fillId="0" borderId="6" xfId="0" applyNumberFormat="1" applyFont="1" applyBorder="1" applyAlignment="1">
      <alignment horizontal="right"/>
    </xf>
    <xf numFmtId="164" fontId="6" fillId="0" borderId="2" xfId="0" applyNumberFormat="1" applyFont="1" applyBorder="1" applyAlignment="1">
      <alignment horizontal="right"/>
    </xf>
    <xf numFmtId="164" fontId="6" fillId="0" borderId="4" xfId="0" applyNumberFormat="1" applyFont="1" applyBorder="1" applyAlignment="1">
      <alignment horizontal="right"/>
    </xf>
    <xf numFmtId="0" fontId="7" fillId="0" borderId="0" xfId="0" applyFont="1" applyAlignment="1">
      <alignment wrapText="1"/>
    </xf>
    <xf numFmtId="0" fontId="5" fillId="0" borderId="0" xfId="0" applyFont="1" applyAlignment="1">
      <alignment wrapText="1"/>
    </xf>
    <xf numFmtId="164" fontId="7" fillId="0" borderId="2" xfId="0" applyNumberFormat="1" applyFont="1" applyBorder="1" applyAlignment="1">
      <alignment horizontal="right"/>
    </xf>
    <xf numFmtId="165" fontId="0" fillId="0" borderId="0" xfId="0" applyNumberFormat="1" applyAlignment="1">
      <alignment horizontal="left"/>
    </xf>
    <xf numFmtId="165" fontId="5" fillId="0" borderId="0" xfId="0" applyNumberFormat="1" applyFont="1" applyAlignment="1">
      <alignment horizontal="left"/>
    </xf>
    <xf numFmtId="0" fontId="8" fillId="0" borderId="1" xfId="0" applyFont="1" applyBorder="1" applyAlignment="1">
      <alignment horizontal="center" vertical="center" wrapText="1"/>
    </xf>
    <xf numFmtId="0" fontId="8" fillId="0" borderId="1" xfId="0" applyFont="1" applyBorder="1" applyAlignment="1">
      <alignment horizontal="left"/>
    </xf>
    <xf numFmtId="3" fontId="8" fillId="0" borderId="1" xfId="0" applyNumberFormat="1" applyFont="1" applyBorder="1" applyAlignment="1">
      <alignment horizontal="right"/>
    </xf>
    <xf numFmtId="3" fontId="5" fillId="0" borderId="2" xfId="0" applyNumberFormat="1" applyFont="1" applyBorder="1" applyAlignment="1">
      <alignment horizontal="right"/>
    </xf>
    <xf numFmtId="164" fontId="8" fillId="0" borderId="1" xfId="0" applyNumberFormat="1" applyFont="1" applyBorder="1" applyAlignment="1">
      <alignment horizontal="right"/>
    </xf>
    <xf numFmtId="9" fontId="8" fillId="0" borderId="1" xfId="0" applyNumberFormat="1" applyFont="1" applyBorder="1" applyAlignment="1">
      <alignment horizontal="right"/>
    </xf>
    <xf numFmtId="164" fontId="5" fillId="0" borderId="2" xfId="0" applyNumberFormat="1" applyFont="1" applyBorder="1" applyAlignment="1">
      <alignment horizontal="right"/>
    </xf>
    <xf numFmtId="9" fontId="5" fillId="0" borderId="2" xfId="0" applyNumberFormat="1" applyFont="1" applyBorder="1" applyAlignment="1">
      <alignment horizontal="right"/>
    </xf>
    <xf numFmtId="0" fontId="6" fillId="0" borderId="1" xfId="0" applyFont="1" applyBorder="1" applyAlignment="1">
      <alignment horizontal="center" vertical="center" wrapText="1"/>
    </xf>
    <xf numFmtId="0" fontId="7" fillId="0" borderId="0" xfId="0" applyFont="1"/>
    <xf numFmtId="164" fontId="5" fillId="0" borderId="0" xfId="0" applyNumberFormat="1" applyFont="1" applyAlignment="1">
      <alignment horizontal="right"/>
    </xf>
    <xf numFmtId="9" fontId="5" fillId="0" borderId="0" xfId="0" applyNumberFormat="1" applyFont="1" applyAlignment="1">
      <alignment horizontal="right"/>
    </xf>
    <xf numFmtId="0" fontId="2" fillId="0" borderId="0" xfId="0" applyFont="1"/>
    <xf numFmtId="0" fontId="2" fillId="0" borderId="2" xfId="0" applyFont="1" applyBorder="1" applyAlignment="1">
      <alignment horizontal="left"/>
    </xf>
    <xf numFmtId="0" fontId="2" fillId="0" borderId="9" xfId="0" applyFont="1" applyBorder="1"/>
    <xf numFmtId="3" fontId="2" fillId="0" borderId="10" xfId="0" applyNumberFormat="1" applyFont="1" applyBorder="1" applyAlignment="1">
      <alignment horizontal="right"/>
    </xf>
    <xf numFmtId="9" fontId="2" fillId="0" borderId="10" xfId="0" applyNumberFormat="1" applyFont="1" applyBorder="1" applyAlignment="1">
      <alignment horizontal="right"/>
    </xf>
    <xf numFmtId="3" fontId="0" fillId="0" borderId="0" xfId="2" applyNumberFormat="1" applyFont="1"/>
    <xf numFmtId="3" fontId="2" fillId="0" borderId="1" xfId="2" applyNumberFormat="1" applyFont="1" applyBorder="1" applyAlignment="1">
      <alignment horizontal="center" vertical="center" wrapText="1"/>
    </xf>
    <xf numFmtId="3" fontId="2" fillId="0" borderId="1" xfId="2" applyNumberFormat="1" applyFont="1" applyBorder="1" applyAlignment="1">
      <alignment horizontal="right"/>
    </xf>
    <xf numFmtId="3" fontId="0" fillId="0" borderId="2" xfId="2" applyNumberFormat="1" applyFont="1" applyBorder="1" applyAlignment="1">
      <alignment horizontal="right"/>
    </xf>
    <xf numFmtId="3" fontId="2" fillId="0" borderId="2" xfId="2" applyNumberFormat="1" applyFont="1" applyBorder="1" applyAlignment="1">
      <alignment horizontal="right"/>
    </xf>
    <xf numFmtId="3" fontId="0" fillId="0" borderId="0" xfId="0" applyNumberFormat="1"/>
    <xf numFmtId="3" fontId="2" fillId="0" borderId="1" xfId="0" applyNumberFormat="1" applyFont="1" applyBorder="1" applyAlignment="1">
      <alignment horizontal="center" vertical="center" wrapText="1"/>
    </xf>
    <xf numFmtId="0" fontId="7" fillId="0" borderId="2" xfId="0" applyFont="1" applyBorder="1"/>
    <xf numFmtId="0" fontId="2" fillId="0" borderId="11" xfId="0" applyFont="1" applyBorder="1"/>
    <xf numFmtId="9" fontId="7" fillId="0" borderId="2" xfId="0" applyNumberFormat="1" applyFont="1" applyBorder="1" applyAlignment="1">
      <alignment horizontal="right"/>
    </xf>
    <xf numFmtId="0" fontId="8" fillId="0" borderId="12" xfId="0" applyFont="1" applyBorder="1"/>
    <xf numFmtId="3" fontId="8" fillId="0" borderId="3" xfId="0" applyNumberFormat="1" applyFont="1" applyBorder="1" applyAlignment="1">
      <alignment horizontal="right"/>
    </xf>
    <xf numFmtId="164" fontId="8" fillId="0" borderId="10" xfId="0" applyNumberFormat="1" applyFont="1" applyBorder="1" applyAlignment="1">
      <alignment horizontal="right"/>
    </xf>
    <xf numFmtId="3" fontId="8" fillId="0" borderId="10" xfId="0" applyNumberFormat="1" applyFont="1" applyBorder="1" applyAlignment="1">
      <alignment horizontal="right"/>
    </xf>
    <xf numFmtId="9" fontId="8" fillId="0" borderId="10" xfId="0" applyNumberFormat="1" applyFont="1" applyBorder="1" applyAlignment="1">
      <alignment horizontal="right"/>
    </xf>
    <xf numFmtId="0" fontId="8" fillId="0" borderId="0" xfId="0" applyFont="1"/>
    <xf numFmtId="3" fontId="8" fillId="0" borderId="2" xfId="0" applyNumberFormat="1" applyFont="1" applyBorder="1" applyAlignment="1">
      <alignment horizontal="right"/>
    </xf>
    <xf numFmtId="164" fontId="8" fillId="0" borderId="2" xfId="0" applyNumberFormat="1" applyFont="1" applyBorder="1" applyAlignment="1">
      <alignment horizontal="right"/>
    </xf>
    <xf numFmtId="9" fontId="8" fillId="0" borderId="2" xfId="0" applyNumberFormat="1" applyFont="1" applyBorder="1" applyAlignment="1">
      <alignment horizontal="right"/>
    </xf>
    <xf numFmtId="0" fontId="8" fillId="0" borderId="2" xfId="0" applyFont="1" applyBorder="1" applyAlignment="1">
      <alignment horizontal="left"/>
    </xf>
    <xf numFmtId="0" fontId="8" fillId="0" borderId="6" xfId="0" applyFont="1" applyBorder="1"/>
    <xf numFmtId="3" fontId="7" fillId="0" borderId="2" xfId="2" applyNumberFormat="1" applyFont="1" applyBorder="1" applyAlignment="1">
      <alignment horizontal="right"/>
    </xf>
    <xf numFmtId="0" fontId="10" fillId="0" borderId="0" xfId="3"/>
    <xf numFmtId="0" fontId="0" fillId="0" borderId="9" xfId="0" applyBorder="1"/>
    <xf numFmtId="166" fontId="2" fillId="0" borderId="2" xfId="2" applyNumberFormat="1" applyFont="1" applyBorder="1" applyAlignment="1">
      <alignment horizontal="right"/>
    </xf>
    <xf numFmtId="3" fontId="11" fillId="0" borderId="2" xfId="0" applyNumberFormat="1" applyFont="1" applyBorder="1" applyAlignment="1">
      <alignment horizontal="right"/>
    </xf>
    <xf numFmtId="0" fontId="7" fillId="0" borderId="2" xfId="0" applyFont="1" applyBorder="1" applyAlignment="1">
      <alignment horizontal="left"/>
    </xf>
    <xf numFmtId="167" fontId="0" fillId="0" borderId="0" xfId="0" applyNumberFormat="1"/>
    <xf numFmtId="167" fontId="2" fillId="0" borderId="1" xfId="0" applyNumberFormat="1" applyFont="1" applyBorder="1" applyAlignment="1">
      <alignment horizontal="center" vertical="center" wrapText="1"/>
    </xf>
    <xf numFmtId="167" fontId="2" fillId="0" borderId="1" xfId="0" applyNumberFormat="1" applyFont="1" applyBorder="1" applyAlignment="1">
      <alignment horizontal="right"/>
    </xf>
    <xf numFmtId="167" fontId="0" fillId="0" borderId="2" xfId="0" applyNumberFormat="1" applyBorder="1" applyAlignment="1">
      <alignment horizontal="right"/>
    </xf>
    <xf numFmtId="167" fontId="2" fillId="0" borderId="10" xfId="0" applyNumberFormat="1" applyFont="1" applyBorder="1" applyAlignment="1">
      <alignment horizontal="right"/>
    </xf>
    <xf numFmtId="167" fontId="2" fillId="0" borderId="2" xfId="0" applyNumberFormat="1" applyFont="1" applyBorder="1" applyAlignment="1">
      <alignment horizontal="right"/>
    </xf>
    <xf numFmtId="167" fontId="2" fillId="0" borderId="3" xfId="0" applyNumberFormat="1" applyFont="1" applyBorder="1" applyAlignment="1">
      <alignment horizontal="right"/>
    </xf>
    <xf numFmtId="0" fontId="12" fillId="0" borderId="2" xfId="0" applyFont="1" applyBorder="1"/>
    <xf numFmtId="0" fontId="12" fillId="0" borderId="2" xfId="3" applyFont="1" applyBorder="1"/>
    <xf numFmtId="167" fontId="0" fillId="0" borderId="0" xfId="0" applyNumberFormat="1" applyAlignment="1">
      <alignment wrapText="1"/>
    </xf>
    <xf numFmtId="0" fontId="5" fillId="0" borderId="2" xfId="0" applyFont="1" applyBorder="1"/>
    <xf numFmtId="0" fontId="13" fillId="0" borderId="1" xfId="0" applyFont="1" applyBorder="1" applyAlignment="1">
      <alignment horizontal="left"/>
    </xf>
    <xf numFmtId="3" fontId="13" fillId="0" borderId="1" xfId="0" applyNumberFormat="1" applyFont="1" applyBorder="1" applyAlignment="1">
      <alignment horizontal="right"/>
    </xf>
    <xf numFmtId="0" fontId="13" fillId="0" borderId="2" xfId="0" applyFont="1" applyBorder="1"/>
    <xf numFmtId="3" fontId="13" fillId="0" borderId="2" xfId="0" applyNumberFormat="1" applyFont="1" applyBorder="1" applyAlignment="1">
      <alignment horizontal="right"/>
    </xf>
    <xf numFmtId="9" fontId="13" fillId="0" borderId="1" xfId="0" applyNumberFormat="1" applyFont="1" applyBorder="1" applyAlignment="1">
      <alignment horizontal="right"/>
    </xf>
    <xf numFmtId="0" fontId="13" fillId="0" borderId="2" xfId="0" applyFont="1" applyBorder="1" applyAlignment="1">
      <alignment horizontal="left"/>
    </xf>
  </cellXfs>
  <cellStyles count="4">
    <cellStyle name="Comma" xfId="2" builtinId="3"/>
    <cellStyle name="Heading 1 2" xfId="1" xr:uid="{BE01E955-7C75-41F5-8328-94BF976CFE98}"/>
    <cellStyle name="Hyperlink" xfId="3" builtinId="8"/>
    <cellStyle name="Normal" xfId="0" builtinId="0"/>
  </cellStyles>
  <dxfs count="121">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border outline="0">
        <left style="thin">
          <color rgb="FF000000"/>
        </left>
      </border>
    </dxf>
    <dxf>
      <fill>
        <patternFill patternType="none">
          <fgColor indexed="64"/>
          <bgColor auto="1"/>
        </patternFill>
      </fill>
    </dxf>
    <dxf>
      <border outline="0">
        <right style="thin">
          <color rgb="FF000000"/>
        </right>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167" formatCode="0.0%"/>
    </dxf>
    <dxf>
      <numFmt numFmtId="167" formatCode="0.0%"/>
    </dxf>
    <dxf>
      <font>
        <color auto="1"/>
      </font>
    </dxf>
    <dxf>
      <font>
        <color auto="1"/>
      </font>
    </dxf>
    <dxf>
      <font>
        <color auto="1"/>
      </font>
    </dxf>
    <dxf>
      <font>
        <color auto="1"/>
      </font>
    </dxf>
    <dxf>
      <font>
        <b val="0"/>
        <i val="0"/>
        <strike val="0"/>
        <condense val="0"/>
        <extend val="0"/>
        <outline val="0"/>
        <shadow val="0"/>
        <u val="none"/>
        <vertAlign val="baseline"/>
        <sz val="12"/>
        <color auto="1"/>
        <name val="Calibri"/>
        <family val="2"/>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color auto="1"/>
      </font>
    </dxf>
    <dxf>
      <font>
        <color auto="1"/>
      </font>
    </dxf>
    <dxf>
      <font>
        <color auto="1"/>
      </font>
    </dxf>
    <dxf>
      <font>
        <color auto="1"/>
      </font>
    </dxf>
    <dxf>
      <numFmt numFmtId="164" formatCode="\£#,###,###,##0"/>
      <alignment horizontal="right" vertical="bottom" textRotation="0" wrapText="0" indent="0" justifyLastLine="0" shrinkToFit="0" readingOrder="0"/>
      <border diagonalUp="0" diagonalDown="0" outline="0">
        <left style="thin">
          <color rgb="FF000000"/>
        </left>
        <right style="thin">
          <color rgb="FF000000"/>
        </right>
        <top/>
        <bottom/>
      </border>
    </dxf>
    <dxf>
      <font>
        <b/>
        <i val="0"/>
        <strike val="0"/>
        <condense val="0"/>
        <extend val="0"/>
        <outline val="0"/>
        <shadow val="0"/>
        <u val="none"/>
        <vertAlign val="baseline"/>
        <sz val="12"/>
        <color rgb="FF000000"/>
        <name val="Calibri"/>
        <family val="2"/>
        <scheme val="none"/>
      </font>
      <numFmt numFmtId="3" formatCode="#,##0"/>
      <alignment horizontal="right" vertical="bottom" textRotation="0" wrapText="0" indent="0" justifyLastLine="0" shrinkToFit="0" readingOrder="0"/>
      <border diagonalUp="0" diagonalDown="0" outline="0">
        <left style="thin">
          <color rgb="FF000000"/>
        </left>
        <right style="thin">
          <color rgb="FF000000"/>
        </right>
        <top/>
        <bottom/>
      </border>
    </dxf>
    <dxf>
      <numFmt numFmtId="164" formatCode="\£#,###,###,##0"/>
      <alignment horizontal="right" vertical="bottom" textRotation="0" wrapText="0" indent="0" justifyLastLine="0" shrinkToFit="0" readingOrder="0"/>
      <border diagonalUp="0" diagonalDown="0" outline="0">
        <left style="thin">
          <color rgb="FF000000"/>
        </left>
        <right style="thin">
          <color rgb="FF000000"/>
        </right>
        <top/>
        <bottom/>
      </border>
    </dxf>
    <dxf>
      <font>
        <b/>
        <i val="0"/>
        <strike val="0"/>
        <condense val="0"/>
        <extend val="0"/>
        <outline val="0"/>
        <shadow val="0"/>
        <u val="none"/>
        <vertAlign val="baseline"/>
        <sz val="12"/>
        <color rgb="FF000000"/>
        <name val="Calibri"/>
        <family val="2"/>
        <scheme val="none"/>
      </font>
      <numFmt numFmtId="164"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numFmt numFmtId="3" formatCode="#,##0"/>
      <alignment horizontal="right" vertical="bottom" textRotation="0" wrapText="0" indent="0" justifyLastLine="0" shrinkToFit="0" readingOrder="0"/>
      <border diagonalUp="0" diagonalDown="0">
        <left style="thin">
          <color rgb="FF000000"/>
        </left>
        <right style="thin">
          <color rgb="FF000000"/>
        </right>
        <top/>
        <bottom style="thin">
          <color indexed="64"/>
        </bottom>
        <vertical/>
        <horizontal/>
      </border>
    </dxf>
    <dxf>
      <numFmt numFmtId="3" formatCode="#,##0"/>
      <alignment horizontal="right" vertical="bottom" textRotation="0" wrapText="0" indent="0" justifyLastLine="0" shrinkToFit="0" readingOrder="0"/>
      <border diagonalUp="0" diagonalDown="0" outline="0">
        <left style="thin">
          <color rgb="FF000000"/>
        </left>
        <right/>
        <top/>
        <bottom/>
      </border>
    </dxf>
    <dxf>
      <border outline="0">
        <right style="thin">
          <color rgb="FF000000"/>
        </right>
      </border>
    </dxf>
    <dxf>
      <border outline="0">
        <right style="thin">
          <color rgb="FF000000"/>
        </right>
        <top style="thin">
          <color rgb="FF000000"/>
        </top>
      </border>
    </dxf>
    <dxf>
      <border outline="0">
        <bottom style="thin">
          <color rgb="FF000000"/>
        </bottom>
      </border>
    </dxf>
    <dxf>
      <font>
        <b/>
        <i val="0"/>
        <strike val="0"/>
        <condense val="0"/>
        <extend val="0"/>
        <outline val="0"/>
        <shadow val="0"/>
        <u val="none"/>
        <vertAlign val="baseline"/>
        <sz val="12"/>
        <color rgb="FF000000"/>
        <name val="Calibri"/>
        <family val="2"/>
        <scheme val="none"/>
      </font>
      <alignment horizontal="center" vertical="center" textRotation="0" wrapText="1" indent="0" justifyLastLine="0" shrinkToFit="0" readingOrder="0"/>
      <border diagonalUp="0" diagonalDown="0" outline="0">
        <left style="thin">
          <color rgb="FF000000"/>
        </left>
        <right style="thin">
          <color rgb="FF000000"/>
        </right>
        <top/>
        <bottom/>
      </border>
    </dxf>
    <dxf>
      <numFmt numFmtId="3" formatCode="#,##0"/>
    </dxf>
    <dxf>
      <numFmt numFmtId="3" formatCode="#,##0"/>
    </dxf>
    <dxf>
      <numFmt numFmtId="3" formatCode="#,##0"/>
    </dxf>
    <dxf>
      <numFmt numFmtId="3" formatCode="#,##0"/>
    </dxf>
    <dxf>
      <numFmt numFmtId="3" formatCode="#,##0"/>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color auto="1"/>
      </font>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scheme val="none"/>
      </font>
      <numFmt numFmtId="3" formatCode="#,##0"/>
      <alignment horizontal="right" vertical="bottom" textRotation="0" wrapText="0" indent="0" justifyLastLine="0" shrinkToFit="0" readingOrder="0"/>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scheme val="none"/>
      </font>
      <border diagonalUp="0" diagonalDown="0">
        <left style="thin">
          <color rgb="FF000000"/>
        </left>
        <right style="thin">
          <color rgb="FF000000"/>
        </right>
        <top/>
        <bottom/>
        <vertical/>
        <horizontal/>
      </border>
    </dxf>
    <dxf>
      <font>
        <b/>
        <i val="0"/>
        <strike val="0"/>
        <condense val="0"/>
        <extend val="0"/>
        <outline val="0"/>
        <shadow val="0"/>
        <u val="none"/>
        <vertAlign val="baseline"/>
        <sz val="12"/>
        <color rgb="FF000000"/>
        <name val="Calibri"/>
        <scheme val="none"/>
      </font>
      <alignment horizontal="right" vertical="bottom" textRotation="0" wrapText="0" indent="0" justifyLastLine="0" shrinkToFit="0" readingOrder="0"/>
    </dxf>
    <dxf>
      <border outline="0">
        <left style="thin">
          <color rgb="FF000000"/>
        </left>
      </border>
    </dxf>
    <dxf>
      <font>
        <strike val="0"/>
        <outline val="0"/>
        <shadow val="0"/>
        <u/>
        <vertAlign val="baseline"/>
        <sz val="12"/>
        <color auto="1"/>
        <name val="Calibri"/>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2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3</xdr:row>
      <xdr:rowOff>0</xdr:rowOff>
    </xdr:from>
    <xdr:ext cx="11880000" cy="7200000"/>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45</xdr:row>
      <xdr:rowOff>0</xdr:rowOff>
    </xdr:from>
    <xdr:to>
      <xdr:col>0</xdr:col>
      <xdr:colOff>304800</xdr:colOff>
      <xdr:row>46</xdr:row>
      <xdr:rowOff>101600</xdr:rowOff>
    </xdr:to>
    <xdr:sp macro="" textlink="">
      <xdr:nvSpPr>
        <xdr:cNvPr id="3074" name="AutoShape 2">
          <a:extLst>
            <a:ext uri="{FF2B5EF4-FFF2-40B4-BE49-F238E27FC236}">
              <a16:creationId xmlns:a16="http://schemas.microsoft.com/office/drawing/2014/main" id="{8B6F2F86-E511-C308-B2A7-38A3951B0A05}"/>
            </a:ext>
          </a:extLst>
        </xdr:cNvPr>
        <xdr:cNvSpPr>
          <a:spLocks noChangeAspect="1" noChangeArrowheads="1"/>
        </xdr:cNvSpPr>
      </xdr:nvSpPr>
      <xdr:spPr bwMode="auto">
        <a:xfrm>
          <a:off x="0" y="91249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42</xdr:row>
      <xdr:rowOff>0</xdr:rowOff>
    </xdr:from>
    <xdr:to>
      <xdr:col>0</xdr:col>
      <xdr:colOff>304800</xdr:colOff>
      <xdr:row>43</xdr:row>
      <xdr:rowOff>107950</xdr:rowOff>
    </xdr:to>
    <xdr:sp macro="" textlink="">
      <xdr:nvSpPr>
        <xdr:cNvPr id="3075" name="AutoShape 3">
          <a:extLst>
            <a:ext uri="{FF2B5EF4-FFF2-40B4-BE49-F238E27FC236}">
              <a16:creationId xmlns:a16="http://schemas.microsoft.com/office/drawing/2014/main" id="{39225153-B15C-812F-7583-B7134836576B}"/>
            </a:ext>
          </a:extLst>
        </xdr:cNvPr>
        <xdr:cNvSpPr>
          <a:spLocks noChangeAspect="1" noChangeArrowheads="1"/>
        </xdr:cNvSpPr>
      </xdr:nvSpPr>
      <xdr:spPr bwMode="auto">
        <a:xfrm>
          <a:off x="0" y="85344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3</xdr:row>
      <xdr:rowOff>100853</xdr:rowOff>
    </xdr:from>
    <xdr:to>
      <xdr:col>9</xdr:col>
      <xdr:colOff>353127</xdr:colOff>
      <xdr:row>52</xdr:row>
      <xdr:rowOff>118852</xdr:rowOff>
    </xdr:to>
    <xdr:pic>
      <xdr:nvPicPr>
        <xdr:cNvPr id="5" name="Picture 4">
          <a:extLst>
            <a:ext uri="{FF2B5EF4-FFF2-40B4-BE49-F238E27FC236}">
              <a16:creationId xmlns:a16="http://schemas.microsoft.com/office/drawing/2014/main" id="{7AA8258C-44A3-7F80-BE31-C7952DA1C23D}"/>
            </a:ext>
          </a:extLst>
        </xdr:cNvPr>
        <xdr:cNvPicPr>
          <a:picLocks noChangeAspect="1"/>
        </xdr:cNvPicPr>
      </xdr:nvPicPr>
      <xdr:blipFill>
        <a:blip xmlns:r="http://schemas.openxmlformats.org/officeDocument/2006/relationships" r:embed="rId1"/>
        <a:stretch>
          <a:fillRect/>
        </a:stretch>
      </xdr:blipFill>
      <xdr:spPr>
        <a:xfrm>
          <a:off x="0" y="964453"/>
          <a:ext cx="18336327" cy="9974799"/>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content" displayName="tablecontent" ref="A3:B32" totalsRowShown="0">
  <tableColumns count="2">
    <tableColumn id="1" xr3:uid="{00000000-0010-0000-0000-000001000000}" name="Table Number" dataDxfId="120"/>
    <tableColumn id="2" xr3:uid="{00000000-0010-0000-0000-000002000000}" name="Table or Chart Description" dataDxfId="119"/>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9" displayName="table9" ref="A7:J11" totalsRowShown="0">
  <tableColumns count="10">
    <tableColumn id="1" xr3:uid="{00000000-0010-0000-0900-000001000000}" name="Type of birth_x000a_[note 2][note 3]"/>
    <tableColumn id="2" xr3:uid="{00000000-0010-0000-0900-000002000000}" name="Total applications received_x000a_[note 4]"/>
    <tableColumn id="3" xr3:uid="{00000000-0010-0000-0900-000003000000}" name="Percentage of total pregnancy and baby applications received"/>
    <tableColumn id="4" xr3:uid="{00000000-0010-0000-0900-000004000000}" name="Total applications processed"/>
    <tableColumn id="5" xr3:uid="{00000000-0010-0000-0900-000005000000}" name="Authorised applications_x000a_[note 5]"/>
    <tableColumn id="6" xr3:uid="{00000000-0010-0000-0900-000006000000}" name="Denied applications_x000a_[note 6]"/>
    <tableColumn id="7" xr3:uid="{00000000-0010-0000-0900-000007000000}" name="Withdrawn applications"/>
    <tableColumn id="8" xr3:uid="{00000000-0010-0000-0900-000008000000}" name="Percentage of processed applications authorised"/>
    <tableColumn id="9" xr3:uid="{00000000-0010-0000-0900-000009000000}" name="Percentage of processed applications denied"/>
    <tableColumn id="10" xr3:uid="{00000000-0010-0000-0900-00000A000000}" name="Percentage of processed applications withdrawn"/>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10" displayName="table10" ref="A5:M84" totalsRowShown="0" dataDxfId="118">
  <tableColumns count="13">
    <tableColumn id="1" xr3:uid="{00000000-0010-0000-0A00-000001000000}" name="Processing time by month_x000a_[note 1][note 2][note 3]" dataDxfId="117"/>
    <tableColumn id="2" xr3:uid="{00000000-0010-0000-0A00-000002000000}" name="Total applications_x000a_excluding re-determinations" dataDxfId="116"/>
    <tableColumn id="3" xr3:uid="{00000000-0010-0000-0A00-000003000000}" name="Applications processed in_x000a_the same working day" dataDxfId="115"/>
    <tableColumn id="4" xr3:uid="{00000000-0010-0000-0A00-000004000000}" name="Applications processed in_x000a_1-5 working days" dataDxfId="114"/>
    <tableColumn id="5" xr3:uid="{00000000-0010-0000-0A00-000005000000}" name="Applications processed in_x000a_6-10 working days" dataDxfId="113"/>
    <tableColumn id="6" xr3:uid="{00000000-0010-0000-0A00-000006000000}" name="Applications processed in_x000a_11-15 working days" dataDxfId="112"/>
    <tableColumn id="7" xr3:uid="{00000000-0010-0000-0A00-000007000000}" name="Applications processed in_x000a_16-20 working days" dataDxfId="111"/>
    <tableColumn id="8" xr3:uid="{00000000-0010-0000-0A00-000008000000}" name="Applications processed in_x000a_21-25 working days" dataDxfId="110"/>
    <tableColumn id="9" xr3:uid="{00000000-0010-0000-0A00-000009000000}" name="Applications processed in_x000a_26-30 working days" dataDxfId="109"/>
    <tableColumn id="10" xr3:uid="{00000000-0010-0000-0A00-00000A000000}" name="Applications processed in_x000a_31-35 working days" dataDxfId="108"/>
    <tableColumn id="11" xr3:uid="{00000000-0010-0000-0A00-00000B000000}" name="Applications processed in_x000a_36-40 working days" dataDxfId="107"/>
    <tableColumn id="12" xr3:uid="{00000000-0010-0000-0A00-00000C000000}" name="Applications processed in_x000a_41 or more working days_x000a_[note 4]" dataDxfId="106"/>
    <tableColumn id="13" xr3:uid="{00000000-0010-0000-0A00-00000D000000}" name="Median processing time in working days_x000a_[note 5]" dataDxfId="105"/>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C942B06-99AE-408E-87A5-AC64A0FD8DDD}" name="table1130" displayName="table1130" ref="A7:J43" totalsRowShown="0" headerRowDxfId="104" dataDxfId="103">
  <tableColumns count="10">
    <tableColumn id="1" xr3:uid="{52BC03DC-E327-461B-A735-A3D7788295B5}" name="Local Authority area_x000a_[note 2][note 3][note 4]" dataDxfId="102"/>
    <tableColumn id="2" xr3:uid="{93420B88-1509-4141-A55D-3FCFE40CD19E}" name="Total value of payments_x000a_[note 5]" dataDxfId="101">
      <calculatedColumnFormula>VLOOKUP(CONCATENATE($A8, " ", $B$6), 'Table 11 - Full data'!$A$2:$J$289, 2, FALSE)</calculatedColumnFormula>
    </tableColumn>
    <tableColumn id="3" xr3:uid="{346E40B1-840F-4B73-95D3-F997DF995689}" name="Value of Best Start Grant - Pregnancy and Baby Payments_x000a_[note 5]" dataDxfId="100">
      <calculatedColumnFormula>VLOOKUP(CONCATENATE($A8, " ", $B$6), 'Table 11 - Full data'!$A$2:$J$289, 3, FALSE)</calculatedColumnFormula>
    </tableColumn>
    <tableColumn id="4" xr3:uid="{0AB359E1-332D-4890-B016-AA2ECB9DBC1E}" name="Value of Best Start Grant - Early Learning Payments_x000a_[note 5]" dataDxfId="99">
      <calculatedColumnFormula>VLOOKUP(CONCATENATE($A8, " ", $B$6), 'Table 11 - Full data'!$A$2:$J$289, 4, FALSE)</calculatedColumnFormula>
    </tableColumn>
    <tableColumn id="5" xr3:uid="{EB51AA48-3D72-4D3A-8366-86CD7D179080}" name="Value of Best Start Grant - School Age Payments_x000a_[note 5]" dataDxfId="98">
      <calculatedColumnFormula>VLOOKUP(CONCATENATE($A8, " ", $B$6), 'Table 11 - Full data'!$A$2:$J$289, 5, FALSE)</calculatedColumnFormula>
    </tableColumn>
    <tableColumn id="6" xr3:uid="{0E525324-A7A2-42AF-9E28-8BCD9EE0F610}" name="Value of Best Start Foods Payments_x000a_[note 6]" dataDxfId="97">
      <calculatedColumnFormula>VLOOKUP(CONCATENATE($A8, " ", $B$6), 'Table 11 - Full data'!$A$2:$J$289, 6, FALSE)</calculatedColumnFormula>
    </tableColumn>
    <tableColumn id="7" xr3:uid="{F90276EA-9C5D-4042-952B-79777C8713D8}" name="Percentage of Best Start Grant - Pregnancy and Baby Payments" dataDxfId="96">
      <calculatedColumnFormula>VLOOKUP(CONCATENATE($A8, " ", $B$6), 'Table 11 - Full data'!$A$2:$J$289, 7, FALSE)</calculatedColumnFormula>
    </tableColumn>
    <tableColumn id="8" xr3:uid="{59E0F92E-6821-4666-9A71-76FA305E1B07}" name="Percentage of Best Start Grant - Early Learning Payments" dataDxfId="95">
      <calculatedColumnFormula>VLOOKUP(CONCATENATE($A8, " ", $B$6), 'Table 11 - Full data'!$A$2:$J$289, 8, FALSE)</calculatedColumnFormula>
    </tableColumn>
    <tableColumn id="9" xr3:uid="{0DCF4885-E2E6-481B-A71D-BC126825EEFA}" name="Percentage of Best Start Grant - School Age Payments" dataDxfId="94">
      <calculatedColumnFormula>VLOOKUP(CONCATENATE($A8, " ", $B$6), 'Table 11 - Full data'!$A$2:$J$289, 9, FALSE)</calculatedColumnFormula>
    </tableColumn>
    <tableColumn id="10" xr3:uid="{B1BF9558-FF80-46B9-95A6-E1FEF1D7FBEF}" name="Percentage of Best Start Foods Payments" dataDxfId="93">
      <calculatedColumnFormula>VLOOKUP(CONCATENATE($A8, " ", $B$6), 'Table 11 - Full data'!$A$2:$J$289, 10, FALSE)</calculatedColumnFormula>
    </tableColumn>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12" displayName="table12" ref="A5:O83" totalsRowShown="0">
  <tableColumns count="15">
    <tableColumn id="1" xr3:uid="{00000000-0010-0000-0C00-000001000000}" name="Payment month_x000a_[note 1][note 2]"/>
    <tableColumn id="2" xr3:uid="{00000000-0010-0000-0C00-000002000000}" name="Total Number of Best Start Grant and Foods payments [note 4]" dataDxfId="92" dataCellStyle="Comma"/>
    <tableColumn id="3" xr3:uid="{00000000-0010-0000-0C00-000003000000}" name="Total value of payments_x000a_[note 3]"/>
    <tableColumn id="4" xr3:uid="{00000000-0010-0000-0C00-000004000000}" name="Number of Best Start Grant - Pregnancy and Baby Payments" dataDxfId="91"/>
    <tableColumn id="5" xr3:uid="{00000000-0010-0000-0C00-000005000000}" name="Value of Best Start Grant - Pregnancy and Baby Payments_x000a_[note 3]"/>
    <tableColumn id="6" xr3:uid="{00000000-0010-0000-0C00-000006000000}" name="Number of Best Start Grant - Early Learning Payments" dataDxfId="90"/>
    <tableColumn id="7" xr3:uid="{00000000-0010-0000-0C00-000007000000}" name="Value of Best Start Grant - Early Learning Payments_x000a_[note 3]"/>
    <tableColumn id="8" xr3:uid="{00000000-0010-0000-0C00-000008000000}" name="Number of Best Start Grant - School Age Payments" dataDxfId="89"/>
    <tableColumn id="9" xr3:uid="{00000000-0010-0000-0C00-000009000000}" name="Value of Best Start Grant - School Age Payments_x000a_[note 3]"/>
    <tableColumn id="10" xr3:uid="{00000000-0010-0000-0C00-00000A000000}" name="Number of Best Start Foods Payments [note 4]" dataDxfId="88"/>
    <tableColumn id="11" xr3:uid="{00000000-0010-0000-0C00-00000B000000}" name="Value of Best Start Foods Payments_x000a_[note 3][note 4]"/>
    <tableColumn id="12" xr3:uid="{00000000-0010-0000-0C00-00000C000000}" name="Percentage of Best Start Grant - Pregnancy and Baby Payments"/>
    <tableColumn id="13" xr3:uid="{00000000-0010-0000-0C00-00000D000000}" name="Percentage of Best Start Grant - Early Learning Payments"/>
    <tableColumn id="14" xr3:uid="{00000000-0010-0000-0C00-00000E000000}" name="Percentage of Best Start Grant - School Age Payments"/>
    <tableColumn id="15" xr3:uid="{00000000-0010-0000-0C00-00000F000000}" name="Percentage of Best Start Foods Payments"/>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6CE47C1-8686-42B8-A5C1-0BCC52ADD152}" name="table132" displayName="table132" ref="A5:G32" totalsRowShown="0" headerRowDxfId="87" headerRowBorderDxfId="86" tableBorderDxfId="85">
  <tableColumns count="7">
    <tableColumn id="1" xr3:uid="{C7404CE1-D680-431E-98E7-2D6186B67509}" name="Payment month_x000a_[note 1][note 2][note 3][note 4]" dataDxfId="84"/>
    <tableColumn id="2" xr3:uid="{0F2D5386-2859-4319-B7AB-4B24ED7FF368}" name="Number of Best Start Grant payments - All Component Types" dataDxfId="83"/>
    <tableColumn id="5" xr3:uid="{F7873C8C-AD6F-49E7-8089-9BF5BB5CA129}" name="Value of Best Start Grant payments - All Component Types" dataDxfId="82"/>
    <tableColumn id="3" xr3:uid="{5728E47D-2365-4B9C-A9DC-99B1DB6F878E}" name="Number of Best Start Grant - Early Learning Payments" dataDxfId="81"/>
    <tableColumn id="6" xr3:uid="{8E0D1DDD-476D-4A59-9403-60A5692795BE}" name="Value of Best Start Grant - Early Learning Payments" dataDxfId="80"/>
    <tableColumn id="4" xr3:uid="{49909B03-D290-4DE4-84CB-F2D1B53238C9}" name="Number of Best Start Grant - School Age Payments" dataDxfId="79"/>
    <tableColumn id="7" xr3:uid="{8EC27536-3818-4134-940D-1FA80A05FB6C}" name="Value of Best Start Grant - School Age Payments" dataDxfId="78"/>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E5794979-6CD9-4457-BE04-DA4ADFD020D7}" name="table1417" displayName="table1417" ref="A5:G13" totalsRowShown="0" headerRowDxfId="77" dataDxfId="76">
  <tableColumns count="7">
    <tableColumn id="1" xr3:uid="{7D69337E-C906-4927-9328-4D154B066FF6}" name="Year of payment_x000a_[note 1][note 2][note 3]" dataDxfId="75"/>
    <tableColumn id="2" xr3:uid="{E4487C96-C8E5-4BBB-9607-BE6A2FE08C04}" name="Number of individual Best Start Grant and Best Start Foods clients paid" dataDxfId="74"/>
    <tableColumn id="7" xr3:uid="{93E491FB-F3E2-47B4-B24B-ACEAEDF808C6}" name="Number of individual Best Start Grant clients paid" dataDxfId="73"/>
    <tableColumn id="3" xr3:uid="{DE382C05-EA1E-494A-AF55-6D7FE604BA99}" name="Number of individual Pregnancy and Baby Payment clients paid" dataDxfId="72"/>
    <tableColumn id="4" xr3:uid="{C22186ED-34ED-4771-825C-76441C1B3A69}" name="Number of individual Early Learning Grant clients paid" dataDxfId="71"/>
    <tableColumn id="5" xr3:uid="{796FE4CF-DEDC-448B-A91F-1470814472A3}" name="Number of individual School Age Payments clients paid" dataDxfId="70"/>
    <tableColumn id="6" xr3:uid="{A447A599-DC5E-4CD8-84A9-281E9447B991}" name="Number of individual Best Start Foods clients paid" dataDxfId="69"/>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15a" displayName="table15a" ref="A5:L83" totalsRowShown="0">
  <tableColumns count="12">
    <tableColumn id="1" xr3:uid="{00000000-0010-0000-0F00-000001000000}" name="Month_x000a_[note 1]"/>
    <tableColumn id="2" xr3:uid="{00000000-0010-0000-0F00-000002000000}" name="Number of re-determinations received_x000a_[note 2]"/>
    <tableColumn id="3" xr3:uid="{00000000-0010-0000-0F00-000003000000}" name="Re-determinations as a percentage of decisions processed" dataDxfId="68"/>
    <tableColumn id="4" xr3:uid="{00000000-0010-0000-0F00-000004000000}" name="Re-determinations completed_x000a_[note 3]"/>
    <tableColumn id="5" xr3:uid="{00000000-0010-0000-0F00-000005000000}" name="Completed re-determinations which are disallowed_x000a_[note 3]"/>
    <tableColumn id="6" xr3:uid="{00000000-0010-0000-0F00-000006000000}" name="Completed re-determinations which are allowed or partially allowed_x000a_[note 3]"/>
    <tableColumn id="7" xr3:uid="{00000000-0010-0000-0F00-000007000000}" name="Completed re-determinations which are withdrawn_x000a_[note 3]"/>
    <tableColumn id="8" xr3:uid="{00000000-0010-0000-0F00-000008000000}" name="Percentage of re-determinations disallowed_x000a_[note 3]"/>
    <tableColumn id="9" xr3:uid="{00000000-0010-0000-0F00-000009000000}" name="Percentage of re-determinations allowed or partially allowed_x000a_[note 3]"/>
    <tableColumn id="10" xr3:uid="{00000000-0010-0000-0F00-00000A000000}" name="Percentage of re-determinations withdrawn_x000a_[note 3]"/>
    <tableColumn id="12" xr3:uid="{00000000-0010-0000-0F00-00000C000000}" name="Median number of days to respond_x000a_[note 3][note 4][note 5]"/>
    <tableColumn id="13" xr3:uid="{00000000-0010-0000-0F00-00000D000000}" name="Re-determinations closed within 16 working days_x000a_[note 2][note 4]"/>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15b" displayName="table15b" ref="A5:G83" totalsRowShown="0">
  <tableColumns count="7">
    <tableColumn id="1" xr3:uid="{00000000-0010-0000-1000-000001000000}" name="Month_x000a_[note 1][note 2]"/>
    <tableColumn id="2" xr3:uid="{00000000-0010-0000-1000-000002000000}" name="Number of appeals received_x000a_"/>
    <tableColumn id="3" xr3:uid="{00000000-0010-0000-1000-000003000000}" name="Appeal hearings taking place_x000a_"/>
    <tableColumn id="4" xr3:uid="{00000000-0010-0000-1000-000004000000}" name="Appeals upheld_x000a_[note 3]"/>
    <tableColumn id="5" xr3:uid="{00000000-0010-0000-1000-000005000000}" name="Appeals not upheld_x000a_"/>
    <tableColumn id="6" xr3:uid="{00000000-0010-0000-1000-000006000000}" name="Percentage of appeals upheld_x000a_[note 3]"/>
    <tableColumn id="7" xr3:uid="{00000000-0010-0000-1000-000007000000}" name="Percentage of appeals not upheld_x000a_"/>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16" displayName="table16" ref="A5:K74" totalsRowShown="0">
  <tableColumns count="11">
    <tableColumn id="1" xr3:uid="{00000000-0010-0000-1100-000001000000}" name="Month_x000a_[note 1]"/>
    <tableColumn id="2" xr3:uid="{00000000-0010-0000-1100-000002000000}" name="Number of review requests received_x000a_[note 2]"/>
    <tableColumn id="3" xr3:uid="{00000000-0010-0000-1100-000003000000}" name="Reviews as a percentage of decisions processed" dataDxfId="67"/>
    <tableColumn id="4" xr3:uid="{00000000-0010-0000-1100-000004000000}" name="Reviews completed_x000a_[note 3]"/>
    <tableColumn id="5" xr3:uid="{00000000-0010-0000-1100-000005000000}" name="Completed reviews which are disallowed_x000a_[note 3]"/>
    <tableColumn id="6" xr3:uid="{00000000-0010-0000-1100-000006000000}" name="Completed reviews which are allowed or partially allowed_x000a_[note 3]"/>
    <tableColumn id="7" xr3:uid="{00000000-0010-0000-1100-000007000000}" name="Completed reviews which are withdrawn_x000a_[note 3]"/>
    <tableColumn id="8" xr3:uid="{00000000-0010-0000-1100-000008000000}" name="Percentage of reviews disallowed_x000a_[note 3]"/>
    <tableColumn id="9" xr3:uid="{00000000-0010-0000-1100-000009000000}" name="Percentage of reviews allowed or partially allowed_x000a_[note 3]"/>
    <tableColumn id="10" xr3:uid="{00000000-0010-0000-1100-00000A000000}" name="Percentage of reviews withdrawn_x000a_[note 3]"/>
    <tableColumn id="12" xr3:uid="{00000000-0010-0000-1100-00000C000000}" name="Median number of days to respond_x000a_[note 3][note 4]_x000a_[note 5]"/>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2full" displayName="table2full" ref="A1:K49" totalsRowShown="0">
  <tableColumns count="11">
    <tableColumn id="1" xr3:uid="{00000000-0010-0000-1200-000001000000}" name="Component included in applications"/>
    <tableColumn id="2" xr3:uid="{00000000-0010-0000-1200-000002000000}" name="Total applications received"/>
    <tableColumn id="3" xr3:uid="{00000000-0010-0000-1200-000003000000}" name="Percentage of total applications received"/>
    <tableColumn id="4" xr3:uid="{00000000-0010-0000-1200-000004000000}" name="Total applications processed"/>
    <tableColumn id="5" xr3:uid="{00000000-0010-0000-1200-000005000000}" name="Percentage of total applications processed"/>
    <tableColumn id="6" xr3:uid="{00000000-0010-0000-1200-000006000000}" name="Authorised applications"/>
    <tableColumn id="7" xr3:uid="{00000000-0010-0000-1200-000007000000}" name="Denied applications"/>
    <tableColumn id="8" xr3:uid="{00000000-0010-0000-1200-000008000000}" name="Withdrawn applications"/>
    <tableColumn id="9" xr3:uid="{00000000-0010-0000-1200-000009000000}" name="Percentage of processed applications authorised"/>
    <tableColumn id="10" xr3:uid="{00000000-0010-0000-1200-00000A000000}" name="Percentage of processed applications denied"/>
    <tableColumn id="11" xr3:uid="{00000000-0010-0000-1200-00000B000000}" name="Percentage of processed applications withdrawn"/>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1" displayName="table1" ref="A5:J83" totalsRowShown="0">
  <tableColumns count="10">
    <tableColumn id="1" xr3:uid="{00000000-0010-0000-0100-000001000000}" name="Month_x000a_[note 1]"/>
    <tableColumn id="2" xr3:uid="{00000000-0010-0000-0100-000002000000}" name="Total applications received_x000a_[note 2]"/>
    <tableColumn id="3" xr3:uid="{00000000-0010-0000-0100-000003000000}" name="Percentage of total applications received"/>
    <tableColumn id="4" xr3:uid="{00000000-0010-0000-0100-000004000000}" name="Total applications processed_x000a_[note 3]"/>
    <tableColumn id="5" xr3:uid="{00000000-0010-0000-0100-000005000000}" name="Authorised applications_x000a_[note 4]"/>
    <tableColumn id="6" xr3:uid="{00000000-0010-0000-0100-000006000000}" name="Denied applications_x000a_[note 5]"/>
    <tableColumn id="7" xr3:uid="{00000000-0010-0000-0100-000007000000}" name="Withdrawn applications_x000a_[note 6]"/>
    <tableColumn id="8" xr3:uid="{00000000-0010-0000-0100-000008000000}" name="Percentage of processed applications authorised"/>
    <tableColumn id="9" xr3:uid="{00000000-0010-0000-0100-000009000000}" name="Percentage of processed applications denied"/>
    <tableColumn id="10" xr3:uid="{00000000-0010-0000-0100-00000A000000}" name="Percentage of processed applications withdrawn"/>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4full" displayName="table4full" ref="A1:J105" totalsRowShown="0">
  <tableColumns count="10">
    <tableColumn id="1" xr3:uid="{00000000-0010-0000-1300-000001000000}" name="Applicant age group"/>
    <tableColumn id="2" xr3:uid="{00000000-0010-0000-1300-000002000000}" name="Total applications received"/>
    <tableColumn id="3" xr3:uid="{00000000-0010-0000-1300-000003000000}" name="Percentage of total applications received"/>
    <tableColumn id="4" xr3:uid="{00000000-0010-0000-1300-000004000000}" name="Total applications processed"/>
    <tableColumn id="5" xr3:uid="{00000000-0010-0000-1300-000005000000}" name="Authorised applications"/>
    <tableColumn id="6" xr3:uid="{00000000-0010-0000-1300-000006000000}" name="Denied applications"/>
    <tableColumn id="7" xr3:uid="{00000000-0010-0000-1300-000007000000}" name="Withdrawn applications"/>
    <tableColumn id="8" xr3:uid="{00000000-0010-0000-1300-000008000000}" name="Percentage of processed applications authorised" dataDxfId="66"/>
    <tableColumn id="9" xr3:uid="{00000000-0010-0000-1300-000009000000}" name="Percentage of processed applications denied" dataDxfId="65"/>
    <tableColumn id="10" xr3:uid="{00000000-0010-0000-1300-00000A000000}" name="Percentage of processed applications withdrawn" dataDxfId="64"/>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5full" displayName="table5full" ref="A1:J289" totalsRowShown="0">
  <tableColumns count="10">
    <tableColumn id="1" xr3:uid="{00000000-0010-0000-1400-000001000000}" name="Local Authority area"/>
    <tableColumn id="2" xr3:uid="{00000000-0010-0000-1400-000002000000}" name="Total applications received"/>
    <tableColumn id="3" xr3:uid="{00000000-0010-0000-1400-000003000000}" name="Percentage of total applications received"/>
    <tableColumn id="4" xr3:uid="{00000000-0010-0000-1400-000004000000}" name="Total applications processed"/>
    <tableColumn id="5" xr3:uid="{00000000-0010-0000-1400-000005000000}" name="Authorised applications"/>
    <tableColumn id="6" xr3:uid="{00000000-0010-0000-1400-000006000000}" name="Denied applications"/>
    <tableColumn id="7" xr3:uid="{00000000-0010-0000-1400-000007000000}" name="Withdrawn applications" dataDxfId="63"/>
    <tableColumn id="8" xr3:uid="{00000000-0010-0000-1400-000008000000}" name="Percentage of processed applications authorised" dataDxfId="62"/>
    <tableColumn id="9" xr3:uid="{00000000-0010-0000-1400-000009000000}" name="Percentage of processed applications denied" dataDxfId="61"/>
    <tableColumn id="10" xr3:uid="{00000000-0010-0000-1400-00000A000000}" name="Percentage of processed applications withdrawn"/>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6full" displayName="table6full" ref="A1:M289" totalsRowShown="0" dataDxfId="60">
  <tableColumns count="13">
    <tableColumn id="1" xr3:uid="{00000000-0010-0000-1500-000001000000}" name="Local Authority area" dataDxfId="59"/>
    <tableColumn id="2" xr3:uid="{00000000-0010-0000-1500-000002000000}" name="Total applications received" dataDxfId="58"/>
    <tableColumn id="3" xr3:uid="{00000000-0010-0000-1500-000003000000}" name="Percentage of total applications received" dataDxfId="57"/>
    <tableColumn id="4" xr3:uid="{00000000-0010-0000-1500-000004000000}" name="Applications for Best Start Grant - Pregnancy and Baby Payment" dataDxfId="56"/>
    <tableColumn id="5" xr3:uid="{00000000-0010-0000-1500-000005000000}" name="Applications for Best Start Grant - Early Learning Payment" dataDxfId="55"/>
    <tableColumn id="6" xr3:uid="{00000000-0010-0000-1500-000006000000}" name="Applications for Best Start Grant - School Age Payment" dataDxfId="54"/>
    <tableColumn id="7" xr3:uid="{00000000-0010-0000-1500-000007000000}" name="Applications for Best Start Foods" dataDxfId="53"/>
    <tableColumn id="8" xr3:uid="{00000000-0010-0000-1500-000008000000}" name="Applications for Unknown application" dataDxfId="52"/>
    <tableColumn id="9" xr3:uid="{00000000-0010-0000-1500-000009000000}" name="Percentage of applications for Best Start Grant - Pregnancy and Baby Payment" dataDxfId="51"/>
    <tableColumn id="10" xr3:uid="{00000000-0010-0000-1500-00000A000000}" name="Percentage of applications for Best Start Grant - Early Learning Payment" dataDxfId="50"/>
    <tableColumn id="11" xr3:uid="{00000000-0010-0000-1500-00000B000000}" name="Percentage of applications for Best Start Grant - School Age Payment" dataDxfId="49"/>
    <tableColumn id="12" xr3:uid="{00000000-0010-0000-1500-00000C000000}" name="Percentage of applications for Best Start Foods" dataDxfId="48"/>
    <tableColumn id="13" xr3:uid="{00000000-0010-0000-1500-00000D000000}" name="Percentage of applications for Unknown application" dataDxfId="47"/>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7full" displayName="table7full" ref="A1:J145" totalsRowShown="0" dataDxfId="46">
  <tableColumns count="10">
    <tableColumn id="1" xr3:uid="{00000000-0010-0000-1600-000001000000}" name="Health Board area" dataDxfId="45"/>
    <tableColumn id="2" xr3:uid="{00000000-0010-0000-1600-000002000000}" name="Total applications received" dataDxfId="44"/>
    <tableColumn id="3" xr3:uid="{00000000-0010-0000-1600-000003000000}" name="Percentage of total applications received" dataDxfId="43"/>
    <tableColumn id="4" xr3:uid="{00000000-0010-0000-1600-000004000000}" name="Total applications processed" dataDxfId="42"/>
    <tableColumn id="5" xr3:uid="{00000000-0010-0000-1600-000005000000}" name="Authorised applications" dataDxfId="41"/>
    <tableColumn id="6" xr3:uid="{00000000-0010-0000-1600-000006000000}" name="Denied applications" dataDxfId="40"/>
    <tableColumn id="7" xr3:uid="{00000000-0010-0000-1600-000007000000}" name="Withdrawn applications" dataDxfId="39"/>
    <tableColumn id="8" xr3:uid="{00000000-0010-0000-1600-000008000000}" name="Percentage of processed applications authorised" dataDxfId="38"/>
    <tableColumn id="9" xr3:uid="{00000000-0010-0000-1600-000009000000}" name="Percentage of processed applications denied" dataDxfId="37"/>
    <tableColumn id="10" xr3:uid="{00000000-0010-0000-1600-00000A000000}" name="Percentage of processed applications withdrawn" dataDxfId="36"/>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8full" displayName="table8full" ref="A1:M145" totalsRowShown="0" dataDxfId="35">
  <tableColumns count="13">
    <tableColumn id="1" xr3:uid="{00000000-0010-0000-1700-000001000000}" name="Local Authority area" dataDxfId="34"/>
    <tableColumn id="2" xr3:uid="{00000000-0010-0000-1700-000002000000}" name="Total applications received" dataDxfId="33"/>
    <tableColumn id="3" xr3:uid="{00000000-0010-0000-1700-000003000000}" name="Percentage of total applications received" dataDxfId="32"/>
    <tableColumn id="4" xr3:uid="{00000000-0010-0000-1700-000004000000}" name="Applications for Best Start Grant - Pregnancy and Baby Payment" dataDxfId="31"/>
    <tableColumn id="5" xr3:uid="{00000000-0010-0000-1700-000005000000}" name="Applications for Best Start Grant - Early Learning Payment" dataDxfId="30"/>
    <tableColumn id="6" xr3:uid="{00000000-0010-0000-1700-000006000000}" name="Applications for Best Start Grant - School Age Payment" dataDxfId="29"/>
    <tableColumn id="7" xr3:uid="{00000000-0010-0000-1700-000007000000}" name="Applications for Best Start Foods" dataDxfId="28"/>
    <tableColumn id="8" xr3:uid="{00000000-0010-0000-1700-000008000000}" name="Applications for Unknown application" dataDxfId="27"/>
    <tableColumn id="9" xr3:uid="{00000000-0010-0000-1700-000009000000}" name="Percentage of applications for Best Start Grant - Pregnancy and Baby Payment" dataDxfId="26"/>
    <tableColumn id="10" xr3:uid="{00000000-0010-0000-1700-00000A000000}" name="Percentage of applications for Best Start Grant - Early Learning Payment" dataDxfId="25"/>
    <tableColumn id="11" xr3:uid="{00000000-0010-0000-1700-00000B000000}" name="Percentage of applications for Best Start Grant - School Age Payment" dataDxfId="24"/>
    <tableColumn id="12" xr3:uid="{00000000-0010-0000-1700-00000C000000}" name="Percentage of applications for Best Start Foods" dataDxfId="23"/>
    <tableColumn id="13" xr3:uid="{00000000-0010-0000-1700-00000D000000}" name="Percentage of applications for Unknown application" dataDxfId="22"/>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9full" displayName="table9full" ref="A1:J33" totalsRowShown="0" dataDxfId="21">
  <tableColumns count="10">
    <tableColumn id="1" xr3:uid="{00000000-0010-0000-1800-000001000000}" name="Type of birth" dataDxfId="20"/>
    <tableColumn id="2" xr3:uid="{00000000-0010-0000-1800-000002000000}" name="Total applications received" dataDxfId="19"/>
    <tableColumn id="3" xr3:uid="{00000000-0010-0000-1800-000003000000}" name="Percentage of total pregnancy and baby applications received" dataDxfId="18"/>
    <tableColumn id="4" xr3:uid="{00000000-0010-0000-1800-000004000000}" name="Total applications processed" dataDxfId="17"/>
    <tableColumn id="5" xr3:uid="{00000000-0010-0000-1800-000005000000}" name="Authorised applications" dataDxfId="16"/>
    <tableColumn id="6" xr3:uid="{00000000-0010-0000-1800-000006000000}" name="Denied applications" dataDxfId="15"/>
    <tableColumn id="7" xr3:uid="{00000000-0010-0000-1800-000007000000}" name="Withdrawn applications" dataDxfId="14"/>
    <tableColumn id="8" xr3:uid="{00000000-0010-0000-1800-000008000000}" name="Percentage of processed applications authorised" dataDxfId="13"/>
    <tableColumn id="9" xr3:uid="{00000000-0010-0000-1800-000009000000}" name="Percentage of processed applications denied" dataDxfId="12"/>
    <tableColumn id="10" xr3:uid="{00000000-0010-0000-1800-00000A000000}" name="Percentage of processed applications withdrawn" dataDxfId="11"/>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C5724A26-ADCE-4724-BF78-60BC902C1A5F}" name="table5full18" displayName="table5full18" ref="A1:J289" totalsRowShown="0" dataDxfId="10">
  <tableColumns count="10">
    <tableColumn id="1" xr3:uid="{2455D0C1-D1A9-4948-A2D0-0F168DD4466D}" name="Local Authority area" dataDxfId="9"/>
    <tableColumn id="2" xr3:uid="{7D1BACD5-6528-465F-93D8-E48A0F7375C7}" name="Total value of payments" dataDxfId="8"/>
    <tableColumn id="3" xr3:uid="{5C53D263-425C-44D3-9C8F-7FC7504C8899}" name="Value of Best Start Grant - Pregnancy and Baby Payments" dataDxfId="7"/>
    <tableColumn id="4" xr3:uid="{15A9FE8E-48AD-4EB3-AB20-7F0AF8F13AE7}" name="Value of Best Start Grant - Early Learning Payments" dataDxfId="6"/>
    <tableColumn id="5" xr3:uid="{F742B1C7-0575-4AEE-A3EF-D11489EFCBEB}" name="Value of Best Start Grant - School Age Payments" dataDxfId="5"/>
    <tableColumn id="6" xr3:uid="{ED003E1F-2749-4697-B014-4AA280C1FC3E}" name="Value of Best Start Foods Payments" dataDxfId="4"/>
    <tableColumn id="7" xr3:uid="{0F565F82-E115-466C-A345-B17C99965E54}" name="Percentage of Best Start Grant - Pregnancy and Baby Payments" dataDxfId="3"/>
    <tableColumn id="8" xr3:uid="{7C0AD233-C09C-4036-A04D-348948E93C49}" name="Percentage of Best Start Grant - Early Learning Payments" dataDxfId="2"/>
    <tableColumn id="9" xr3:uid="{820EBA1C-2C9C-40DE-B93B-F463D8D4F0DC}" name="Percentage of Best Start Grant - School Age Payments" dataDxfId="1"/>
    <tableColumn id="10" xr3:uid="{7C05C89E-BCFD-427B-B4C0-27F4D2661EEA}" name="Percentage of Best Start Foods Payments" dataDxfId="0"/>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finyearlookup" displayName="tablefinyearlookup" ref="A2:A10" totalsRowShown="0">
  <tableColumns count="1">
    <tableColumn id="1" xr3:uid="{00000000-0010-0000-1900-000001000000}" name="Financial year"/>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2" displayName="table2" ref="A7:K13" totalsRowShown="0">
  <tableColumns count="11">
    <tableColumn id="1" xr3:uid="{00000000-0010-0000-0200-000001000000}" name="Component included in applications_x000a_[note 2][note 3][note 4][note 5]_x000a_[note 6]"/>
    <tableColumn id="2" xr3:uid="{00000000-0010-0000-0200-000002000000}" name="Total applications received"/>
    <tableColumn id="3" xr3:uid="{00000000-0010-0000-0200-000003000000}" name="Percentage of total applications received"/>
    <tableColumn id="4" xr3:uid="{00000000-0010-0000-0200-000004000000}" name="Total applications processed_x000a_[note 7]"/>
    <tableColumn id="5" xr3:uid="{00000000-0010-0000-0200-000005000000}" name="Percentage of total applications processed"/>
    <tableColumn id="6" xr3:uid="{00000000-0010-0000-0200-000006000000}" name="Authorised applications_x000a_[note 8]"/>
    <tableColumn id="7" xr3:uid="{00000000-0010-0000-0200-000007000000}" name="Denied applications_x000a_[note 9]"/>
    <tableColumn id="8" xr3:uid="{00000000-0010-0000-0200-000008000000}" name="Withdrawn applications_x000a_[note 10]"/>
    <tableColumn id="9" xr3:uid="{00000000-0010-0000-0200-000009000000}" name="Percentage of processed applications authorised"/>
    <tableColumn id="10" xr3:uid="{00000000-0010-0000-0200-00000A000000}" name="Percentage of processed applications denied"/>
    <tableColumn id="11" xr3:uid="{00000000-0010-0000-0200-00000B000000}" name="Percentage of processed applications withdrawn"/>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3" displayName="table3" ref="A5:I76" totalsRowShown="0">
  <tableColumns count="9">
    <tableColumn id="1" xr3:uid="{00000000-0010-0000-0300-000001000000}" name="Applications received by month_x000a_[note 1]"/>
    <tableColumn id="2" xr3:uid="{00000000-0010-0000-0300-000002000000}" name="Total applications received"/>
    <tableColumn id="3" xr3:uid="{00000000-0010-0000-0300-000003000000}" name="Online applications"/>
    <tableColumn id="4" xr3:uid="{00000000-0010-0000-0300-000004000000}" name="Paper applications"/>
    <tableColumn id="5" xr3:uid="{00000000-0010-0000-0300-000005000000}" name="Phone applications_x000a_[note 2]"/>
    <tableColumn id="6" xr3:uid="{00000000-0010-0000-0300-000006000000}" name="Other channels_x000a_[note 3]"/>
    <tableColumn id="7" xr3:uid="{00000000-0010-0000-0300-000007000000}" name="Percentage of online application"/>
    <tableColumn id="8" xr3:uid="{00000000-0010-0000-0300-000008000000}" name="Percentage of paper application"/>
    <tableColumn id="9" xr3:uid="{00000000-0010-0000-0300-000009000000}" name="Percentage of phone application"/>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4" displayName="table4" ref="A7:J20" totalsRowShown="0">
  <tableColumns count="10">
    <tableColumn id="1" xr3:uid="{00000000-0010-0000-0400-000001000000}" name="Applicant age group_x000a_[note 2][note 3]"/>
    <tableColumn id="2" xr3:uid="{00000000-0010-0000-0400-000002000000}" name="Total applications received_x000a_[note 4]"/>
    <tableColumn id="3" xr3:uid="{00000000-0010-0000-0400-000003000000}" name="Percentage of total applications received"/>
    <tableColumn id="4" xr3:uid="{00000000-0010-0000-0400-000004000000}" name="Total applications processed"/>
    <tableColumn id="5" xr3:uid="{00000000-0010-0000-0400-000005000000}" name="Authorised applications_x000a_[note 5]"/>
    <tableColumn id="6" xr3:uid="{00000000-0010-0000-0400-000006000000}" name="Denied applications_x000a_[note 6]"/>
    <tableColumn id="7" xr3:uid="{00000000-0010-0000-0400-000007000000}" name="Withdrawn applications_x000a_[note 7]"/>
    <tableColumn id="8" xr3:uid="{00000000-0010-0000-0400-000008000000}" name="Percentage of processed applications authorised"/>
    <tableColumn id="9" xr3:uid="{00000000-0010-0000-0400-000009000000}" name="Percentage of processed applications denied"/>
    <tableColumn id="10" xr3:uid="{00000000-0010-0000-0400-00000A000000}" name="Percentage of processed applications withdrawn"/>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5" displayName="table5" ref="A7:J43" totalsRowShown="0">
  <tableColumns count="10">
    <tableColumn id="1" xr3:uid="{00000000-0010-0000-0500-000001000000}" name="Local Authority area_x000a_[note 2][note 3][note 4]"/>
    <tableColumn id="2" xr3:uid="{00000000-0010-0000-0500-000002000000}" name="Total applications received_x000a_[note 5]"/>
    <tableColumn id="3" xr3:uid="{00000000-0010-0000-0500-000003000000}" name="Percentage of total applications received"/>
    <tableColumn id="4" xr3:uid="{00000000-0010-0000-0500-000004000000}" name="Total applications processed"/>
    <tableColumn id="5" xr3:uid="{00000000-0010-0000-0500-000005000000}" name="Authorised applications_x000a_[note 6]"/>
    <tableColumn id="6" xr3:uid="{00000000-0010-0000-0500-000006000000}" name="Denied applications_x000a_[note 7]"/>
    <tableColumn id="7" xr3:uid="{00000000-0010-0000-0500-000007000000}" name="Withdrawn applications_x000a_[note 8]"/>
    <tableColumn id="8" xr3:uid="{00000000-0010-0000-0500-000008000000}" name="Percentage of processed applications authorised"/>
    <tableColumn id="9" xr3:uid="{00000000-0010-0000-0500-000009000000}" name="Percentage of processed applications denied"/>
    <tableColumn id="10" xr3:uid="{00000000-0010-0000-0500-00000A000000}" name="Percentage of processed applications withdrawn"/>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6" displayName="table6" ref="A7:M43" totalsRowShown="0">
  <tableColumns count="13">
    <tableColumn id="1" xr3:uid="{00000000-0010-0000-0600-000001000000}" name="Local Authority area_x000a_[note 2][note 3][note 4]"/>
    <tableColumn id="2" xr3:uid="{00000000-0010-0000-0600-000002000000}" name="Total applications received_x000a_[note 5]"/>
    <tableColumn id="3" xr3:uid="{00000000-0010-0000-0600-000003000000}" name="Percentage of total applications received"/>
    <tableColumn id="4" xr3:uid="{00000000-0010-0000-0600-000004000000}" name="Applications for Best Start Grant - Pregnancy and Baby Payment_x000a_[note 6][note 7]"/>
    <tableColumn id="5" xr3:uid="{00000000-0010-0000-0600-000005000000}" name="Applications for Best Start Grant - Early Learning Payment_x000a_[note 6][note 8]"/>
    <tableColumn id="6" xr3:uid="{00000000-0010-0000-0600-000006000000}" name="Applications for Best Start Grant - School Age Payment_x000a_[note 6][note 8]"/>
    <tableColumn id="7" xr3:uid="{00000000-0010-0000-0600-000007000000}" name="Applications for Best Start Foods_x000a_[note 6][note 8]"/>
    <tableColumn id="8" xr3:uid="{00000000-0010-0000-0600-000008000000}" name="Applications for Unknown application_x000a_[note 6][note 9]"/>
    <tableColumn id="9" xr3:uid="{00000000-0010-0000-0600-000009000000}" name="Percentage of applications for Best Start Grant - Pregnancy and Baby Payment_x000a_[note 6][note 7]"/>
    <tableColumn id="10" xr3:uid="{00000000-0010-0000-0600-00000A000000}" name="Percentage of applications for Best Start Grant - Early Learning Payment_x000a_[note 6][note 8]"/>
    <tableColumn id="11" xr3:uid="{00000000-0010-0000-0600-00000B000000}" name="Percentage of applications for Best Start Grant - School Age Payment_x000a_[note 6][note 8]"/>
    <tableColumn id="12" xr3:uid="{00000000-0010-0000-0600-00000C000000}" name="Percentage of applications for Best Start Foods_x000a_[note 6][note 8]"/>
    <tableColumn id="13" xr3:uid="{00000000-0010-0000-0600-00000D000000}" name="Percentage of applications for Unknown application [note 6][note 9]"/>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7" displayName="table7" ref="A7:J25" totalsRowShown="0">
  <tableColumns count="10">
    <tableColumn id="1" xr3:uid="{00000000-0010-0000-0700-000001000000}" name="Health Board area_x000a_[note 2][note 3][note 4]"/>
    <tableColumn id="2" xr3:uid="{00000000-0010-0000-0700-000002000000}" name="Total applications received_x000a_[note 5]"/>
    <tableColumn id="3" xr3:uid="{00000000-0010-0000-0700-000003000000}" name="Percentage of total applications received"/>
    <tableColumn id="4" xr3:uid="{00000000-0010-0000-0700-000004000000}" name="Total applications processed"/>
    <tableColumn id="5" xr3:uid="{00000000-0010-0000-0700-000005000000}" name="Authorised applications_x000a_[note 6]"/>
    <tableColumn id="6" xr3:uid="{00000000-0010-0000-0700-000006000000}" name="Denied applications_x000a_[note 7]"/>
    <tableColumn id="7" xr3:uid="{00000000-0010-0000-0700-000007000000}" name="Withdrawn applications_x000a_[note 8]"/>
    <tableColumn id="8" xr3:uid="{00000000-0010-0000-0700-000008000000}" name="Percentage of processed applications authorised"/>
    <tableColumn id="9" xr3:uid="{00000000-0010-0000-0700-000009000000}" name="Percentage of processed applications denied"/>
    <tableColumn id="10" xr3:uid="{00000000-0010-0000-0700-00000A000000}" name="Percentage of processed applications withdrawn"/>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8" displayName="table8" ref="A7:M25" totalsRowShown="0">
  <tableColumns count="13">
    <tableColumn id="1" xr3:uid="{00000000-0010-0000-0800-000001000000}" name="Local Authority area_x000a_[note 2][note 3][note 4]"/>
    <tableColumn id="2" xr3:uid="{00000000-0010-0000-0800-000002000000}" name="Total applications received_x000a_[note 5]"/>
    <tableColumn id="3" xr3:uid="{00000000-0010-0000-0800-000003000000}" name="Percentage of total applications received"/>
    <tableColumn id="4" xr3:uid="{00000000-0010-0000-0800-000004000000}" name="Applications for Best Start Grant - Pregnancy and Baby Payment_x000a_[note 6][note 7]"/>
    <tableColumn id="5" xr3:uid="{00000000-0010-0000-0800-000005000000}" name="Applications for Best Start Grant - Early Learning Payment_x000a_[note 6][note 8]"/>
    <tableColumn id="6" xr3:uid="{00000000-0010-0000-0800-000006000000}" name="Applications for Best Start Grant - School Age Payment_x000a_[note 6][note 8]"/>
    <tableColumn id="7" xr3:uid="{00000000-0010-0000-0800-000007000000}" name="Applications for Best Start Foods_x000a_[note 6][note 8]"/>
    <tableColumn id="8" xr3:uid="{00000000-0010-0000-0800-000008000000}" name="Applications for Unknown application_x000a_[note 6][note 9]"/>
    <tableColumn id="9" xr3:uid="{00000000-0010-0000-0800-000009000000}" name="Percentage of applications for Best Start Grant - Pregnancy and Baby Payment_x000a_[note 6][note 7]"/>
    <tableColumn id="10" xr3:uid="{00000000-0010-0000-0800-00000A000000}" name="Percentage of applications for Best Start Grant - Early Learning Payment_x000a_[note 6][note 8]"/>
    <tableColumn id="11" xr3:uid="{00000000-0010-0000-0800-00000B000000}" name="Percentage of applications for Best Start Grant - School Age Payment_x000a_[note 6][note 8]"/>
    <tableColumn id="12" xr3:uid="{00000000-0010-0000-0800-00000C000000}" name="Percentage of applications for Best Start Foods_x000a_[note 6][note 8]"/>
    <tableColumn id="13" xr3:uid="{00000000-0010-0000-0800-00000D000000}" name="Percentage of applications for Unknown application [note 6][note 9]"/>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2.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2.bin"/></Relationships>
</file>

<file path=xl/worksheets/_rels/sheet15.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5.xml"/></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1" Type="http://schemas.openxmlformats.org/officeDocument/2006/relationships/table" Target="../tables/table7.xml"/></Relationships>
</file>

<file path=xl/worksheets/_rels/sheet8.xml.rels><?xml version="1.0" encoding="UTF-8" standalone="yes"?>
<Relationships xmlns="http://schemas.openxmlformats.org/package/2006/relationships"><Relationship Id="rId1" Type="http://schemas.openxmlformats.org/officeDocument/2006/relationships/table" Target="../tables/table8.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2"/>
  <sheetViews>
    <sheetView tabSelected="1" workbookViewId="0"/>
  </sheetViews>
  <sheetFormatPr defaultColWidth="10.6640625" defaultRowHeight="15.5" x14ac:dyDescent="0.35"/>
  <cols>
    <col min="1" max="1" width="20.6640625" customWidth="1"/>
    <col min="2" max="2" width="85.6640625" customWidth="1"/>
  </cols>
  <sheetData>
    <row r="1" spans="1:2" ht="21" x14ac:dyDescent="0.5">
      <c r="A1" s="1" t="s">
        <v>979</v>
      </c>
    </row>
    <row r="2" spans="1:2" ht="18.5" x14ac:dyDescent="0.45">
      <c r="A2" s="3" t="s">
        <v>18</v>
      </c>
    </row>
    <row r="3" spans="1:2" x14ac:dyDescent="0.35">
      <c r="A3" s="2" t="s">
        <v>124</v>
      </c>
      <c r="B3" s="2" t="s">
        <v>125</v>
      </c>
    </row>
    <row r="4" spans="1:2" x14ac:dyDescent="0.35">
      <c r="A4" s="90" t="str">
        <f>HYPERLINK("#'Table 1 Applications by month'!A1", "Table 1")</f>
        <v>Table 1</v>
      </c>
      <c r="B4" s="4" t="s">
        <v>126</v>
      </c>
    </row>
    <row r="5" spans="1:2" x14ac:dyDescent="0.35">
      <c r="A5" s="90" t="str">
        <f>HYPERLINK("#'Table 2 Applications by Type'!A1", "Table 2")</f>
        <v>Table 2</v>
      </c>
      <c r="B5" s="4" t="s">
        <v>127</v>
      </c>
    </row>
    <row r="6" spans="1:2" x14ac:dyDescent="0.35">
      <c r="A6" s="90" t="str">
        <f>HYPERLINK("#'Table 3 Applications by Channel'!A1", "Table 3")</f>
        <v>Table 3</v>
      </c>
      <c r="B6" s="4" t="s">
        <v>128</v>
      </c>
    </row>
    <row r="7" spans="1:2" x14ac:dyDescent="0.35">
      <c r="A7" s="90" t="str">
        <f>HYPERLINK("#'Table 4 Applications by Age'!A1", "Table 4")</f>
        <v>Table 4</v>
      </c>
      <c r="B7" s="4" t="s">
        <v>129</v>
      </c>
    </row>
    <row r="8" spans="1:2" x14ac:dyDescent="0.35">
      <c r="A8" s="90" t="str">
        <f>HYPERLINK("#'Table 5 Applications by LA'!A1", "Table 5")</f>
        <v>Table 5</v>
      </c>
      <c r="B8" s="4" t="s">
        <v>130</v>
      </c>
    </row>
    <row r="9" spans="1:2" x14ac:dyDescent="0.35">
      <c r="A9" s="90" t="str">
        <f>HYPERLINK("#'Table 6 Components by LA'!A1", "Table 6")</f>
        <v>Table 6</v>
      </c>
      <c r="B9" s="4" t="s">
        <v>131</v>
      </c>
    </row>
    <row r="10" spans="1:2" x14ac:dyDescent="0.35">
      <c r="A10" s="90" t="str">
        <f>HYPERLINK("#'Table 7 Applications by Board'!A1", "Table 7")</f>
        <v>Table 7</v>
      </c>
      <c r="B10" s="4" t="s">
        <v>132</v>
      </c>
    </row>
    <row r="11" spans="1:2" x14ac:dyDescent="0.35">
      <c r="A11" s="90" t="str">
        <f>HYPERLINK("#'Table 8 Components by Board'!A1", "Table 8")</f>
        <v>Table 8</v>
      </c>
      <c r="B11" s="4" t="s">
        <v>133</v>
      </c>
    </row>
    <row r="12" spans="1:2" x14ac:dyDescent="0.35">
      <c r="A12" s="90" t="str">
        <f>HYPERLINK("#'Table 9 Applications by Births'!A1", "Table 9")</f>
        <v>Table 9</v>
      </c>
      <c r="B12" s="4" t="s">
        <v>134</v>
      </c>
    </row>
    <row r="13" spans="1:2" x14ac:dyDescent="0.35">
      <c r="A13" s="90" t="str">
        <f>HYPERLINK("#'Table 10 Processing times'!A1", "Table 10")</f>
        <v>Table 10</v>
      </c>
      <c r="B13" s="4" t="s">
        <v>135</v>
      </c>
    </row>
    <row r="14" spans="1:2" x14ac:dyDescent="0.35">
      <c r="A14" s="90" t="str">
        <f>HYPERLINK("#'Table 11 Payments by LA'!A1", "Table 11")</f>
        <v>Table 11</v>
      </c>
      <c r="B14" s="63" t="s">
        <v>136</v>
      </c>
    </row>
    <row r="15" spans="1:2" x14ac:dyDescent="0.35">
      <c r="A15" s="90" t="str">
        <f>HYPERLINK("#'Table 12 Payments by Month'!A1", "Table 12")</f>
        <v>Table 12</v>
      </c>
      <c r="B15" s="4" t="s">
        <v>137</v>
      </c>
    </row>
    <row r="16" spans="1:2" x14ac:dyDescent="0.35">
      <c r="A16" s="90" t="str">
        <f>HYPERLINK("#'Table 13 Auto-awarded payments'!A1", "Table 13")</f>
        <v>Table 13</v>
      </c>
      <c r="B16" s="4" t="s">
        <v>138</v>
      </c>
    </row>
    <row r="17" spans="1:2" x14ac:dyDescent="0.35">
      <c r="A17" s="90" t="str">
        <f>HYPERLINK("#'Table 14 Clients Paid'!A1", "Table 14")</f>
        <v>Table 14</v>
      </c>
      <c r="B17" s="4" t="s">
        <v>139</v>
      </c>
    </row>
    <row r="18" spans="1:2" x14ac:dyDescent="0.35">
      <c r="A18" s="91" t="str">
        <f>HYPERLINK("#'Table 15 Re-determinations'!A1", "Table 15")</f>
        <v>Table 15</v>
      </c>
      <c r="B18" s="93" t="s">
        <v>140</v>
      </c>
    </row>
    <row r="19" spans="1:2" x14ac:dyDescent="0.35">
      <c r="A19" s="91" t="str">
        <f>HYPERLINK("#'Table 16 Appeals'!A1", "Table 16")</f>
        <v>Table 16</v>
      </c>
      <c r="B19" s="93" t="s">
        <v>141</v>
      </c>
    </row>
    <row r="20" spans="1:2" x14ac:dyDescent="0.35">
      <c r="A20" s="91" t="str">
        <f>HYPERLINK("#'Table 17 Reviews'!A1", "Table 17")</f>
        <v>Table 17</v>
      </c>
      <c r="B20" s="93" t="s">
        <v>142</v>
      </c>
    </row>
    <row r="21" spans="1:2" x14ac:dyDescent="0.35">
      <c r="A21" s="90" t="str">
        <f>HYPERLINK("#'Chart 1'!A1", "Chart 1")</f>
        <v>Chart 1</v>
      </c>
      <c r="B21" s="4" t="s">
        <v>126</v>
      </c>
    </row>
    <row r="22" spans="1:2" x14ac:dyDescent="0.35">
      <c r="A22" s="90" t="str">
        <f>HYPERLINK("#'Chart 2'!A1", "Chart 2")</f>
        <v>Chart 2</v>
      </c>
      <c r="B22" s="4" t="s">
        <v>127</v>
      </c>
    </row>
    <row r="23" spans="1:2" x14ac:dyDescent="0.35">
      <c r="A23" s="90" t="str">
        <f>HYPERLINK("#'Chart 3'!A1", "Chart 3")</f>
        <v>Chart 3</v>
      </c>
      <c r="B23" s="4" t="s">
        <v>137</v>
      </c>
    </row>
    <row r="24" spans="1:2" x14ac:dyDescent="0.35">
      <c r="A24" s="90" t="str">
        <f>HYPERLINK("#'Table 2 - Full data'!A1", "Table 2 - Full Data")</f>
        <v>Table 2 - Full Data</v>
      </c>
      <c r="B24" s="4" t="s">
        <v>143</v>
      </c>
    </row>
    <row r="25" spans="1:2" x14ac:dyDescent="0.35">
      <c r="A25" s="90" t="str">
        <f>HYPERLINK("#'Table 4 - Full data'!A1", "Table 4 - Full Data")</f>
        <v>Table 4 - Full Data</v>
      </c>
      <c r="B25" s="4" t="s">
        <v>144</v>
      </c>
    </row>
    <row r="26" spans="1:2" x14ac:dyDescent="0.35">
      <c r="A26" s="90" t="str">
        <f>HYPERLINK("#'Table 5 - Full data'!A1", "Table 5 - Full Data")</f>
        <v>Table 5 - Full Data</v>
      </c>
      <c r="B26" s="4" t="s">
        <v>145</v>
      </c>
    </row>
    <row r="27" spans="1:2" x14ac:dyDescent="0.35">
      <c r="A27" s="90" t="str">
        <f>HYPERLINK("#'Table 6 - Full data'!A1", "Table 6 - Full Data")</f>
        <v>Table 6 - Full Data</v>
      </c>
      <c r="B27" s="4" t="s">
        <v>146</v>
      </c>
    </row>
    <row r="28" spans="1:2" x14ac:dyDescent="0.35">
      <c r="A28" s="90" t="str">
        <f>HYPERLINK("#'Table 7 - Full data'!A1", "Table 7 - Full Data")</f>
        <v>Table 7 - Full Data</v>
      </c>
      <c r="B28" s="4" t="s">
        <v>147</v>
      </c>
    </row>
    <row r="29" spans="1:2" x14ac:dyDescent="0.35">
      <c r="A29" s="90" t="str">
        <f>HYPERLINK("#'Table 8 - Full data'!A1", "Table 8 - Full Data")</f>
        <v>Table 8 - Full Data</v>
      </c>
      <c r="B29" s="4" t="s">
        <v>148</v>
      </c>
    </row>
    <row r="30" spans="1:2" x14ac:dyDescent="0.35">
      <c r="A30" s="90" t="str">
        <f>HYPERLINK("#'Table 9 - Full data'!A1", "Table 9 - Full Data")</f>
        <v>Table 9 - Full Data</v>
      </c>
      <c r="B30" s="4" t="s">
        <v>149</v>
      </c>
    </row>
    <row r="31" spans="1:2" x14ac:dyDescent="0.35">
      <c r="A31" s="91" t="str">
        <f>HYPERLINK("#'Table 11 - Full data'!A1", "Table 11 - Full Data")</f>
        <v>Table 11 - Full Data</v>
      </c>
      <c r="B31" s="4" t="s">
        <v>980</v>
      </c>
    </row>
    <row r="32" spans="1:2" x14ac:dyDescent="0.35">
      <c r="A32" s="90" t="str">
        <f>HYPERLINK("#'Financial year lookup'!A1", "Financial year lookup")</f>
        <v>Financial year lookup</v>
      </c>
      <c r="B32" s="4" t="s">
        <v>17</v>
      </c>
    </row>
  </sheetData>
  <pageMargins left="0.7" right="0.7" top="0.75" bottom="0.75" header="0.3" footer="0.3"/>
  <pageSetup paperSize="9" orientation="portrait" horizontalDpi="300" verticalDpi="300"/>
  <tableParts count="1">
    <tablePart r:id="rId1"/>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17"/>
  <sheetViews>
    <sheetView workbookViewId="0"/>
  </sheetViews>
  <sheetFormatPr defaultColWidth="10.6640625" defaultRowHeight="15.5" x14ac:dyDescent="0.35"/>
  <cols>
    <col min="1" max="1" width="35.6640625" customWidth="1"/>
    <col min="2" max="10" width="16.6640625" customWidth="1"/>
  </cols>
  <sheetData>
    <row r="1" spans="1:10" ht="21" x14ac:dyDescent="0.5">
      <c r="A1" s="1" t="s">
        <v>8</v>
      </c>
    </row>
    <row r="2" spans="1:10" ht="124" x14ac:dyDescent="0.35">
      <c r="A2" s="34" t="s">
        <v>1004</v>
      </c>
    </row>
    <row r="3" spans="1:10" x14ac:dyDescent="0.35">
      <c r="A3" t="s">
        <v>30</v>
      </c>
    </row>
    <row r="4" spans="1:10" x14ac:dyDescent="0.35">
      <c r="A4" t="s">
        <v>20</v>
      </c>
    </row>
    <row r="5" spans="1:10" x14ac:dyDescent="0.35">
      <c r="A5" s="48" t="s">
        <v>986</v>
      </c>
    </row>
    <row r="6" spans="1:10" ht="31" x14ac:dyDescent="0.35">
      <c r="A6" s="2" t="s">
        <v>23</v>
      </c>
      <c r="B6" s="2" t="s">
        <v>376</v>
      </c>
    </row>
    <row r="7" spans="1:10" ht="80" customHeight="1" x14ac:dyDescent="0.35">
      <c r="A7" s="2" t="s">
        <v>338</v>
      </c>
      <c r="B7" s="2" t="s">
        <v>259</v>
      </c>
      <c r="C7" s="2" t="s">
        <v>339</v>
      </c>
      <c r="D7" s="2" t="s">
        <v>260</v>
      </c>
      <c r="E7" s="2" t="s">
        <v>261</v>
      </c>
      <c r="F7" s="2" t="s">
        <v>262</v>
      </c>
      <c r="G7" s="2" t="s">
        <v>340</v>
      </c>
      <c r="H7" s="2" t="s">
        <v>157</v>
      </c>
      <c r="I7" s="2" t="s">
        <v>158</v>
      </c>
      <c r="J7" s="2" t="s">
        <v>159</v>
      </c>
    </row>
    <row r="8" spans="1:10" x14ac:dyDescent="0.35">
      <c r="A8" s="5" t="s">
        <v>160</v>
      </c>
      <c r="B8" s="7">
        <f>VLOOKUP(CONCATENATE($A8, " ", $B$6), 'Table 9 - Full data'!$A$2:$J$33, 2, FALSE)</f>
        <v>203420</v>
      </c>
      <c r="C8" s="11">
        <f>VLOOKUP(CONCATENATE($A8, " ", $B$6), 'Table 9 - Full data'!$A$2:$J$33, 3, FALSE)</f>
        <v>1</v>
      </c>
      <c r="D8" s="7">
        <f>VLOOKUP(CONCATENATE($A8, " ", $B$6), 'Table 9 - Full data'!$A$2:$J$33, 4, FALSE)</f>
        <v>201630</v>
      </c>
      <c r="E8" s="7">
        <f>VLOOKUP(CONCATENATE($A8, " ", $B$6), 'Table 9 - Full data'!$A$2:$J$33, 5, FALSE)</f>
        <v>97690</v>
      </c>
      <c r="F8" s="7">
        <f>VLOOKUP(CONCATENATE($A8, " ", $B$6), 'Table 9 - Full data'!$A$2:$J$33, 6, FALSE)</f>
        <v>99515</v>
      </c>
      <c r="G8" s="7">
        <f>VLOOKUP(CONCATENATE($A8, " ", $B$6), 'Table 9 - Full data'!$A$2:$J$33, 7, FALSE)</f>
        <v>4425</v>
      </c>
      <c r="H8" s="11">
        <f>VLOOKUP(CONCATENATE($A8, " ", $B$6), 'Table 9 - Full data'!$A$2:$J$33, 8, FALSE)</f>
        <v>0.48</v>
      </c>
      <c r="I8" s="11">
        <f>VLOOKUP(CONCATENATE($A8, " ", $B$6), 'Table 9 - Full data'!$A$2:$J$33, 9, FALSE)</f>
        <v>0.49</v>
      </c>
      <c r="J8" s="11">
        <f>VLOOKUP(CONCATENATE($A8, " ", $B$6), 'Table 9 - Full data'!$A$2:$J$33, 10, FALSE)</f>
        <v>0.02</v>
      </c>
    </row>
    <row r="9" spans="1:10" x14ac:dyDescent="0.35">
      <c r="A9" t="s">
        <v>341</v>
      </c>
      <c r="B9" s="8">
        <f>VLOOKUP(CONCATENATE($A9, " ", $B$6), 'Table 9 - Full data'!$A$2:$J$33, 2, FALSE)</f>
        <v>83770</v>
      </c>
      <c r="C9" s="12">
        <f>VLOOKUP(CONCATENATE($A9, " ", $B$6), 'Table 9 - Full data'!$A$2:$J$33, 3, FALSE)</f>
        <v>0.41</v>
      </c>
      <c r="D9" s="8">
        <f>VLOOKUP(CONCATENATE($A9, " ", $B$6), 'Table 9 - Full data'!$A$2:$J$33, 4, FALSE)</f>
        <v>82800</v>
      </c>
      <c r="E9" s="8">
        <f>VLOOKUP(CONCATENATE($A9, " ", $B$6), 'Table 9 - Full data'!$A$2:$J$33, 5, FALSE)</f>
        <v>31100</v>
      </c>
      <c r="F9" s="8">
        <f>VLOOKUP(CONCATENATE($A9, " ", $B$6), 'Table 9 - Full data'!$A$2:$J$33, 6, FALSE)</f>
        <v>49145</v>
      </c>
      <c r="G9" s="8">
        <f>VLOOKUP(CONCATENATE($A9, " ", $B$6), 'Table 9 - Full data'!$A$2:$J$33, 7, FALSE)</f>
        <v>2555</v>
      </c>
      <c r="H9" s="12">
        <f>VLOOKUP(CONCATENATE($A9, " ", $B$6), 'Table 9 - Full data'!$A$2:$J$33, 8, FALSE)</f>
        <v>0.38</v>
      </c>
      <c r="I9" s="12">
        <f>VLOOKUP(CONCATENATE($A9, " ", $B$6), 'Table 9 - Full data'!$A$2:$J$33, 9, FALSE)</f>
        <v>0.59</v>
      </c>
      <c r="J9" s="12">
        <f>VLOOKUP(CONCATENATE($A9, " ", $B$6), 'Table 9 - Full data'!$A$2:$J$33, 10, FALSE)</f>
        <v>0.03</v>
      </c>
    </row>
    <row r="10" spans="1:10" x14ac:dyDescent="0.35">
      <c r="A10" t="s">
        <v>342</v>
      </c>
      <c r="B10" s="8">
        <f>VLOOKUP(CONCATENATE($A10, " ", $B$6), 'Table 9 - Full data'!$A$2:$J$33, 2, FALSE)</f>
        <v>119650</v>
      </c>
      <c r="C10" s="12">
        <f>VLOOKUP(CONCATENATE($A10, " ", $B$6), 'Table 9 - Full data'!$A$2:$J$33, 3, FALSE)</f>
        <v>0.59</v>
      </c>
      <c r="D10" s="8">
        <f>VLOOKUP(CONCATENATE($A10, " ", $B$6), 'Table 9 - Full data'!$A$2:$J$33, 4, FALSE)</f>
        <v>118830</v>
      </c>
      <c r="E10" s="8">
        <f>VLOOKUP(CONCATENATE($A10, " ", $B$6), 'Table 9 - Full data'!$A$2:$J$33, 5, FALSE)</f>
        <v>66590</v>
      </c>
      <c r="F10" s="8">
        <f>VLOOKUP(CONCATENATE($A10, " ", $B$6), 'Table 9 - Full data'!$A$2:$J$33, 6, FALSE)</f>
        <v>50370</v>
      </c>
      <c r="G10" s="8">
        <f>VLOOKUP(CONCATENATE($A10, " ", $B$6), 'Table 9 - Full data'!$A$2:$J$33, 7, FALSE)</f>
        <v>1870</v>
      </c>
      <c r="H10" s="12">
        <f>VLOOKUP(CONCATENATE($A10, " ", $B$6), 'Table 9 - Full data'!$A$2:$J$33, 8, FALSE)</f>
        <v>0.56000000000000005</v>
      </c>
      <c r="I10" s="12">
        <f>VLOOKUP(CONCATENATE($A10, " ", $B$6), 'Table 9 - Full data'!$A$2:$J$33, 9, FALSE)</f>
        <v>0.42</v>
      </c>
      <c r="J10" s="12">
        <f>VLOOKUP(CONCATENATE($A10, " ", $B$6), 'Table 9 - Full data'!$A$2:$J$33, 10, FALSE)</f>
        <v>0.02</v>
      </c>
    </row>
    <row r="11" spans="1:10" x14ac:dyDescent="0.35">
      <c r="A11" t="s">
        <v>343</v>
      </c>
      <c r="B11" s="8">
        <f>VLOOKUP(CONCATENATE($A11, " ", $B$6), 'Table 9 - Full data'!$A$2:$J$33, 2, FALSE)</f>
        <v>3500</v>
      </c>
      <c r="C11" s="12">
        <f>VLOOKUP(CONCATENATE($A11, " ", $B$6), 'Table 9 - Full data'!$A$2:$J$33, 3, FALSE)</f>
        <v>0.02</v>
      </c>
      <c r="D11" s="8">
        <f>VLOOKUP(CONCATENATE($A11, " ", $B$6), 'Table 9 - Full data'!$A$2:$J$33, 4, FALSE)</f>
        <v>3470</v>
      </c>
      <c r="E11" s="8">
        <f>VLOOKUP(CONCATENATE($A11, " ", $B$6), 'Table 9 - Full data'!$A$2:$J$33, 5, FALSE)</f>
        <v>1670</v>
      </c>
      <c r="F11" s="8">
        <f>VLOOKUP(CONCATENATE($A11, " ", $B$6), 'Table 9 - Full data'!$A$2:$J$33, 6, FALSE)</f>
        <v>1715</v>
      </c>
      <c r="G11" s="8">
        <f>VLOOKUP(CONCATENATE($A11, " ", $B$6), 'Table 9 - Full data'!$A$2:$J$33, 7, FALSE)</f>
        <v>85</v>
      </c>
      <c r="H11" s="12">
        <f>VLOOKUP(CONCATENATE($A11, " ", $B$6), 'Table 9 - Full data'!$A$2:$J$33, 8, FALSE)</f>
        <v>0.48</v>
      </c>
      <c r="I11" s="12">
        <f>VLOOKUP(CONCATENATE($A11, " ", $B$6), 'Table 9 - Full data'!$A$2:$J$33, 9, FALSE)</f>
        <v>0.49</v>
      </c>
      <c r="J11" s="12">
        <f>VLOOKUP(CONCATENATE($A11, " ", $B$6), 'Table 9 - Full data'!$A$2:$J$33, 10, FALSE)</f>
        <v>0.02</v>
      </c>
    </row>
    <row r="12" spans="1:10" x14ac:dyDescent="0.35">
      <c r="A12" t="s">
        <v>44</v>
      </c>
    </row>
    <row r="13" spans="1:10" ht="108.5" x14ac:dyDescent="0.35">
      <c r="A13" s="35" t="s">
        <v>976</v>
      </c>
    </row>
    <row r="14" spans="1:10" ht="155" x14ac:dyDescent="0.35">
      <c r="A14" s="15" t="s">
        <v>86</v>
      </c>
    </row>
    <row r="15" spans="1:10" s="15" customFormat="1" ht="62" x14ac:dyDescent="0.35">
      <c r="A15" s="15" t="s">
        <v>87</v>
      </c>
    </row>
    <row r="16" spans="1:10" s="15" customFormat="1" ht="77.5" x14ac:dyDescent="0.35">
      <c r="A16" s="15" t="s">
        <v>65</v>
      </c>
    </row>
    <row r="17" spans="1:1" s="15" customFormat="1" ht="108.5" x14ac:dyDescent="0.35">
      <c r="A17" s="15" t="s">
        <v>88</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0000000}">
          <x14:formula1>
            <xm:f>'Financial year lookup'!$A$3:$A$10</xm:f>
          </x14:formula1>
          <xm:sqref>B6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90"/>
  <sheetViews>
    <sheetView workbookViewId="0"/>
  </sheetViews>
  <sheetFormatPr defaultColWidth="10.6640625" defaultRowHeight="15.5" x14ac:dyDescent="0.35"/>
  <cols>
    <col min="1" max="1" width="50.6640625" customWidth="1"/>
    <col min="2" max="13" width="16.6640625" customWidth="1"/>
  </cols>
  <sheetData>
    <row r="1" spans="1:13" ht="21" x14ac:dyDescent="0.5">
      <c r="A1" s="1" t="s">
        <v>9</v>
      </c>
    </row>
    <row r="2" spans="1:13" x14ac:dyDescent="0.35">
      <c r="A2" t="s">
        <v>31</v>
      </c>
    </row>
    <row r="3" spans="1:13" x14ac:dyDescent="0.35">
      <c r="A3" t="s">
        <v>20</v>
      </c>
    </row>
    <row r="4" spans="1:13" x14ac:dyDescent="0.35">
      <c r="A4" s="48" t="s">
        <v>21</v>
      </c>
    </row>
    <row r="5" spans="1:13" ht="80" customHeight="1" x14ac:dyDescent="0.35">
      <c r="A5" s="2" t="s">
        <v>344</v>
      </c>
      <c r="B5" s="2" t="s">
        <v>345</v>
      </c>
      <c r="C5" s="2" t="s">
        <v>346</v>
      </c>
      <c r="D5" s="2" t="s">
        <v>347</v>
      </c>
      <c r="E5" s="2" t="s">
        <v>348</v>
      </c>
      <c r="F5" s="2" t="s">
        <v>349</v>
      </c>
      <c r="G5" s="2" t="s">
        <v>350</v>
      </c>
      <c r="H5" s="2" t="s">
        <v>351</v>
      </c>
      <c r="I5" s="2" t="s">
        <v>352</v>
      </c>
      <c r="J5" s="2" t="s">
        <v>353</v>
      </c>
      <c r="K5" s="2" t="s">
        <v>354</v>
      </c>
      <c r="L5" s="2" t="s">
        <v>355</v>
      </c>
      <c r="M5" s="2" t="s">
        <v>1009</v>
      </c>
    </row>
    <row r="6" spans="1:13" x14ac:dyDescent="0.35">
      <c r="A6" s="94" t="s">
        <v>160</v>
      </c>
      <c r="B6" s="95">
        <v>511285</v>
      </c>
      <c r="C6" s="95">
        <v>10510</v>
      </c>
      <c r="D6" s="95">
        <v>89920</v>
      </c>
      <c r="E6" s="95">
        <v>75440</v>
      </c>
      <c r="F6" s="95">
        <v>60335</v>
      </c>
      <c r="G6" s="95">
        <v>57625</v>
      </c>
      <c r="H6" s="95">
        <v>42380</v>
      </c>
      <c r="I6" s="95">
        <v>33250</v>
      </c>
      <c r="J6" s="95">
        <v>25570</v>
      </c>
      <c r="K6" s="95">
        <v>27860</v>
      </c>
      <c r="L6" s="95">
        <v>88405</v>
      </c>
      <c r="M6" s="95">
        <v>17</v>
      </c>
    </row>
    <row r="7" spans="1:13" x14ac:dyDescent="0.35">
      <c r="A7" t="s">
        <v>161</v>
      </c>
      <c r="B7" s="8">
        <v>3365</v>
      </c>
      <c r="C7" s="8">
        <v>100</v>
      </c>
      <c r="D7" s="8">
        <v>1370</v>
      </c>
      <c r="E7" s="8">
        <v>1595</v>
      </c>
      <c r="F7" s="8">
        <v>295</v>
      </c>
      <c r="G7" s="8">
        <v>0</v>
      </c>
      <c r="H7" s="8">
        <v>0</v>
      </c>
      <c r="I7" s="8">
        <v>0</v>
      </c>
      <c r="J7" s="8">
        <v>0</v>
      </c>
      <c r="K7" s="8">
        <v>0</v>
      </c>
      <c r="L7" s="8">
        <v>0</v>
      </c>
      <c r="M7" s="8">
        <v>7</v>
      </c>
    </row>
    <row r="8" spans="1:13" x14ac:dyDescent="0.35">
      <c r="A8" t="s">
        <v>162</v>
      </c>
      <c r="B8" s="8">
        <v>8305</v>
      </c>
      <c r="C8" s="8">
        <v>475</v>
      </c>
      <c r="D8" s="8">
        <v>1310</v>
      </c>
      <c r="E8" s="8">
        <v>1310</v>
      </c>
      <c r="F8" s="8">
        <v>3390</v>
      </c>
      <c r="G8" s="8">
        <v>945</v>
      </c>
      <c r="H8" s="8">
        <v>555</v>
      </c>
      <c r="I8" s="8">
        <v>280</v>
      </c>
      <c r="J8" s="8">
        <v>40</v>
      </c>
      <c r="K8" s="8">
        <v>0</v>
      </c>
      <c r="L8" s="8">
        <v>0</v>
      </c>
      <c r="M8" s="8">
        <v>12</v>
      </c>
    </row>
    <row r="9" spans="1:13" x14ac:dyDescent="0.35">
      <c r="A9" t="s">
        <v>163</v>
      </c>
      <c r="B9" s="8">
        <v>3120</v>
      </c>
      <c r="C9" s="8">
        <v>550</v>
      </c>
      <c r="D9" s="8">
        <v>815</v>
      </c>
      <c r="E9" s="8">
        <v>285</v>
      </c>
      <c r="F9" s="8">
        <v>260</v>
      </c>
      <c r="G9" s="8">
        <v>240</v>
      </c>
      <c r="H9" s="8">
        <v>185</v>
      </c>
      <c r="I9" s="8">
        <v>135</v>
      </c>
      <c r="J9" s="8">
        <v>280</v>
      </c>
      <c r="K9" s="8">
        <v>220</v>
      </c>
      <c r="L9" s="8">
        <v>155</v>
      </c>
      <c r="M9" s="8">
        <v>9</v>
      </c>
    </row>
    <row r="10" spans="1:13" x14ac:dyDescent="0.35">
      <c r="A10" t="s">
        <v>164</v>
      </c>
      <c r="B10" s="8">
        <v>2920</v>
      </c>
      <c r="C10" s="8">
        <v>585</v>
      </c>
      <c r="D10" s="8">
        <v>1080</v>
      </c>
      <c r="E10" s="8">
        <v>300</v>
      </c>
      <c r="F10" s="8">
        <v>215</v>
      </c>
      <c r="G10" s="8">
        <v>180</v>
      </c>
      <c r="H10" s="8">
        <v>155</v>
      </c>
      <c r="I10" s="8">
        <v>75</v>
      </c>
      <c r="J10" s="8">
        <v>55</v>
      </c>
      <c r="K10" s="8">
        <v>35</v>
      </c>
      <c r="L10" s="8">
        <v>230</v>
      </c>
      <c r="M10" s="8">
        <v>3</v>
      </c>
    </row>
    <row r="11" spans="1:13" x14ac:dyDescent="0.35">
      <c r="A11" t="s">
        <v>165</v>
      </c>
      <c r="B11" s="8">
        <v>3835</v>
      </c>
      <c r="C11" s="8">
        <v>790</v>
      </c>
      <c r="D11" s="8">
        <v>1710</v>
      </c>
      <c r="E11" s="8">
        <v>330</v>
      </c>
      <c r="F11" s="8">
        <v>245</v>
      </c>
      <c r="G11" s="8">
        <v>185</v>
      </c>
      <c r="H11" s="8">
        <v>160</v>
      </c>
      <c r="I11" s="8">
        <v>90</v>
      </c>
      <c r="J11" s="8">
        <v>55</v>
      </c>
      <c r="K11" s="8">
        <v>50</v>
      </c>
      <c r="L11" s="8">
        <v>220</v>
      </c>
      <c r="M11" s="8">
        <v>1</v>
      </c>
    </row>
    <row r="12" spans="1:13" x14ac:dyDescent="0.35">
      <c r="A12" t="s">
        <v>166</v>
      </c>
      <c r="B12" s="8">
        <v>21165</v>
      </c>
      <c r="C12" s="8">
        <v>400</v>
      </c>
      <c r="D12" s="8">
        <v>17040</v>
      </c>
      <c r="E12" s="8">
        <v>1945</v>
      </c>
      <c r="F12" s="8">
        <v>955</v>
      </c>
      <c r="G12" s="8">
        <v>425</v>
      </c>
      <c r="H12" s="8">
        <v>180</v>
      </c>
      <c r="I12" s="8">
        <v>65</v>
      </c>
      <c r="J12" s="8">
        <v>50</v>
      </c>
      <c r="K12" s="8">
        <v>25</v>
      </c>
      <c r="L12" s="8">
        <v>80</v>
      </c>
      <c r="M12" s="8">
        <v>4</v>
      </c>
    </row>
    <row r="13" spans="1:13" x14ac:dyDescent="0.35">
      <c r="A13" t="s">
        <v>167</v>
      </c>
      <c r="B13" s="8">
        <v>20650</v>
      </c>
      <c r="C13" s="8">
        <v>450</v>
      </c>
      <c r="D13" s="8">
        <v>7415</v>
      </c>
      <c r="E13" s="8">
        <v>9275</v>
      </c>
      <c r="F13" s="8">
        <v>1375</v>
      </c>
      <c r="G13" s="8">
        <v>1130</v>
      </c>
      <c r="H13" s="8">
        <v>435</v>
      </c>
      <c r="I13" s="8">
        <v>235</v>
      </c>
      <c r="J13" s="8">
        <v>155</v>
      </c>
      <c r="K13" s="8">
        <v>85</v>
      </c>
      <c r="L13" s="8">
        <v>100</v>
      </c>
      <c r="M13" s="8">
        <v>7</v>
      </c>
    </row>
    <row r="14" spans="1:13" x14ac:dyDescent="0.35">
      <c r="A14" t="s">
        <v>168</v>
      </c>
      <c r="B14" s="8">
        <v>13190</v>
      </c>
      <c r="C14" s="8">
        <v>1095</v>
      </c>
      <c r="D14" s="8">
        <v>4920</v>
      </c>
      <c r="E14" s="8">
        <v>3520</v>
      </c>
      <c r="F14" s="8">
        <v>930</v>
      </c>
      <c r="G14" s="8">
        <v>920</v>
      </c>
      <c r="H14" s="8">
        <v>740</v>
      </c>
      <c r="I14" s="8">
        <v>410</v>
      </c>
      <c r="J14" s="8">
        <v>280</v>
      </c>
      <c r="K14" s="8">
        <v>155</v>
      </c>
      <c r="L14" s="8">
        <v>225</v>
      </c>
      <c r="M14" s="8">
        <v>6</v>
      </c>
    </row>
    <row r="15" spans="1:13" x14ac:dyDescent="0.35">
      <c r="A15" t="s">
        <v>169</v>
      </c>
      <c r="B15" s="8">
        <v>7560</v>
      </c>
      <c r="C15" s="8">
        <v>895</v>
      </c>
      <c r="D15" s="8">
        <v>3475</v>
      </c>
      <c r="E15" s="8">
        <v>1385</v>
      </c>
      <c r="F15" s="8">
        <v>515</v>
      </c>
      <c r="G15" s="8">
        <v>250</v>
      </c>
      <c r="H15" s="8">
        <v>215</v>
      </c>
      <c r="I15" s="8">
        <v>175</v>
      </c>
      <c r="J15" s="8">
        <v>110</v>
      </c>
      <c r="K15" s="8">
        <v>155</v>
      </c>
      <c r="L15" s="8">
        <v>385</v>
      </c>
      <c r="M15" s="8">
        <v>5</v>
      </c>
    </row>
    <row r="16" spans="1:13" x14ac:dyDescent="0.35">
      <c r="A16" t="s">
        <v>170</v>
      </c>
      <c r="B16" s="8">
        <v>6625</v>
      </c>
      <c r="C16" s="8">
        <v>50</v>
      </c>
      <c r="D16" s="8">
        <v>435</v>
      </c>
      <c r="E16" s="8">
        <v>3180</v>
      </c>
      <c r="F16" s="8">
        <v>1225</v>
      </c>
      <c r="G16" s="8">
        <v>650</v>
      </c>
      <c r="H16" s="8">
        <v>475</v>
      </c>
      <c r="I16" s="8">
        <v>275</v>
      </c>
      <c r="J16" s="8">
        <v>100</v>
      </c>
      <c r="K16" s="8">
        <v>40</v>
      </c>
      <c r="L16" s="8">
        <v>190</v>
      </c>
      <c r="M16" s="8">
        <v>10</v>
      </c>
    </row>
    <row r="17" spans="1:13" x14ac:dyDescent="0.35">
      <c r="A17" t="s">
        <v>171</v>
      </c>
      <c r="B17" s="8">
        <v>6975</v>
      </c>
      <c r="C17" s="8">
        <v>50</v>
      </c>
      <c r="D17" s="8">
        <v>440</v>
      </c>
      <c r="E17" s="8">
        <v>605</v>
      </c>
      <c r="F17" s="8">
        <v>3860</v>
      </c>
      <c r="G17" s="8">
        <v>595</v>
      </c>
      <c r="H17" s="8">
        <v>410</v>
      </c>
      <c r="I17" s="8">
        <v>285</v>
      </c>
      <c r="J17" s="8">
        <v>270</v>
      </c>
      <c r="K17" s="8">
        <v>165</v>
      </c>
      <c r="L17" s="8">
        <v>290</v>
      </c>
      <c r="M17" s="8">
        <v>13</v>
      </c>
    </row>
    <row r="18" spans="1:13" x14ac:dyDescent="0.35">
      <c r="A18" t="s">
        <v>172</v>
      </c>
      <c r="B18" s="8">
        <v>8235</v>
      </c>
      <c r="C18" s="8">
        <v>55</v>
      </c>
      <c r="D18" s="8">
        <v>865</v>
      </c>
      <c r="E18" s="8">
        <v>3015</v>
      </c>
      <c r="F18" s="8">
        <v>2640</v>
      </c>
      <c r="G18" s="8">
        <v>415</v>
      </c>
      <c r="H18" s="8">
        <v>335</v>
      </c>
      <c r="I18" s="8">
        <v>225</v>
      </c>
      <c r="J18" s="8">
        <v>205</v>
      </c>
      <c r="K18" s="8">
        <v>130</v>
      </c>
      <c r="L18" s="8">
        <v>345</v>
      </c>
      <c r="M18" s="8">
        <v>11</v>
      </c>
    </row>
    <row r="19" spans="1:13" x14ac:dyDescent="0.35">
      <c r="A19" t="s">
        <v>173</v>
      </c>
      <c r="B19" s="8">
        <v>6675</v>
      </c>
      <c r="C19" s="8">
        <v>35</v>
      </c>
      <c r="D19" s="8">
        <v>280</v>
      </c>
      <c r="E19" s="8">
        <v>325</v>
      </c>
      <c r="F19" s="8">
        <v>410</v>
      </c>
      <c r="G19" s="8">
        <v>1690</v>
      </c>
      <c r="H19" s="8">
        <v>2800</v>
      </c>
      <c r="I19" s="8">
        <v>360</v>
      </c>
      <c r="J19" s="8">
        <v>195</v>
      </c>
      <c r="K19" s="8">
        <v>120</v>
      </c>
      <c r="L19" s="8">
        <v>460</v>
      </c>
      <c r="M19" s="8">
        <v>21</v>
      </c>
    </row>
    <row r="20" spans="1:13" x14ac:dyDescent="0.35">
      <c r="A20" t="s">
        <v>174</v>
      </c>
      <c r="B20" s="8">
        <v>7855</v>
      </c>
      <c r="C20" s="8">
        <v>40</v>
      </c>
      <c r="D20" s="8">
        <v>555</v>
      </c>
      <c r="E20" s="8">
        <v>265</v>
      </c>
      <c r="F20" s="8">
        <v>2330</v>
      </c>
      <c r="G20" s="8">
        <v>1715</v>
      </c>
      <c r="H20" s="8">
        <v>1550</v>
      </c>
      <c r="I20" s="8">
        <v>360</v>
      </c>
      <c r="J20" s="8">
        <v>300</v>
      </c>
      <c r="K20" s="8">
        <v>210</v>
      </c>
      <c r="L20" s="8">
        <v>540</v>
      </c>
      <c r="M20" s="8">
        <v>18</v>
      </c>
    </row>
    <row r="21" spans="1:13" x14ac:dyDescent="0.35">
      <c r="A21" t="s">
        <v>175</v>
      </c>
      <c r="B21" s="8">
        <v>7935</v>
      </c>
      <c r="C21" s="8">
        <v>30</v>
      </c>
      <c r="D21" s="8">
        <v>390</v>
      </c>
      <c r="E21" s="8">
        <v>1445</v>
      </c>
      <c r="F21" s="8">
        <v>4235</v>
      </c>
      <c r="G21" s="8">
        <v>500</v>
      </c>
      <c r="H21" s="8">
        <v>300</v>
      </c>
      <c r="I21" s="8">
        <v>210</v>
      </c>
      <c r="J21" s="8">
        <v>140</v>
      </c>
      <c r="K21" s="8">
        <v>115</v>
      </c>
      <c r="L21" s="8">
        <v>565</v>
      </c>
      <c r="M21" s="8">
        <v>13</v>
      </c>
    </row>
    <row r="22" spans="1:13" x14ac:dyDescent="0.35">
      <c r="A22" t="s">
        <v>176</v>
      </c>
      <c r="B22" s="8">
        <v>9455</v>
      </c>
      <c r="C22" s="8">
        <v>15</v>
      </c>
      <c r="D22" s="8">
        <v>365</v>
      </c>
      <c r="E22" s="8">
        <v>230</v>
      </c>
      <c r="F22" s="8">
        <v>1150</v>
      </c>
      <c r="G22" s="8">
        <v>5045</v>
      </c>
      <c r="H22" s="8">
        <v>1485</v>
      </c>
      <c r="I22" s="8">
        <v>305</v>
      </c>
      <c r="J22" s="8">
        <v>205</v>
      </c>
      <c r="K22" s="8">
        <v>125</v>
      </c>
      <c r="L22" s="8">
        <v>530</v>
      </c>
      <c r="M22" s="8">
        <v>19</v>
      </c>
    </row>
    <row r="23" spans="1:13" x14ac:dyDescent="0.35">
      <c r="A23" t="s">
        <v>177</v>
      </c>
      <c r="B23" s="8">
        <v>6115</v>
      </c>
      <c r="C23" s="8">
        <v>10</v>
      </c>
      <c r="D23" s="8">
        <v>380</v>
      </c>
      <c r="E23" s="8">
        <v>230</v>
      </c>
      <c r="F23" s="8">
        <v>1970</v>
      </c>
      <c r="G23" s="8">
        <v>1420</v>
      </c>
      <c r="H23" s="8">
        <v>570</v>
      </c>
      <c r="I23" s="8">
        <v>395</v>
      </c>
      <c r="J23" s="8">
        <v>325</v>
      </c>
      <c r="K23" s="8">
        <v>280</v>
      </c>
      <c r="L23" s="8">
        <v>540</v>
      </c>
      <c r="M23" s="8">
        <v>17</v>
      </c>
    </row>
    <row r="24" spans="1:13" x14ac:dyDescent="0.35">
      <c r="A24" t="s">
        <v>178</v>
      </c>
      <c r="B24" s="8">
        <v>6270</v>
      </c>
      <c r="C24" s="8">
        <v>10</v>
      </c>
      <c r="D24" s="8">
        <v>390</v>
      </c>
      <c r="E24" s="8">
        <v>2335</v>
      </c>
      <c r="F24" s="8">
        <v>1350</v>
      </c>
      <c r="G24" s="8">
        <v>415</v>
      </c>
      <c r="H24" s="8">
        <v>355</v>
      </c>
      <c r="I24" s="8">
        <v>300</v>
      </c>
      <c r="J24" s="8">
        <v>205</v>
      </c>
      <c r="K24" s="8">
        <v>120</v>
      </c>
      <c r="L24" s="8">
        <v>790</v>
      </c>
      <c r="M24" s="8">
        <v>12</v>
      </c>
    </row>
    <row r="25" spans="1:13" x14ac:dyDescent="0.35">
      <c r="A25" t="s">
        <v>179</v>
      </c>
      <c r="B25" s="8">
        <v>10870</v>
      </c>
      <c r="C25" s="8">
        <v>20</v>
      </c>
      <c r="D25" s="8">
        <v>495</v>
      </c>
      <c r="E25" s="8">
        <v>2965</v>
      </c>
      <c r="F25" s="8">
        <v>2755</v>
      </c>
      <c r="G25" s="8">
        <v>2795</v>
      </c>
      <c r="H25" s="8">
        <v>425</v>
      </c>
      <c r="I25" s="8">
        <v>245</v>
      </c>
      <c r="J25" s="8">
        <v>175</v>
      </c>
      <c r="K25" s="8">
        <v>140</v>
      </c>
      <c r="L25" s="8">
        <v>855</v>
      </c>
      <c r="M25" s="8">
        <v>14</v>
      </c>
    </row>
    <row r="26" spans="1:13" x14ac:dyDescent="0.35">
      <c r="A26" t="s">
        <v>180</v>
      </c>
      <c r="B26" s="8">
        <v>16565</v>
      </c>
      <c r="C26" s="8">
        <v>15</v>
      </c>
      <c r="D26" s="8">
        <v>375</v>
      </c>
      <c r="E26" s="8">
        <v>1370</v>
      </c>
      <c r="F26" s="8">
        <v>1445</v>
      </c>
      <c r="G26" s="8">
        <v>5100</v>
      </c>
      <c r="H26" s="8">
        <v>3385</v>
      </c>
      <c r="I26" s="8">
        <v>2195</v>
      </c>
      <c r="J26" s="8">
        <v>1215</v>
      </c>
      <c r="K26" s="8">
        <v>570</v>
      </c>
      <c r="L26" s="8">
        <v>895</v>
      </c>
      <c r="M26" s="8">
        <v>20</v>
      </c>
    </row>
    <row r="27" spans="1:13" x14ac:dyDescent="0.35">
      <c r="A27" t="s">
        <v>181</v>
      </c>
      <c r="B27" s="8">
        <v>11315</v>
      </c>
      <c r="C27" s="8">
        <v>895</v>
      </c>
      <c r="D27" s="8">
        <v>2855</v>
      </c>
      <c r="E27" s="8">
        <v>440</v>
      </c>
      <c r="F27" s="8">
        <v>320</v>
      </c>
      <c r="G27" s="8">
        <v>320</v>
      </c>
      <c r="H27" s="8">
        <v>525</v>
      </c>
      <c r="I27" s="8">
        <v>590</v>
      </c>
      <c r="J27" s="8">
        <v>1065</v>
      </c>
      <c r="K27" s="8">
        <v>1780</v>
      </c>
      <c r="L27" s="8">
        <v>2525</v>
      </c>
      <c r="M27" s="8">
        <v>28</v>
      </c>
    </row>
    <row r="28" spans="1:13" x14ac:dyDescent="0.35">
      <c r="A28" t="s">
        <v>182</v>
      </c>
      <c r="B28" s="8">
        <v>12965</v>
      </c>
      <c r="C28" s="8">
        <v>300</v>
      </c>
      <c r="D28" s="8">
        <v>2655</v>
      </c>
      <c r="E28" s="8">
        <v>970</v>
      </c>
      <c r="F28" s="8">
        <v>995</v>
      </c>
      <c r="G28" s="8">
        <v>2015</v>
      </c>
      <c r="H28" s="8">
        <v>1255</v>
      </c>
      <c r="I28" s="8">
        <v>585</v>
      </c>
      <c r="J28" s="8">
        <v>500</v>
      </c>
      <c r="K28" s="8">
        <v>400</v>
      </c>
      <c r="L28" s="8">
        <v>3290</v>
      </c>
      <c r="M28" s="8">
        <v>19</v>
      </c>
    </row>
    <row r="29" spans="1:13" x14ac:dyDescent="0.35">
      <c r="A29" t="s">
        <v>183</v>
      </c>
      <c r="B29" s="8">
        <v>7255</v>
      </c>
      <c r="C29" s="8">
        <v>135</v>
      </c>
      <c r="D29" s="8">
        <v>2375</v>
      </c>
      <c r="E29" s="8">
        <v>835</v>
      </c>
      <c r="F29" s="8">
        <v>540</v>
      </c>
      <c r="G29" s="8">
        <v>490</v>
      </c>
      <c r="H29" s="8">
        <v>415</v>
      </c>
      <c r="I29" s="8">
        <v>300</v>
      </c>
      <c r="J29" s="8">
        <v>230</v>
      </c>
      <c r="K29" s="8">
        <v>180</v>
      </c>
      <c r="L29" s="8">
        <v>1755</v>
      </c>
      <c r="M29" s="8">
        <v>13</v>
      </c>
    </row>
    <row r="30" spans="1:13" x14ac:dyDescent="0.35">
      <c r="A30" t="s">
        <v>184</v>
      </c>
      <c r="B30" s="8">
        <v>6520</v>
      </c>
      <c r="C30" s="8">
        <v>140</v>
      </c>
      <c r="D30" s="8">
        <v>1885</v>
      </c>
      <c r="E30" s="8">
        <v>1390</v>
      </c>
      <c r="F30" s="8">
        <v>1000</v>
      </c>
      <c r="G30" s="8">
        <v>285</v>
      </c>
      <c r="H30" s="8">
        <v>225</v>
      </c>
      <c r="I30" s="8">
        <v>210</v>
      </c>
      <c r="J30" s="8">
        <v>165</v>
      </c>
      <c r="K30" s="8">
        <v>135</v>
      </c>
      <c r="L30" s="8">
        <v>1090</v>
      </c>
      <c r="M30" s="8">
        <v>10</v>
      </c>
    </row>
    <row r="31" spans="1:13" x14ac:dyDescent="0.35">
      <c r="A31" t="s">
        <v>185</v>
      </c>
      <c r="B31" s="8">
        <v>8075</v>
      </c>
      <c r="C31" s="8">
        <v>55</v>
      </c>
      <c r="D31" s="8">
        <v>565</v>
      </c>
      <c r="E31" s="8">
        <v>345</v>
      </c>
      <c r="F31" s="8">
        <v>505</v>
      </c>
      <c r="G31" s="8">
        <v>2780</v>
      </c>
      <c r="H31" s="8">
        <v>2095</v>
      </c>
      <c r="I31" s="8">
        <v>615</v>
      </c>
      <c r="J31" s="8">
        <v>180</v>
      </c>
      <c r="K31" s="8">
        <v>85</v>
      </c>
      <c r="L31" s="8">
        <v>845</v>
      </c>
      <c r="M31" s="8">
        <v>20</v>
      </c>
    </row>
    <row r="32" spans="1:13" x14ac:dyDescent="0.35">
      <c r="A32" t="s">
        <v>186</v>
      </c>
      <c r="B32" s="8">
        <v>6970</v>
      </c>
      <c r="C32" s="8">
        <v>20</v>
      </c>
      <c r="D32" s="8">
        <v>125</v>
      </c>
      <c r="E32" s="8">
        <v>265</v>
      </c>
      <c r="F32" s="8">
        <v>555</v>
      </c>
      <c r="G32" s="8">
        <v>1680</v>
      </c>
      <c r="H32" s="8">
        <v>1725</v>
      </c>
      <c r="I32" s="8">
        <v>520</v>
      </c>
      <c r="J32" s="8">
        <v>400</v>
      </c>
      <c r="K32" s="8">
        <v>410</v>
      </c>
      <c r="L32" s="8">
        <v>1265</v>
      </c>
      <c r="M32" s="8">
        <v>22</v>
      </c>
    </row>
    <row r="33" spans="1:13" x14ac:dyDescent="0.35">
      <c r="A33" t="s">
        <v>187</v>
      </c>
      <c r="B33" s="8">
        <v>9285</v>
      </c>
      <c r="C33" s="8">
        <v>15</v>
      </c>
      <c r="D33" s="8">
        <v>130</v>
      </c>
      <c r="E33" s="8">
        <v>190</v>
      </c>
      <c r="F33" s="8">
        <v>2395</v>
      </c>
      <c r="G33" s="8">
        <v>3100</v>
      </c>
      <c r="H33" s="8">
        <v>840</v>
      </c>
      <c r="I33" s="8">
        <v>480</v>
      </c>
      <c r="J33" s="8">
        <v>325</v>
      </c>
      <c r="K33" s="8">
        <v>225</v>
      </c>
      <c r="L33" s="8">
        <v>1575</v>
      </c>
      <c r="M33" s="8">
        <v>17</v>
      </c>
    </row>
    <row r="34" spans="1:13" x14ac:dyDescent="0.35">
      <c r="A34" t="s">
        <v>188</v>
      </c>
      <c r="B34" s="8">
        <v>10020</v>
      </c>
      <c r="C34" s="8">
        <v>20</v>
      </c>
      <c r="D34" s="8">
        <v>140</v>
      </c>
      <c r="E34" s="8">
        <v>135</v>
      </c>
      <c r="F34" s="8">
        <v>160</v>
      </c>
      <c r="G34" s="8">
        <v>2575</v>
      </c>
      <c r="H34" s="8">
        <v>1450</v>
      </c>
      <c r="I34" s="8">
        <v>2690</v>
      </c>
      <c r="J34" s="8">
        <v>605</v>
      </c>
      <c r="K34" s="8">
        <v>405</v>
      </c>
      <c r="L34" s="8">
        <v>1835</v>
      </c>
      <c r="M34" s="8">
        <v>26</v>
      </c>
    </row>
    <row r="35" spans="1:13" x14ac:dyDescent="0.35">
      <c r="A35" t="s">
        <v>189</v>
      </c>
      <c r="B35" s="8">
        <v>9395</v>
      </c>
      <c r="C35" s="8">
        <v>15</v>
      </c>
      <c r="D35" s="8">
        <v>105</v>
      </c>
      <c r="E35" s="8">
        <v>290</v>
      </c>
      <c r="F35" s="8">
        <v>840</v>
      </c>
      <c r="G35" s="8">
        <v>790</v>
      </c>
      <c r="H35" s="8">
        <v>1475</v>
      </c>
      <c r="I35" s="8">
        <v>2195</v>
      </c>
      <c r="J35" s="8">
        <v>925</v>
      </c>
      <c r="K35" s="8">
        <v>575</v>
      </c>
      <c r="L35" s="8">
        <v>2185</v>
      </c>
      <c r="M35" s="8">
        <v>28</v>
      </c>
    </row>
    <row r="36" spans="1:13" x14ac:dyDescent="0.35">
      <c r="A36" t="s">
        <v>190</v>
      </c>
      <c r="B36" s="8">
        <v>7820</v>
      </c>
      <c r="C36" s="8">
        <v>70</v>
      </c>
      <c r="D36" s="8">
        <v>1865</v>
      </c>
      <c r="E36" s="8">
        <v>1385</v>
      </c>
      <c r="F36" s="8">
        <v>690</v>
      </c>
      <c r="G36" s="8">
        <v>450</v>
      </c>
      <c r="H36" s="8">
        <v>420</v>
      </c>
      <c r="I36" s="8">
        <v>350</v>
      </c>
      <c r="J36" s="8">
        <v>250</v>
      </c>
      <c r="K36" s="8">
        <v>205</v>
      </c>
      <c r="L36" s="8">
        <v>2140</v>
      </c>
      <c r="M36" s="8">
        <v>15</v>
      </c>
    </row>
    <row r="37" spans="1:13" x14ac:dyDescent="0.35">
      <c r="A37" t="s">
        <v>191</v>
      </c>
      <c r="B37" s="8">
        <v>16230</v>
      </c>
      <c r="C37" s="8">
        <v>60</v>
      </c>
      <c r="D37" s="8">
        <v>2920</v>
      </c>
      <c r="E37" s="8">
        <v>7115</v>
      </c>
      <c r="F37" s="8">
        <v>2705</v>
      </c>
      <c r="G37" s="8">
        <v>760</v>
      </c>
      <c r="H37" s="8">
        <v>310</v>
      </c>
      <c r="I37" s="8">
        <v>225</v>
      </c>
      <c r="J37" s="8">
        <v>195</v>
      </c>
      <c r="K37" s="8">
        <v>140</v>
      </c>
      <c r="L37" s="8">
        <v>1805</v>
      </c>
      <c r="M37" s="8">
        <v>10</v>
      </c>
    </row>
    <row r="38" spans="1:13" x14ac:dyDescent="0.35">
      <c r="A38" t="s">
        <v>192</v>
      </c>
      <c r="B38" s="8">
        <v>8525</v>
      </c>
      <c r="C38" s="8">
        <v>30</v>
      </c>
      <c r="D38" s="8">
        <v>935</v>
      </c>
      <c r="E38" s="8">
        <v>3700</v>
      </c>
      <c r="F38" s="8">
        <v>795</v>
      </c>
      <c r="G38" s="8">
        <v>605</v>
      </c>
      <c r="H38" s="8">
        <v>580</v>
      </c>
      <c r="I38" s="8">
        <v>415</v>
      </c>
      <c r="J38" s="8">
        <v>245</v>
      </c>
      <c r="K38" s="8">
        <v>160</v>
      </c>
      <c r="L38" s="8">
        <v>1060</v>
      </c>
      <c r="M38" s="8">
        <v>9</v>
      </c>
    </row>
    <row r="39" spans="1:13" x14ac:dyDescent="0.35">
      <c r="A39" t="s">
        <v>193</v>
      </c>
      <c r="B39" s="8">
        <v>7565</v>
      </c>
      <c r="C39" s="8">
        <v>30</v>
      </c>
      <c r="D39" s="8">
        <v>930</v>
      </c>
      <c r="E39" s="8">
        <v>2720</v>
      </c>
      <c r="F39" s="8">
        <v>790</v>
      </c>
      <c r="G39" s="8">
        <v>530</v>
      </c>
      <c r="H39" s="8">
        <v>355</v>
      </c>
      <c r="I39" s="8">
        <v>310</v>
      </c>
      <c r="J39" s="8">
        <v>280</v>
      </c>
      <c r="K39" s="8">
        <v>220</v>
      </c>
      <c r="L39" s="8">
        <v>1400</v>
      </c>
      <c r="M39" s="8">
        <v>11</v>
      </c>
    </row>
    <row r="40" spans="1:13" x14ac:dyDescent="0.35">
      <c r="A40" t="s">
        <v>194</v>
      </c>
      <c r="B40" s="8">
        <v>5195</v>
      </c>
      <c r="C40" s="8">
        <v>10</v>
      </c>
      <c r="D40" s="8">
        <v>55</v>
      </c>
      <c r="E40" s="8">
        <v>490</v>
      </c>
      <c r="F40" s="8">
        <v>1975</v>
      </c>
      <c r="G40" s="8">
        <v>705</v>
      </c>
      <c r="H40" s="8">
        <v>480</v>
      </c>
      <c r="I40" s="8">
        <v>290</v>
      </c>
      <c r="J40" s="8">
        <v>205</v>
      </c>
      <c r="K40" s="8">
        <v>135</v>
      </c>
      <c r="L40" s="8">
        <v>855</v>
      </c>
      <c r="M40" s="8">
        <v>16</v>
      </c>
    </row>
    <row r="41" spans="1:13" x14ac:dyDescent="0.35">
      <c r="A41" t="s">
        <v>195</v>
      </c>
      <c r="B41" s="8">
        <v>4070</v>
      </c>
      <c r="C41" s="8">
        <v>10</v>
      </c>
      <c r="D41" s="8">
        <v>40</v>
      </c>
      <c r="E41" s="8">
        <v>55</v>
      </c>
      <c r="F41" s="8">
        <v>145</v>
      </c>
      <c r="G41" s="8">
        <v>1620</v>
      </c>
      <c r="H41" s="8">
        <v>710</v>
      </c>
      <c r="I41" s="8">
        <v>360</v>
      </c>
      <c r="J41" s="8">
        <v>240</v>
      </c>
      <c r="K41" s="8">
        <v>210</v>
      </c>
      <c r="L41" s="8">
        <v>690</v>
      </c>
      <c r="M41" s="8">
        <v>21</v>
      </c>
    </row>
    <row r="42" spans="1:13" x14ac:dyDescent="0.35">
      <c r="A42" t="s">
        <v>196</v>
      </c>
      <c r="B42" s="8">
        <v>5435</v>
      </c>
      <c r="C42" s="8">
        <v>10</v>
      </c>
      <c r="D42" s="8">
        <v>60</v>
      </c>
      <c r="E42" s="8">
        <v>195</v>
      </c>
      <c r="F42" s="8">
        <v>305</v>
      </c>
      <c r="G42" s="8">
        <v>2165</v>
      </c>
      <c r="H42" s="8">
        <v>1030</v>
      </c>
      <c r="I42" s="8">
        <v>375</v>
      </c>
      <c r="J42" s="8">
        <v>245</v>
      </c>
      <c r="K42" s="8">
        <v>240</v>
      </c>
      <c r="L42" s="8">
        <v>805</v>
      </c>
      <c r="M42" s="8">
        <v>20</v>
      </c>
    </row>
    <row r="43" spans="1:13" x14ac:dyDescent="0.35">
      <c r="A43" t="s">
        <v>197</v>
      </c>
      <c r="B43" s="8">
        <v>3640</v>
      </c>
      <c r="C43" s="24" t="s">
        <v>962</v>
      </c>
      <c r="D43" s="8">
        <v>30</v>
      </c>
      <c r="E43" s="8">
        <v>35</v>
      </c>
      <c r="F43" s="8">
        <v>170</v>
      </c>
      <c r="G43" s="8">
        <v>365</v>
      </c>
      <c r="H43" s="8">
        <v>1015</v>
      </c>
      <c r="I43" s="8">
        <v>725</v>
      </c>
      <c r="J43" s="8">
        <v>260</v>
      </c>
      <c r="K43" s="8">
        <v>265</v>
      </c>
      <c r="L43" s="8">
        <v>770</v>
      </c>
      <c r="M43" s="8">
        <v>26</v>
      </c>
    </row>
    <row r="44" spans="1:13" x14ac:dyDescent="0.35">
      <c r="A44" t="s">
        <v>198</v>
      </c>
      <c r="B44" s="8">
        <v>4335</v>
      </c>
      <c r="C44" s="8">
        <v>5</v>
      </c>
      <c r="D44" s="8">
        <v>50</v>
      </c>
      <c r="E44" s="8">
        <v>45</v>
      </c>
      <c r="F44" s="8">
        <v>135</v>
      </c>
      <c r="G44" s="8">
        <v>270</v>
      </c>
      <c r="H44" s="8">
        <v>660</v>
      </c>
      <c r="I44" s="8">
        <v>1195</v>
      </c>
      <c r="J44" s="8">
        <v>525</v>
      </c>
      <c r="K44" s="8">
        <v>545</v>
      </c>
      <c r="L44" s="8">
        <v>900</v>
      </c>
      <c r="M44" s="8">
        <v>30</v>
      </c>
    </row>
    <row r="45" spans="1:13" x14ac:dyDescent="0.35">
      <c r="A45" t="s">
        <v>199</v>
      </c>
      <c r="B45" s="8">
        <v>5080</v>
      </c>
      <c r="C45" s="8">
        <v>15</v>
      </c>
      <c r="D45" s="8">
        <v>50</v>
      </c>
      <c r="E45" s="8">
        <v>35</v>
      </c>
      <c r="F45" s="8">
        <v>80</v>
      </c>
      <c r="G45" s="8">
        <v>770</v>
      </c>
      <c r="H45" s="8">
        <v>1280</v>
      </c>
      <c r="I45" s="8">
        <v>435</v>
      </c>
      <c r="J45" s="8">
        <v>285</v>
      </c>
      <c r="K45" s="8">
        <v>775</v>
      </c>
      <c r="L45" s="8">
        <v>1350</v>
      </c>
      <c r="M45" s="8">
        <v>29</v>
      </c>
    </row>
    <row r="46" spans="1:13" x14ac:dyDescent="0.35">
      <c r="A46" t="s">
        <v>200</v>
      </c>
      <c r="B46" s="8">
        <v>5680</v>
      </c>
      <c r="C46" s="8">
        <v>10</v>
      </c>
      <c r="D46" s="8">
        <v>70</v>
      </c>
      <c r="E46" s="8">
        <v>45</v>
      </c>
      <c r="F46" s="8">
        <v>40</v>
      </c>
      <c r="G46" s="8">
        <v>65</v>
      </c>
      <c r="H46" s="8">
        <v>430</v>
      </c>
      <c r="I46" s="8">
        <v>1455</v>
      </c>
      <c r="J46" s="8">
        <v>920</v>
      </c>
      <c r="K46" s="8">
        <v>770</v>
      </c>
      <c r="L46" s="8">
        <v>1875</v>
      </c>
      <c r="M46" s="8">
        <v>34</v>
      </c>
    </row>
    <row r="47" spans="1:13" x14ac:dyDescent="0.35">
      <c r="A47" t="s">
        <v>201</v>
      </c>
      <c r="B47" s="8">
        <v>5210</v>
      </c>
      <c r="C47" s="8">
        <v>10</v>
      </c>
      <c r="D47" s="8">
        <v>30</v>
      </c>
      <c r="E47" s="8">
        <v>35</v>
      </c>
      <c r="F47" s="8">
        <v>25</v>
      </c>
      <c r="G47" s="8">
        <v>30</v>
      </c>
      <c r="H47" s="8">
        <v>60</v>
      </c>
      <c r="I47" s="8">
        <v>130</v>
      </c>
      <c r="J47" s="8">
        <v>1045</v>
      </c>
      <c r="K47" s="8">
        <v>1470</v>
      </c>
      <c r="L47" s="8">
        <v>2375</v>
      </c>
      <c r="M47" s="8">
        <v>40</v>
      </c>
    </row>
    <row r="48" spans="1:13" x14ac:dyDescent="0.35">
      <c r="A48" t="s">
        <v>202</v>
      </c>
      <c r="B48" s="8">
        <v>7330</v>
      </c>
      <c r="C48" s="8">
        <v>20</v>
      </c>
      <c r="D48" s="8">
        <v>65</v>
      </c>
      <c r="E48" s="8">
        <v>95</v>
      </c>
      <c r="F48" s="8">
        <v>80</v>
      </c>
      <c r="G48" s="8">
        <v>125</v>
      </c>
      <c r="H48" s="8">
        <v>150</v>
      </c>
      <c r="I48" s="8">
        <v>140</v>
      </c>
      <c r="J48" s="8">
        <v>110</v>
      </c>
      <c r="K48" s="8">
        <v>1470</v>
      </c>
      <c r="L48" s="8">
        <v>5075</v>
      </c>
      <c r="M48" s="8">
        <v>44</v>
      </c>
    </row>
    <row r="49" spans="1:13" x14ac:dyDescent="0.35">
      <c r="A49" t="s">
        <v>203</v>
      </c>
      <c r="B49" s="8">
        <v>6830</v>
      </c>
      <c r="C49" s="8">
        <v>15</v>
      </c>
      <c r="D49" s="8">
        <v>150</v>
      </c>
      <c r="E49" s="8">
        <v>55</v>
      </c>
      <c r="F49" s="8">
        <v>60</v>
      </c>
      <c r="G49" s="8">
        <v>60</v>
      </c>
      <c r="H49" s="8">
        <v>45</v>
      </c>
      <c r="I49" s="8">
        <v>385</v>
      </c>
      <c r="J49" s="8">
        <v>2255</v>
      </c>
      <c r="K49" s="8">
        <v>1500</v>
      </c>
      <c r="L49" s="8">
        <v>2300</v>
      </c>
      <c r="M49" s="8">
        <v>36</v>
      </c>
    </row>
    <row r="50" spans="1:13" x14ac:dyDescent="0.35">
      <c r="A50" t="s">
        <v>204</v>
      </c>
      <c r="B50" s="8">
        <v>9240</v>
      </c>
      <c r="C50" s="24" t="s">
        <v>962</v>
      </c>
      <c r="D50" s="8">
        <v>40</v>
      </c>
      <c r="E50" s="8">
        <v>25</v>
      </c>
      <c r="F50" s="8">
        <v>25</v>
      </c>
      <c r="G50" s="8">
        <v>30</v>
      </c>
      <c r="H50" s="8">
        <v>75</v>
      </c>
      <c r="I50" s="8">
        <v>2235</v>
      </c>
      <c r="J50" s="8">
        <v>2495</v>
      </c>
      <c r="K50" s="8">
        <v>2535</v>
      </c>
      <c r="L50" s="8">
        <v>1780</v>
      </c>
      <c r="M50" s="8">
        <v>35</v>
      </c>
    </row>
    <row r="51" spans="1:13" x14ac:dyDescent="0.35">
      <c r="A51" t="s">
        <v>205</v>
      </c>
      <c r="B51" s="8">
        <v>12710</v>
      </c>
      <c r="C51" s="8">
        <v>20</v>
      </c>
      <c r="D51" s="8">
        <v>165</v>
      </c>
      <c r="E51" s="8">
        <v>105</v>
      </c>
      <c r="F51" s="8">
        <v>45</v>
      </c>
      <c r="G51" s="8">
        <v>30</v>
      </c>
      <c r="H51" s="8">
        <v>45</v>
      </c>
      <c r="I51" s="8">
        <v>45</v>
      </c>
      <c r="J51" s="8">
        <v>60</v>
      </c>
      <c r="K51" s="8">
        <v>2065</v>
      </c>
      <c r="L51" s="8">
        <v>10130</v>
      </c>
      <c r="M51" s="8">
        <v>42</v>
      </c>
    </row>
    <row r="52" spans="1:13" x14ac:dyDescent="0.35">
      <c r="A52" t="s">
        <v>206</v>
      </c>
      <c r="B52" s="8">
        <v>10950</v>
      </c>
      <c r="C52" s="8">
        <v>10</v>
      </c>
      <c r="D52" s="8">
        <v>155</v>
      </c>
      <c r="E52" s="8">
        <v>110</v>
      </c>
      <c r="F52" s="8">
        <v>110</v>
      </c>
      <c r="G52" s="8">
        <v>1585</v>
      </c>
      <c r="H52" s="8">
        <v>1485</v>
      </c>
      <c r="I52" s="8">
        <v>1845</v>
      </c>
      <c r="J52" s="8">
        <v>1780</v>
      </c>
      <c r="K52" s="8">
        <v>1240</v>
      </c>
      <c r="L52" s="8">
        <v>2630</v>
      </c>
      <c r="M52" s="8">
        <v>31</v>
      </c>
    </row>
    <row r="53" spans="1:13" x14ac:dyDescent="0.35">
      <c r="A53" t="s">
        <v>207</v>
      </c>
      <c r="B53" s="8">
        <v>7335</v>
      </c>
      <c r="C53" s="8">
        <v>10</v>
      </c>
      <c r="D53" s="8">
        <v>515</v>
      </c>
      <c r="E53" s="8">
        <v>1385</v>
      </c>
      <c r="F53" s="8">
        <v>1255</v>
      </c>
      <c r="G53" s="8">
        <v>1000</v>
      </c>
      <c r="H53" s="8">
        <v>505</v>
      </c>
      <c r="I53" s="8">
        <v>360</v>
      </c>
      <c r="J53" s="8">
        <v>325</v>
      </c>
      <c r="K53" s="8">
        <v>250</v>
      </c>
      <c r="L53" s="8">
        <v>1730</v>
      </c>
      <c r="M53" s="8">
        <v>17</v>
      </c>
    </row>
    <row r="54" spans="1:13" x14ac:dyDescent="0.35">
      <c r="A54" t="s">
        <v>208</v>
      </c>
      <c r="B54" s="8">
        <v>5600</v>
      </c>
      <c r="C54" s="8">
        <v>10</v>
      </c>
      <c r="D54" s="8">
        <v>1095</v>
      </c>
      <c r="E54" s="8">
        <v>785</v>
      </c>
      <c r="F54" s="8">
        <v>445</v>
      </c>
      <c r="G54" s="8">
        <v>335</v>
      </c>
      <c r="H54" s="8">
        <v>320</v>
      </c>
      <c r="I54" s="8">
        <v>320</v>
      </c>
      <c r="J54" s="8">
        <v>265</v>
      </c>
      <c r="K54" s="8">
        <v>255</v>
      </c>
      <c r="L54" s="8">
        <v>1775</v>
      </c>
      <c r="M54" s="8">
        <v>22</v>
      </c>
    </row>
    <row r="55" spans="1:13" x14ac:dyDescent="0.35">
      <c r="A55" t="s">
        <v>209</v>
      </c>
      <c r="B55" s="8">
        <v>3580</v>
      </c>
      <c r="C55" s="24" t="s">
        <v>962</v>
      </c>
      <c r="D55" s="8">
        <v>125</v>
      </c>
      <c r="E55" s="8">
        <v>65</v>
      </c>
      <c r="F55" s="8">
        <v>250</v>
      </c>
      <c r="G55" s="8">
        <v>455</v>
      </c>
      <c r="H55" s="8">
        <v>860</v>
      </c>
      <c r="I55" s="8">
        <v>580</v>
      </c>
      <c r="J55" s="8">
        <v>155</v>
      </c>
      <c r="K55" s="8">
        <v>115</v>
      </c>
      <c r="L55" s="8">
        <v>970</v>
      </c>
      <c r="M55" s="8">
        <v>26</v>
      </c>
    </row>
    <row r="56" spans="1:13" x14ac:dyDescent="0.35">
      <c r="A56" t="s">
        <v>210</v>
      </c>
      <c r="B56" s="8">
        <v>4840</v>
      </c>
      <c r="C56" s="8">
        <v>5</v>
      </c>
      <c r="D56" s="8">
        <v>50</v>
      </c>
      <c r="E56" s="8">
        <v>45</v>
      </c>
      <c r="F56" s="8">
        <v>25</v>
      </c>
      <c r="G56" s="8">
        <v>45</v>
      </c>
      <c r="H56" s="8">
        <v>65</v>
      </c>
      <c r="I56" s="8">
        <v>70</v>
      </c>
      <c r="J56" s="8">
        <v>650</v>
      </c>
      <c r="K56" s="8">
        <v>1885</v>
      </c>
      <c r="L56" s="8">
        <v>2005</v>
      </c>
      <c r="M56" s="8">
        <v>39</v>
      </c>
    </row>
    <row r="57" spans="1:13" x14ac:dyDescent="0.35">
      <c r="A57" t="s">
        <v>211</v>
      </c>
      <c r="B57" s="8">
        <v>4270</v>
      </c>
      <c r="C57" s="8">
        <v>10</v>
      </c>
      <c r="D57" s="8">
        <v>65</v>
      </c>
      <c r="E57" s="8">
        <v>70</v>
      </c>
      <c r="F57" s="8">
        <v>30</v>
      </c>
      <c r="G57" s="8">
        <v>35</v>
      </c>
      <c r="H57" s="8">
        <v>40</v>
      </c>
      <c r="I57" s="8">
        <v>45</v>
      </c>
      <c r="J57" s="8">
        <v>40</v>
      </c>
      <c r="K57" s="8">
        <v>835</v>
      </c>
      <c r="L57" s="8">
        <v>3105</v>
      </c>
      <c r="M57" s="8">
        <v>44</v>
      </c>
    </row>
    <row r="58" spans="1:13" x14ac:dyDescent="0.35">
      <c r="A58" t="s">
        <v>212</v>
      </c>
      <c r="B58" s="8">
        <v>11085</v>
      </c>
      <c r="C58" s="8">
        <v>10</v>
      </c>
      <c r="D58" s="8">
        <v>120</v>
      </c>
      <c r="E58" s="8">
        <v>165</v>
      </c>
      <c r="F58" s="8">
        <v>150</v>
      </c>
      <c r="G58" s="8">
        <v>160</v>
      </c>
      <c r="H58" s="8">
        <v>395</v>
      </c>
      <c r="I58" s="8">
        <v>1470</v>
      </c>
      <c r="J58" s="8">
        <v>1490</v>
      </c>
      <c r="K58" s="8">
        <v>1855</v>
      </c>
      <c r="L58" s="8">
        <v>5270</v>
      </c>
      <c r="M58" s="8">
        <v>40</v>
      </c>
    </row>
    <row r="59" spans="1:13" x14ac:dyDescent="0.35">
      <c r="A59" t="s">
        <v>213</v>
      </c>
      <c r="B59" s="8">
        <v>7955</v>
      </c>
      <c r="C59" s="8">
        <v>15</v>
      </c>
      <c r="D59" s="8">
        <v>60</v>
      </c>
      <c r="E59" s="8">
        <v>275</v>
      </c>
      <c r="F59" s="8">
        <v>1165</v>
      </c>
      <c r="G59" s="8">
        <v>1475</v>
      </c>
      <c r="H59" s="8">
        <v>915</v>
      </c>
      <c r="I59" s="8">
        <v>1240</v>
      </c>
      <c r="J59" s="8">
        <v>335</v>
      </c>
      <c r="K59" s="8">
        <v>260</v>
      </c>
      <c r="L59" s="8">
        <v>2215</v>
      </c>
      <c r="M59" s="8">
        <v>26</v>
      </c>
    </row>
    <row r="60" spans="1:13" x14ac:dyDescent="0.35">
      <c r="A60" t="s">
        <v>214</v>
      </c>
      <c r="B60" s="8">
        <v>6255</v>
      </c>
      <c r="C60" s="8">
        <v>45</v>
      </c>
      <c r="D60" s="8">
        <v>45</v>
      </c>
      <c r="E60" s="8">
        <v>120</v>
      </c>
      <c r="F60" s="8">
        <v>2495</v>
      </c>
      <c r="G60" s="8">
        <v>450</v>
      </c>
      <c r="H60" s="8">
        <v>285</v>
      </c>
      <c r="I60" s="8">
        <v>240</v>
      </c>
      <c r="J60" s="8">
        <v>175</v>
      </c>
      <c r="K60" s="8">
        <v>140</v>
      </c>
      <c r="L60" s="8">
        <v>2265</v>
      </c>
      <c r="M60" s="8">
        <v>20</v>
      </c>
    </row>
    <row r="61" spans="1:13" x14ac:dyDescent="0.35">
      <c r="A61" t="s">
        <v>215</v>
      </c>
      <c r="B61" s="8">
        <v>7015</v>
      </c>
      <c r="C61" s="8">
        <v>130</v>
      </c>
      <c r="D61" s="8">
        <v>75</v>
      </c>
      <c r="E61" s="8">
        <v>1700</v>
      </c>
      <c r="F61" s="8">
        <v>2465</v>
      </c>
      <c r="G61" s="8">
        <v>395</v>
      </c>
      <c r="H61" s="8">
        <v>325</v>
      </c>
      <c r="I61" s="8">
        <v>225</v>
      </c>
      <c r="J61" s="8">
        <v>165</v>
      </c>
      <c r="K61" s="8">
        <v>150</v>
      </c>
      <c r="L61" s="8">
        <v>1385</v>
      </c>
      <c r="M61" s="8">
        <v>12</v>
      </c>
    </row>
    <row r="62" spans="1:13" x14ac:dyDescent="0.35">
      <c r="A62" t="s">
        <v>216</v>
      </c>
      <c r="B62" s="8">
        <v>5615</v>
      </c>
      <c r="C62" s="8">
        <v>325</v>
      </c>
      <c r="D62" s="8">
        <v>550</v>
      </c>
      <c r="E62" s="8">
        <v>2295</v>
      </c>
      <c r="F62" s="8">
        <v>415</v>
      </c>
      <c r="G62" s="8">
        <v>270</v>
      </c>
      <c r="H62" s="8">
        <v>270</v>
      </c>
      <c r="I62" s="8">
        <v>215</v>
      </c>
      <c r="J62" s="8">
        <v>160</v>
      </c>
      <c r="K62" s="8">
        <v>130</v>
      </c>
      <c r="L62" s="8">
        <v>985</v>
      </c>
      <c r="M62" s="8">
        <v>9</v>
      </c>
    </row>
    <row r="63" spans="1:13" x14ac:dyDescent="0.35">
      <c r="A63" t="s">
        <v>217</v>
      </c>
      <c r="B63" s="8">
        <v>5745</v>
      </c>
      <c r="C63" s="8">
        <v>50</v>
      </c>
      <c r="D63" s="8">
        <v>2115</v>
      </c>
      <c r="E63" s="8">
        <v>1325</v>
      </c>
      <c r="F63" s="8">
        <v>335</v>
      </c>
      <c r="G63" s="8">
        <v>260</v>
      </c>
      <c r="H63" s="8">
        <v>335</v>
      </c>
      <c r="I63" s="8">
        <v>235</v>
      </c>
      <c r="J63" s="8">
        <v>170</v>
      </c>
      <c r="K63" s="8">
        <v>100</v>
      </c>
      <c r="L63" s="8">
        <v>825</v>
      </c>
      <c r="M63" s="8">
        <v>7</v>
      </c>
    </row>
    <row r="64" spans="1:13" x14ac:dyDescent="0.35">
      <c r="A64" t="s">
        <v>218</v>
      </c>
      <c r="B64" s="8">
        <v>4720</v>
      </c>
      <c r="C64" s="8">
        <v>540</v>
      </c>
      <c r="D64" s="8">
        <v>1945</v>
      </c>
      <c r="E64" s="8">
        <v>355</v>
      </c>
      <c r="F64" s="8">
        <v>240</v>
      </c>
      <c r="G64" s="8">
        <v>245</v>
      </c>
      <c r="H64" s="8">
        <v>320</v>
      </c>
      <c r="I64" s="8">
        <v>220</v>
      </c>
      <c r="J64" s="8">
        <v>125</v>
      </c>
      <c r="K64" s="8">
        <v>100</v>
      </c>
      <c r="L64" s="8">
        <v>630</v>
      </c>
      <c r="M64" s="8">
        <v>4</v>
      </c>
    </row>
    <row r="65" spans="1:13" x14ac:dyDescent="0.35">
      <c r="A65" t="s">
        <v>219</v>
      </c>
      <c r="B65" s="8">
        <v>4395</v>
      </c>
      <c r="C65" s="8">
        <v>470</v>
      </c>
      <c r="D65" s="8">
        <v>1875</v>
      </c>
      <c r="E65" s="8">
        <v>340</v>
      </c>
      <c r="F65" s="8">
        <v>270</v>
      </c>
      <c r="G65" s="8">
        <v>260</v>
      </c>
      <c r="H65" s="8">
        <v>310</v>
      </c>
      <c r="I65" s="8">
        <v>170</v>
      </c>
      <c r="J65" s="8">
        <v>115</v>
      </c>
      <c r="K65" s="8">
        <v>95</v>
      </c>
      <c r="L65" s="8">
        <v>485</v>
      </c>
      <c r="M65" s="8">
        <v>4</v>
      </c>
    </row>
    <row r="66" spans="1:13" x14ac:dyDescent="0.35">
      <c r="A66" t="s">
        <v>220</v>
      </c>
      <c r="B66" s="8">
        <v>3930</v>
      </c>
      <c r="C66" s="8">
        <v>495</v>
      </c>
      <c r="D66" s="8">
        <v>1575</v>
      </c>
      <c r="E66" s="8">
        <v>340</v>
      </c>
      <c r="F66" s="8">
        <v>270</v>
      </c>
      <c r="G66" s="8">
        <v>325</v>
      </c>
      <c r="H66" s="8">
        <v>245</v>
      </c>
      <c r="I66" s="8">
        <v>145</v>
      </c>
      <c r="J66" s="8">
        <v>95</v>
      </c>
      <c r="K66" s="8">
        <v>65</v>
      </c>
      <c r="L66" s="8">
        <v>380</v>
      </c>
      <c r="M66" s="8">
        <v>5</v>
      </c>
    </row>
    <row r="67" spans="1:13" x14ac:dyDescent="0.35">
      <c r="A67" t="s">
        <v>221</v>
      </c>
      <c r="B67" s="8">
        <v>2890</v>
      </c>
      <c r="C67" s="8">
        <v>55</v>
      </c>
      <c r="D67" s="8">
        <v>1400</v>
      </c>
      <c r="E67" s="8">
        <v>335</v>
      </c>
      <c r="F67" s="8">
        <v>205</v>
      </c>
      <c r="G67" s="8">
        <v>285</v>
      </c>
      <c r="H67" s="8">
        <v>215</v>
      </c>
      <c r="I67" s="8">
        <v>105</v>
      </c>
      <c r="J67" s="8">
        <v>65</v>
      </c>
      <c r="K67" s="8">
        <v>45</v>
      </c>
      <c r="L67" s="8">
        <v>175</v>
      </c>
      <c r="M67" s="8">
        <v>5</v>
      </c>
    </row>
    <row r="68" spans="1:13" x14ac:dyDescent="0.35">
      <c r="A68" t="s">
        <v>222</v>
      </c>
      <c r="B68" s="8">
        <v>4135</v>
      </c>
      <c r="C68" s="8">
        <v>145</v>
      </c>
      <c r="D68" s="8">
        <v>2195</v>
      </c>
      <c r="E68" s="8">
        <v>430</v>
      </c>
      <c r="F68" s="8">
        <v>330</v>
      </c>
      <c r="G68" s="8">
        <v>345</v>
      </c>
      <c r="H68" s="8">
        <v>205</v>
      </c>
      <c r="I68" s="8">
        <v>120</v>
      </c>
      <c r="J68" s="8">
        <v>85</v>
      </c>
      <c r="K68" s="8">
        <v>70</v>
      </c>
      <c r="L68" s="8">
        <v>220</v>
      </c>
      <c r="M68" s="8">
        <v>4</v>
      </c>
    </row>
    <row r="69" spans="1:13" x14ac:dyDescent="0.35">
      <c r="A69" t="s">
        <v>223</v>
      </c>
      <c r="B69" s="8">
        <v>4135</v>
      </c>
      <c r="C69" s="8">
        <v>380</v>
      </c>
      <c r="D69" s="8">
        <v>1875</v>
      </c>
      <c r="E69" s="8">
        <v>395</v>
      </c>
      <c r="F69" s="8">
        <v>290</v>
      </c>
      <c r="G69" s="8">
        <v>340</v>
      </c>
      <c r="H69" s="8">
        <v>355</v>
      </c>
      <c r="I69" s="8">
        <v>185</v>
      </c>
      <c r="J69" s="8">
        <v>90</v>
      </c>
      <c r="K69" s="8">
        <v>50</v>
      </c>
      <c r="L69" s="8">
        <v>175</v>
      </c>
      <c r="M69" s="8">
        <v>4</v>
      </c>
    </row>
    <row r="70" spans="1:13" x14ac:dyDescent="0.35">
      <c r="A70" t="s">
        <v>224</v>
      </c>
      <c r="B70" s="8">
        <v>5600</v>
      </c>
      <c r="C70" s="8">
        <v>25</v>
      </c>
      <c r="D70" s="8">
        <v>3370</v>
      </c>
      <c r="E70" s="8">
        <v>675</v>
      </c>
      <c r="F70" s="8">
        <v>305</v>
      </c>
      <c r="G70" s="8">
        <v>325</v>
      </c>
      <c r="H70" s="8">
        <v>305</v>
      </c>
      <c r="I70" s="8">
        <v>140</v>
      </c>
      <c r="J70" s="8">
        <v>80</v>
      </c>
      <c r="K70" s="8">
        <v>55</v>
      </c>
      <c r="L70" s="8">
        <v>325</v>
      </c>
      <c r="M70" s="8">
        <v>4</v>
      </c>
    </row>
    <row r="71" spans="1:13" x14ac:dyDescent="0.35">
      <c r="A71" t="s">
        <v>225</v>
      </c>
      <c r="B71" s="8">
        <v>5310</v>
      </c>
      <c r="C71" s="8">
        <v>15</v>
      </c>
      <c r="D71" s="8">
        <v>2390</v>
      </c>
      <c r="E71" s="8">
        <v>955</v>
      </c>
      <c r="F71" s="8">
        <v>380</v>
      </c>
      <c r="G71" s="8">
        <v>340</v>
      </c>
      <c r="H71" s="8">
        <v>495</v>
      </c>
      <c r="I71" s="8">
        <v>245</v>
      </c>
      <c r="J71" s="8">
        <v>145</v>
      </c>
      <c r="K71" s="8">
        <v>90</v>
      </c>
      <c r="L71" s="8">
        <v>260</v>
      </c>
      <c r="M71" s="8">
        <v>6</v>
      </c>
    </row>
    <row r="72" spans="1:13" x14ac:dyDescent="0.35">
      <c r="A72" t="s">
        <v>226</v>
      </c>
      <c r="B72" s="8">
        <v>4200</v>
      </c>
      <c r="C72" s="8">
        <v>60</v>
      </c>
      <c r="D72" s="8">
        <v>1835</v>
      </c>
      <c r="E72" s="8">
        <v>540</v>
      </c>
      <c r="F72" s="8">
        <v>305</v>
      </c>
      <c r="G72" s="8">
        <v>285</v>
      </c>
      <c r="H72" s="8">
        <v>375</v>
      </c>
      <c r="I72" s="8">
        <v>245</v>
      </c>
      <c r="J72" s="8">
        <v>155</v>
      </c>
      <c r="K72" s="8">
        <v>90</v>
      </c>
      <c r="L72" s="8">
        <v>305</v>
      </c>
      <c r="M72" s="8">
        <v>7</v>
      </c>
    </row>
    <row r="73" spans="1:13" x14ac:dyDescent="0.35">
      <c r="A73" t="s">
        <v>227</v>
      </c>
      <c r="B73" s="8">
        <v>4440</v>
      </c>
      <c r="C73" s="8">
        <v>45</v>
      </c>
      <c r="D73" s="8">
        <v>55</v>
      </c>
      <c r="E73" s="8">
        <v>2470</v>
      </c>
      <c r="F73" s="8">
        <v>690</v>
      </c>
      <c r="G73" s="8">
        <v>300</v>
      </c>
      <c r="H73" s="8">
        <v>280</v>
      </c>
      <c r="I73" s="8">
        <v>175</v>
      </c>
      <c r="J73" s="8">
        <v>105</v>
      </c>
      <c r="K73" s="8">
        <v>80</v>
      </c>
      <c r="L73" s="8">
        <v>240</v>
      </c>
      <c r="M73" s="8">
        <v>10</v>
      </c>
    </row>
    <row r="74" spans="1:13" x14ac:dyDescent="0.35">
      <c r="A74" t="s">
        <v>228</v>
      </c>
      <c r="B74" s="8">
        <v>4875</v>
      </c>
      <c r="C74" s="8">
        <v>10</v>
      </c>
      <c r="D74" s="8">
        <v>450</v>
      </c>
      <c r="E74" s="8">
        <v>2235</v>
      </c>
      <c r="F74" s="8">
        <v>425</v>
      </c>
      <c r="G74" s="8">
        <v>385</v>
      </c>
      <c r="H74" s="8">
        <v>420</v>
      </c>
      <c r="I74" s="8">
        <v>340</v>
      </c>
      <c r="J74" s="8">
        <v>190</v>
      </c>
      <c r="K74" s="8">
        <v>95</v>
      </c>
      <c r="L74" s="8">
        <v>330</v>
      </c>
      <c r="M74" s="8">
        <v>9</v>
      </c>
    </row>
    <row r="75" spans="1:13" x14ac:dyDescent="0.35">
      <c r="A75" t="s">
        <v>229</v>
      </c>
      <c r="B75" s="8">
        <v>4495</v>
      </c>
      <c r="C75" s="8">
        <v>50</v>
      </c>
      <c r="D75" s="8">
        <v>1950</v>
      </c>
      <c r="E75" s="8">
        <v>720</v>
      </c>
      <c r="F75" s="8">
        <v>305</v>
      </c>
      <c r="G75" s="8">
        <v>260</v>
      </c>
      <c r="H75" s="8">
        <v>360</v>
      </c>
      <c r="I75" s="8">
        <v>250</v>
      </c>
      <c r="J75" s="8">
        <v>155</v>
      </c>
      <c r="K75" s="8">
        <v>95</v>
      </c>
      <c r="L75" s="8">
        <v>355</v>
      </c>
      <c r="M75" s="8">
        <v>6</v>
      </c>
    </row>
    <row r="76" spans="1:13" x14ac:dyDescent="0.35">
      <c r="A76" t="s">
        <v>230</v>
      </c>
      <c r="B76" s="8">
        <v>3530</v>
      </c>
      <c r="C76" s="8">
        <v>5</v>
      </c>
      <c r="D76" s="8">
        <v>1645</v>
      </c>
      <c r="E76" s="8">
        <v>410</v>
      </c>
      <c r="F76" s="8">
        <v>245</v>
      </c>
      <c r="G76" s="8">
        <v>235</v>
      </c>
      <c r="H76" s="8">
        <v>315</v>
      </c>
      <c r="I76" s="8">
        <v>185</v>
      </c>
      <c r="J76" s="8">
        <v>110</v>
      </c>
      <c r="K76" s="8">
        <v>75</v>
      </c>
      <c r="L76" s="8">
        <v>300</v>
      </c>
      <c r="M76" s="8">
        <v>7</v>
      </c>
    </row>
    <row r="77" spans="1:13" s="51" customFormat="1" x14ac:dyDescent="0.35">
      <c r="A77" s="64" t="s">
        <v>231</v>
      </c>
      <c r="B77" s="9">
        <v>17710</v>
      </c>
      <c r="C77" s="9">
        <v>1715</v>
      </c>
      <c r="D77" s="9">
        <v>4570</v>
      </c>
      <c r="E77" s="9">
        <v>3490</v>
      </c>
      <c r="F77" s="9">
        <v>4165</v>
      </c>
      <c r="G77" s="9">
        <v>1365</v>
      </c>
      <c r="H77" s="9">
        <v>895</v>
      </c>
      <c r="I77" s="9">
        <v>490</v>
      </c>
      <c r="J77" s="9">
        <v>375</v>
      </c>
      <c r="K77" s="9">
        <v>260</v>
      </c>
      <c r="L77" s="9">
        <v>385</v>
      </c>
      <c r="M77" s="9">
        <v>9</v>
      </c>
    </row>
    <row r="78" spans="1:13" s="51" customFormat="1" x14ac:dyDescent="0.35">
      <c r="A78" s="51" t="s">
        <v>232</v>
      </c>
      <c r="B78" s="10">
        <v>120155</v>
      </c>
      <c r="C78" s="10">
        <v>3905</v>
      </c>
      <c r="D78" s="10">
        <v>37890</v>
      </c>
      <c r="E78" s="10">
        <v>25520</v>
      </c>
      <c r="F78" s="10">
        <v>19875</v>
      </c>
      <c r="G78" s="10">
        <v>13520</v>
      </c>
      <c r="H78" s="10">
        <v>9095</v>
      </c>
      <c r="I78" s="10">
        <v>2995</v>
      </c>
      <c r="J78" s="10">
        <v>2060</v>
      </c>
      <c r="K78" s="10">
        <v>1365</v>
      </c>
      <c r="L78" s="10">
        <v>3925</v>
      </c>
      <c r="M78" s="10">
        <v>9</v>
      </c>
    </row>
    <row r="79" spans="1:13" x14ac:dyDescent="0.35">
      <c r="A79" s="99" t="s">
        <v>233</v>
      </c>
      <c r="B79" s="97">
        <v>112225</v>
      </c>
      <c r="C79" s="97">
        <v>1645</v>
      </c>
      <c r="D79" s="97">
        <v>12370</v>
      </c>
      <c r="E79" s="97">
        <v>11465</v>
      </c>
      <c r="F79" s="97">
        <v>13985</v>
      </c>
      <c r="G79" s="97">
        <v>22980</v>
      </c>
      <c r="H79" s="97">
        <v>13265</v>
      </c>
      <c r="I79" s="97">
        <v>9130</v>
      </c>
      <c r="J79" s="97">
        <v>5390</v>
      </c>
      <c r="K79" s="97">
        <v>4735</v>
      </c>
      <c r="L79" s="97">
        <v>17260</v>
      </c>
      <c r="M79" s="97">
        <v>19</v>
      </c>
    </row>
    <row r="80" spans="1:13" x14ac:dyDescent="0.35">
      <c r="A80" s="96" t="s">
        <v>234</v>
      </c>
      <c r="B80" s="97">
        <v>82980</v>
      </c>
      <c r="C80" s="97">
        <v>270</v>
      </c>
      <c r="D80" s="97">
        <v>7110</v>
      </c>
      <c r="E80" s="97">
        <v>16110</v>
      </c>
      <c r="F80" s="97">
        <v>8675</v>
      </c>
      <c r="G80" s="97">
        <v>9090</v>
      </c>
      <c r="H80" s="97">
        <v>8750</v>
      </c>
      <c r="I80" s="97">
        <v>8330</v>
      </c>
      <c r="J80" s="97">
        <v>4570</v>
      </c>
      <c r="K80" s="97">
        <v>4240</v>
      </c>
      <c r="L80" s="97">
        <v>15835</v>
      </c>
      <c r="M80" s="97">
        <v>21</v>
      </c>
    </row>
    <row r="81" spans="1:13" x14ac:dyDescent="0.35">
      <c r="A81" s="96" t="s">
        <v>235</v>
      </c>
      <c r="B81" s="97">
        <v>88980</v>
      </c>
      <c r="C81" s="97">
        <v>120</v>
      </c>
      <c r="D81" s="97">
        <v>2575</v>
      </c>
      <c r="E81" s="97">
        <v>2935</v>
      </c>
      <c r="F81" s="97">
        <v>2495</v>
      </c>
      <c r="G81" s="97">
        <v>3895</v>
      </c>
      <c r="H81" s="97">
        <v>4045</v>
      </c>
      <c r="I81" s="97">
        <v>7625</v>
      </c>
      <c r="J81" s="97">
        <v>10665</v>
      </c>
      <c r="K81" s="97">
        <v>15480</v>
      </c>
      <c r="L81" s="97">
        <v>39145</v>
      </c>
      <c r="M81" s="97">
        <v>39</v>
      </c>
    </row>
    <row r="82" spans="1:13" x14ac:dyDescent="0.35">
      <c r="A82" s="96" t="s">
        <v>236</v>
      </c>
      <c r="B82" s="97">
        <v>62385</v>
      </c>
      <c r="C82" s="97">
        <v>2670</v>
      </c>
      <c r="D82" s="97">
        <v>17080</v>
      </c>
      <c r="E82" s="97">
        <v>8580</v>
      </c>
      <c r="F82" s="97">
        <v>8785</v>
      </c>
      <c r="G82" s="97">
        <v>4975</v>
      </c>
      <c r="H82" s="97">
        <v>4090</v>
      </c>
      <c r="I82" s="97">
        <v>3235</v>
      </c>
      <c r="J82" s="97">
        <v>1650</v>
      </c>
      <c r="K82" s="97">
        <v>1255</v>
      </c>
      <c r="L82" s="97">
        <v>10065</v>
      </c>
      <c r="M82" s="97">
        <v>12</v>
      </c>
    </row>
    <row r="83" spans="1:13" x14ac:dyDescent="0.35">
      <c r="A83" s="96" t="s">
        <v>237</v>
      </c>
      <c r="B83" s="97">
        <v>26850</v>
      </c>
      <c r="C83" s="97">
        <v>185</v>
      </c>
      <c r="D83" s="97">
        <v>8320</v>
      </c>
      <c r="E83" s="97">
        <v>7335</v>
      </c>
      <c r="F83" s="97">
        <v>2350</v>
      </c>
      <c r="G83" s="97">
        <v>1800</v>
      </c>
      <c r="H83" s="97">
        <v>2240</v>
      </c>
      <c r="I83" s="97">
        <v>1445</v>
      </c>
      <c r="J83" s="97">
        <v>860</v>
      </c>
      <c r="K83" s="97">
        <v>525</v>
      </c>
      <c r="L83" s="97">
        <v>1790</v>
      </c>
      <c r="M83" s="97">
        <v>9</v>
      </c>
    </row>
    <row r="84" spans="1:13" x14ac:dyDescent="0.35">
      <c r="A84" s="94" t="s">
        <v>356</v>
      </c>
      <c r="B84" s="98">
        <v>1</v>
      </c>
      <c r="C84" s="98">
        <v>0.02</v>
      </c>
      <c r="D84" s="98">
        <v>0.18</v>
      </c>
      <c r="E84" s="98">
        <v>0.15</v>
      </c>
      <c r="F84" s="98">
        <v>0.12</v>
      </c>
      <c r="G84" s="98">
        <v>0.11</v>
      </c>
      <c r="H84" s="98">
        <v>0.08</v>
      </c>
      <c r="I84" s="98">
        <v>7.0000000000000007E-2</v>
      </c>
      <c r="J84" s="98">
        <v>0.05</v>
      </c>
      <c r="K84" s="98">
        <v>0.05</v>
      </c>
      <c r="L84" s="98">
        <v>0.17</v>
      </c>
      <c r="M84" s="98" t="s">
        <v>978</v>
      </c>
    </row>
    <row r="85" spans="1:13" x14ac:dyDescent="0.35">
      <c r="A85" t="s">
        <v>44</v>
      </c>
    </row>
    <row r="86" spans="1:13" ht="170.5" x14ac:dyDescent="0.35">
      <c r="A86" s="15" t="s">
        <v>89</v>
      </c>
    </row>
    <row r="87" spans="1:13" s="15" customFormat="1" ht="77.5" x14ac:dyDescent="0.35">
      <c r="A87" s="15" t="s">
        <v>90</v>
      </c>
    </row>
    <row r="88" spans="1:13" ht="77.5" x14ac:dyDescent="0.35">
      <c r="A88" s="35" t="s">
        <v>987</v>
      </c>
    </row>
    <row r="89" spans="1:13" s="15" customFormat="1" ht="77.5" x14ac:dyDescent="0.35">
      <c r="A89" s="15" t="s">
        <v>91</v>
      </c>
    </row>
    <row r="90" spans="1:13" s="15" customFormat="1" ht="62" x14ac:dyDescent="0.35">
      <c r="A90" s="15" t="s">
        <v>92</v>
      </c>
    </row>
  </sheetData>
  <pageMargins left="0.7" right="0.7" top="0.75" bottom="0.75" header="0.3" footer="0.3"/>
  <pageSetup paperSize="9" orientation="portrait" horizontalDpi="300" verticalDpi="30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A79FA-8201-49BE-9542-DE19882777D5}">
  <dimension ref="A1:J50"/>
  <sheetViews>
    <sheetView workbookViewId="0"/>
  </sheetViews>
  <sheetFormatPr defaultColWidth="10.58203125" defaultRowHeight="15.5" x14ac:dyDescent="0.35"/>
  <cols>
    <col min="1" max="1" width="50.58203125" customWidth="1"/>
    <col min="2" max="10" width="16.58203125" customWidth="1"/>
  </cols>
  <sheetData>
    <row r="1" spans="1:10" ht="21" x14ac:dyDescent="0.5">
      <c r="A1" s="18" t="s">
        <v>10</v>
      </c>
      <c r="B1" s="19"/>
      <c r="C1" s="19"/>
      <c r="D1" s="19"/>
      <c r="E1" s="19"/>
      <c r="F1" s="19"/>
      <c r="G1" s="19"/>
      <c r="H1" s="19"/>
      <c r="I1" s="19"/>
      <c r="J1" s="19"/>
    </row>
    <row r="2" spans="1:10" ht="93" x14ac:dyDescent="0.35">
      <c r="A2" s="35" t="s">
        <v>1005</v>
      </c>
      <c r="B2" s="19"/>
      <c r="C2" s="19"/>
      <c r="D2" s="19"/>
      <c r="E2" s="19"/>
      <c r="F2" s="19"/>
      <c r="G2" s="19"/>
      <c r="H2" s="19"/>
      <c r="I2" s="19"/>
      <c r="J2" s="19"/>
    </row>
    <row r="3" spans="1:10" x14ac:dyDescent="0.35">
      <c r="A3" s="48" t="s">
        <v>975</v>
      </c>
      <c r="B3" s="19"/>
      <c r="C3" s="19"/>
      <c r="D3" s="19"/>
      <c r="E3" s="19"/>
      <c r="F3" s="19"/>
      <c r="G3" s="19"/>
      <c r="H3" s="19"/>
      <c r="I3" s="19"/>
      <c r="J3" s="19"/>
    </row>
    <row r="4" spans="1:10" x14ac:dyDescent="0.35">
      <c r="A4" s="19" t="s">
        <v>20</v>
      </c>
      <c r="B4" s="19"/>
      <c r="C4" s="19"/>
      <c r="D4" s="19"/>
      <c r="E4" s="19"/>
      <c r="F4" s="19"/>
      <c r="G4" s="19"/>
      <c r="H4" s="19"/>
      <c r="I4" s="19"/>
      <c r="J4" s="19"/>
    </row>
    <row r="5" spans="1:10" x14ac:dyDescent="0.35">
      <c r="A5" s="19" t="s">
        <v>984</v>
      </c>
      <c r="B5" s="19"/>
      <c r="C5" s="19"/>
      <c r="D5" s="19"/>
      <c r="E5" s="19"/>
      <c r="F5" s="19"/>
      <c r="G5" s="19"/>
      <c r="H5" s="19"/>
      <c r="I5" s="19"/>
      <c r="J5" s="19"/>
    </row>
    <row r="6" spans="1:10" ht="38" customHeight="1" x14ac:dyDescent="0.35">
      <c r="A6" s="2" t="s">
        <v>23</v>
      </c>
      <c r="B6" s="2" t="s">
        <v>376</v>
      </c>
      <c r="C6" s="19"/>
      <c r="D6" s="19"/>
      <c r="E6" s="19"/>
      <c r="F6" s="19"/>
      <c r="G6" s="19"/>
      <c r="H6" s="19"/>
      <c r="I6" s="19"/>
      <c r="J6" s="19"/>
    </row>
    <row r="7" spans="1:10" ht="110.15" customHeight="1" x14ac:dyDescent="0.35">
      <c r="A7" s="39" t="s">
        <v>988</v>
      </c>
      <c r="B7" s="39" t="s">
        <v>989</v>
      </c>
      <c r="C7" s="39" t="s">
        <v>990</v>
      </c>
      <c r="D7" s="39" t="s">
        <v>991</v>
      </c>
      <c r="E7" s="39" t="s">
        <v>992</v>
      </c>
      <c r="F7" s="39" t="s">
        <v>996</v>
      </c>
      <c r="G7" s="39" t="s">
        <v>357</v>
      </c>
      <c r="H7" s="39" t="s">
        <v>358</v>
      </c>
      <c r="I7" s="39" t="s">
        <v>359</v>
      </c>
      <c r="J7" s="39" t="s">
        <v>360</v>
      </c>
    </row>
    <row r="8" spans="1:10" x14ac:dyDescent="0.35">
      <c r="A8" s="40" t="s">
        <v>160</v>
      </c>
      <c r="B8" s="43">
        <f>VLOOKUP(CONCATENATE($A8, " ", $B$6), 'Table 11 - Full data'!$A$2:$J$289, 2, FALSE)</f>
        <v>172306258</v>
      </c>
      <c r="C8" s="43">
        <f>VLOOKUP(CONCATENATE($A8, " ", $B$6), 'Table 11 - Full data'!$A$2:$J$289, 3, FALSE)</f>
        <v>43041145</v>
      </c>
      <c r="D8" s="43">
        <f>VLOOKUP(CONCATENATE($A8, " ", $B$6), 'Table 11 - Full data'!$A$2:$J$289, 4, FALSE)</f>
        <v>34465468</v>
      </c>
      <c r="E8" s="43">
        <f>VLOOKUP(CONCATENATE($A8, " ", $B$6), 'Table 11 - Full data'!$A$2:$J$289, 5, FALSE)</f>
        <v>34086106</v>
      </c>
      <c r="F8" s="43">
        <f>VLOOKUP(CONCATENATE($A8, " ", $B$6), 'Table 11 - Full data'!$A$2:$J$289, 6, FALSE)</f>
        <v>60713539</v>
      </c>
      <c r="G8" s="44">
        <f>VLOOKUP(CONCATENATE($A8, " ", $B$6), 'Table 11 - Full data'!$A$2:$J$289, 7, FALSE)</f>
        <v>0.25</v>
      </c>
      <c r="H8" s="44">
        <f>VLOOKUP(CONCATENATE($A8, " ", $B$6), 'Table 11 - Full data'!$A$2:$J$289, 8, FALSE)</f>
        <v>0.2</v>
      </c>
      <c r="I8" s="44">
        <f>VLOOKUP(CONCATENATE($A8, " ", $B$6), 'Table 11 - Full data'!$A$2:$J$289, 9, FALSE)</f>
        <v>0.19800000000000001</v>
      </c>
      <c r="J8" s="44">
        <f>VLOOKUP(CONCATENATE($A8, " ", $B$6), 'Table 11 - Full data'!$A$2:$J$289, 10, FALSE)</f>
        <v>0.35199999999999998</v>
      </c>
    </row>
    <row r="9" spans="1:10" x14ac:dyDescent="0.35">
      <c r="A9" s="19" t="s">
        <v>280</v>
      </c>
      <c r="B9" s="45">
        <f>VLOOKUP(CONCATENATE($A9, " ", $B$6), 'Table 11 - Full data'!$A$2:$J$289, 2, FALSE)</f>
        <v>5384633</v>
      </c>
      <c r="C9" s="45">
        <f>VLOOKUP(CONCATENATE($A9, " ", $B$6), 'Table 11 - Full data'!$A$2:$J$289, 3, FALSE)</f>
        <v>1371294</v>
      </c>
      <c r="D9" s="45">
        <f>VLOOKUP(CONCATENATE($A9, " ", $B$6), 'Table 11 - Full data'!$A$2:$J$289, 4, FALSE)</f>
        <v>1099329</v>
      </c>
      <c r="E9" s="45">
        <f>VLOOKUP(CONCATENATE($A9, " ", $B$6), 'Table 11 - Full data'!$A$2:$J$289, 5, FALSE)</f>
        <v>1065673</v>
      </c>
      <c r="F9" s="45">
        <f>VLOOKUP(CONCATENATE($A9, " ", $B$6), 'Table 11 - Full data'!$A$2:$J$289, 6, FALSE)</f>
        <v>1848337</v>
      </c>
      <c r="G9" s="46">
        <f>VLOOKUP(CONCATENATE($A9, " ", $B$6), 'Table 11 - Full data'!$A$2:$J$289, 7, FALSE)</f>
        <v>0.255</v>
      </c>
      <c r="H9" s="46">
        <f>VLOOKUP(CONCATENATE($A9, " ", $B$6), 'Table 11 - Full data'!$A$2:$J$289, 8, FALSE)</f>
        <v>0.20399999999999999</v>
      </c>
      <c r="I9" s="46">
        <f>VLOOKUP(CONCATENATE($A9, " ", $B$6), 'Table 11 - Full data'!$A$2:$J$289, 9, FALSE)</f>
        <v>0.19800000000000001</v>
      </c>
      <c r="J9" s="46">
        <f>VLOOKUP(CONCATENATE($A9, " ", $B$6), 'Table 11 - Full data'!$A$2:$J$289, 10, FALSE)</f>
        <v>0.34300000000000003</v>
      </c>
    </row>
    <row r="10" spans="1:10" x14ac:dyDescent="0.35">
      <c r="A10" s="19" t="s">
        <v>281</v>
      </c>
      <c r="B10" s="45">
        <f>VLOOKUP(CONCATENATE($A10, " ", $B$6), 'Table 11 - Full data'!$A$2:$J$289, 2, FALSE)</f>
        <v>4683753</v>
      </c>
      <c r="C10" s="45">
        <f>VLOOKUP(CONCATENATE($A10, " ", $B$6), 'Table 11 - Full data'!$A$2:$J$289, 3, FALSE)</f>
        <v>1122644</v>
      </c>
      <c r="D10" s="45">
        <f>VLOOKUP(CONCATENATE($A10, " ", $B$6), 'Table 11 - Full data'!$A$2:$J$289, 4, FALSE)</f>
        <v>992965</v>
      </c>
      <c r="E10" s="45">
        <f>VLOOKUP(CONCATENATE($A10, " ", $B$6), 'Table 11 - Full data'!$A$2:$J$289, 5, FALSE)</f>
        <v>1012822</v>
      </c>
      <c r="F10" s="45">
        <f>VLOOKUP(CONCATENATE($A10, " ", $B$6), 'Table 11 - Full data'!$A$2:$J$289, 6, FALSE)</f>
        <v>1555323</v>
      </c>
      <c r="G10" s="12">
        <f>VLOOKUP(CONCATENATE($A10, " ", $B$6), 'Table 11 - Full data'!$A$2:$J$289, 7, FALSE)</f>
        <v>0.24</v>
      </c>
      <c r="H10" s="12">
        <f>VLOOKUP(CONCATENATE($A10, " ", $B$6), 'Table 11 - Full data'!$A$2:$J$289, 8, FALSE)</f>
        <v>0.21199999999999999</v>
      </c>
      <c r="I10" s="12">
        <f>VLOOKUP(CONCATENATE($A10, " ", $B$6), 'Table 11 - Full data'!$A$2:$J$289, 9, FALSE)</f>
        <v>0.216</v>
      </c>
      <c r="J10" s="12">
        <f>VLOOKUP(CONCATENATE($A10, " ", $B$6), 'Table 11 - Full data'!$A$2:$J$289, 10, FALSE)</f>
        <v>0.33200000000000002</v>
      </c>
    </row>
    <row r="11" spans="1:10" x14ac:dyDescent="0.35">
      <c r="A11" s="19" t="s">
        <v>282</v>
      </c>
      <c r="B11" s="45">
        <f>VLOOKUP(CONCATENATE($A11, " ", $B$6), 'Table 11 - Full data'!$A$2:$J$289, 2, FALSE)</f>
        <v>3469264</v>
      </c>
      <c r="C11" s="45">
        <f>VLOOKUP(CONCATENATE($A11, " ", $B$6), 'Table 11 - Full data'!$A$2:$J$289, 3, FALSE)</f>
        <v>875710</v>
      </c>
      <c r="D11" s="45">
        <f>VLOOKUP(CONCATENATE($A11, " ", $B$6), 'Table 11 - Full data'!$A$2:$J$289, 4, FALSE)</f>
        <v>710329</v>
      </c>
      <c r="E11" s="45">
        <f>VLOOKUP(CONCATENATE($A11, " ", $B$6), 'Table 11 - Full data'!$A$2:$J$289, 5, FALSE)</f>
        <v>695960</v>
      </c>
      <c r="F11" s="45">
        <f>VLOOKUP(CONCATENATE($A11, " ", $B$6), 'Table 11 - Full data'!$A$2:$J$289, 6, FALSE)</f>
        <v>1187265</v>
      </c>
      <c r="G11" s="46">
        <f>VLOOKUP(CONCATENATE($A11, " ", $B$6), 'Table 11 - Full data'!$A$2:$J$289, 7, FALSE)</f>
        <v>0.252</v>
      </c>
      <c r="H11" s="46">
        <f>VLOOKUP(CONCATENATE($A11, " ", $B$6), 'Table 11 - Full data'!$A$2:$J$289, 8, FALSE)</f>
        <v>0.20499999999999999</v>
      </c>
      <c r="I11" s="46">
        <f>VLOOKUP(CONCATENATE($A11, " ", $B$6), 'Table 11 - Full data'!$A$2:$J$289, 9, FALSE)</f>
        <v>0.20100000000000001</v>
      </c>
      <c r="J11" s="46">
        <f>VLOOKUP(CONCATENATE($A11, " ", $B$6), 'Table 11 - Full data'!$A$2:$J$289, 10, FALSE)</f>
        <v>0.34200000000000003</v>
      </c>
    </row>
    <row r="12" spans="1:10" x14ac:dyDescent="0.35">
      <c r="A12" s="19" t="s">
        <v>283</v>
      </c>
      <c r="B12" s="45">
        <f>VLOOKUP(CONCATENATE($A12, " ", $B$6), 'Table 11 - Full data'!$A$2:$J$289, 2, FALSE)</f>
        <v>1933958</v>
      </c>
      <c r="C12" s="45">
        <f>VLOOKUP(CONCATENATE($A12, " ", $B$6), 'Table 11 - Full data'!$A$2:$J$289, 3, FALSE)</f>
        <v>470829</v>
      </c>
      <c r="D12" s="45">
        <f>VLOOKUP(CONCATENATE($A12, " ", $B$6), 'Table 11 - Full data'!$A$2:$J$289, 4, FALSE)</f>
        <v>417397</v>
      </c>
      <c r="E12" s="45">
        <f>VLOOKUP(CONCATENATE($A12, " ", $B$6), 'Table 11 - Full data'!$A$2:$J$289, 5, FALSE)</f>
        <v>436776</v>
      </c>
      <c r="F12" s="45">
        <f>VLOOKUP(CONCATENATE($A12, " ", $B$6), 'Table 11 - Full data'!$A$2:$J$289, 6, FALSE)</f>
        <v>608956</v>
      </c>
      <c r="G12" s="46">
        <f>VLOOKUP(CONCATENATE($A12, " ", $B$6), 'Table 11 - Full data'!$A$2:$J$289, 7, FALSE)</f>
        <v>0.24299999999999999</v>
      </c>
      <c r="H12" s="46">
        <f>VLOOKUP(CONCATENATE($A12, " ", $B$6), 'Table 11 - Full data'!$A$2:$J$289, 8, FALSE)</f>
        <v>0.216</v>
      </c>
      <c r="I12" s="46">
        <f>VLOOKUP(CONCATENATE($A12, " ", $B$6), 'Table 11 - Full data'!$A$2:$J$289, 9, FALSE)</f>
        <v>0.22600000000000001</v>
      </c>
      <c r="J12" s="46">
        <f>VLOOKUP(CONCATENATE($A12, " ", $B$6), 'Table 11 - Full data'!$A$2:$J$289, 10, FALSE)</f>
        <v>0.315</v>
      </c>
    </row>
    <row r="13" spans="1:10" x14ac:dyDescent="0.35">
      <c r="A13" s="19" t="s">
        <v>284</v>
      </c>
      <c r="B13" s="45">
        <f>VLOOKUP(CONCATENATE($A13, " ", $B$6), 'Table 11 - Full data'!$A$2:$J$289, 2, FALSE)</f>
        <v>1972301</v>
      </c>
      <c r="C13" s="45">
        <f>VLOOKUP(CONCATENATE($A13, " ", $B$6), 'Table 11 - Full data'!$A$2:$J$289, 3, FALSE)</f>
        <v>488045</v>
      </c>
      <c r="D13" s="45">
        <f>VLOOKUP(CONCATENATE($A13, " ", $B$6), 'Table 11 - Full data'!$A$2:$J$289, 4, FALSE)</f>
        <v>384214</v>
      </c>
      <c r="E13" s="45">
        <f>VLOOKUP(CONCATENATE($A13, " ", $B$6), 'Table 11 - Full data'!$A$2:$J$289, 5, FALSE)</f>
        <v>384011</v>
      </c>
      <c r="F13" s="45">
        <f>VLOOKUP(CONCATENATE($A13, " ", $B$6), 'Table 11 - Full data'!$A$2:$J$289, 6, FALSE)</f>
        <v>716032</v>
      </c>
      <c r="G13" s="46">
        <f>VLOOKUP(CONCATENATE($A13, " ", $B$6), 'Table 11 - Full data'!$A$2:$J$289, 7, FALSE)</f>
        <v>0.247</v>
      </c>
      <c r="H13" s="46">
        <f>VLOOKUP(CONCATENATE($A13, " ", $B$6), 'Table 11 - Full data'!$A$2:$J$289, 8, FALSE)</f>
        <v>0.19500000000000001</v>
      </c>
      <c r="I13" s="46">
        <f>VLOOKUP(CONCATENATE($A13, " ", $B$6), 'Table 11 - Full data'!$A$2:$J$289, 9, FALSE)</f>
        <v>0.19500000000000001</v>
      </c>
      <c r="J13" s="46">
        <f>VLOOKUP(CONCATENATE($A13, " ", $B$6), 'Table 11 - Full data'!$A$2:$J$289, 10, FALSE)</f>
        <v>0.36299999999999999</v>
      </c>
    </row>
    <row r="14" spans="1:10" x14ac:dyDescent="0.35">
      <c r="A14" s="19" t="s">
        <v>285</v>
      </c>
      <c r="B14" s="45">
        <f>VLOOKUP(CONCATENATE($A14, " ", $B$6), 'Table 11 - Full data'!$A$2:$J$289, 2, FALSE)</f>
        <v>4466647</v>
      </c>
      <c r="C14" s="45">
        <f>VLOOKUP(CONCATENATE($A14, " ", $B$6), 'Table 11 - Full data'!$A$2:$J$289, 3, FALSE)</f>
        <v>1099584</v>
      </c>
      <c r="D14" s="45">
        <f>VLOOKUP(CONCATENATE($A14, " ", $B$6), 'Table 11 - Full data'!$A$2:$J$289, 4, FALSE)</f>
        <v>934507</v>
      </c>
      <c r="E14" s="45">
        <f>VLOOKUP(CONCATENATE($A14, " ", $B$6), 'Table 11 - Full data'!$A$2:$J$289, 5, FALSE)</f>
        <v>933646</v>
      </c>
      <c r="F14" s="45">
        <f>VLOOKUP(CONCATENATE($A14, " ", $B$6), 'Table 11 - Full data'!$A$2:$J$289, 6, FALSE)</f>
        <v>1498910</v>
      </c>
      <c r="G14" s="46">
        <f>VLOOKUP(CONCATENATE($A14, " ", $B$6), 'Table 11 - Full data'!$A$2:$J$289, 7, FALSE)</f>
        <v>0.246</v>
      </c>
      <c r="H14" s="46">
        <f>VLOOKUP(CONCATENATE($A14, " ", $B$6), 'Table 11 - Full data'!$A$2:$J$289, 8, FALSE)</f>
        <v>0.20899999999999999</v>
      </c>
      <c r="I14" s="46">
        <f>VLOOKUP(CONCATENATE($A14, " ", $B$6), 'Table 11 - Full data'!$A$2:$J$289, 9, FALSE)</f>
        <v>0.20899999999999999</v>
      </c>
      <c r="J14" s="46">
        <f>VLOOKUP(CONCATENATE($A14, " ", $B$6), 'Table 11 - Full data'!$A$2:$J$289, 10, FALSE)</f>
        <v>0.33600000000000002</v>
      </c>
    </row>
    <row r="15" spans="1:10" x14ac:dyDescent="0.35">
      <c r="A15" s="19" t="s">
        <v>286</v>
      </c>
      <c r="B15" s="45">
        <f>VLOOKUP(CONCATENATE($A15, " ", $B$6), 'Table 11 - Full data'!$A$2:$J$289, 2, FALSE)</f>
        <v>5990582</v>
      </c>
      <c r="C15" s="45">
        <f>VLOOKUP(CONCATENATE($A15, " ", $B$6), 'Table 11 - Full data'!$A$2:$J$289, 3, FALSE)</f>
        <v>1526975</v>
      </c>
      <c r="D15" s="45">
        <f>VLOOKUP(CONCATENATE($A15, " ", $B$6), 'Table 11 - Full data'!$A$2:$J$289, 4, FALSE)</f>
        <v>1152989</v>
      </c>
      <c r="E15" s="45">
        <f>VLOOKUP(CONCATENATE($A15, " ", $B$6), 'Table 11 - Full data'!$A$2:$J$289, 5, FALSE)</f>
        <v>1165752</v>
      </c>
      <c r="F15" s="45">
        <f>VLOOKUP(CONCATENATE($A15, " ", $B$6), 'Table 11 - Full data'!$A$2:$J$289, 6, FALSE)</f>
        <v>2144865</v>
      </c>
      <c r="G15" s="46">
        <f>VLOOKUP(CONCATENATE($A15, " ", $B$6), 'Table 11 - Full data'!$A$2:$J$289, 7, FALSE)</f>
        <v>0.255</v>
      </c>
      <c r="H15" s="46">
        <f>VLOOKUP(CONCATENATE($A15, " ", $B$6), 'Table 11 - Full data'!$A$2:$J$289, 8, FALSE)</f>
        <v>0.192</v>
      </c>
      <c r="I15" s="46">
        <f>VLOOKUP(CONCATENATE($A15, " ", $B$6), 'Table 11 - Full data'!$A$2:$J$289, 9, FALSE)</f>
        <v>0.19500000000000001</v>
      </c>
      <c r="J15" s="46">
        <f>VLOOKUP(CONCATENATE($A15, " ", $B$6), 'Table 11 - Full data'!$A$2:$J$289, 10, FALSE)</f>
        <v>0.35799999999999998</v>
      </c>
    </row>
    <row r="16" spans="1:10" x14ac:dyDescent="0.35">
      <c r="A16" s="19" t="s">
        <v>287</v>
      </c>
      <c r="B16" s="45">
        <f>VLOOKUP(CONCATENATE($A16, " ", $B$6), 'Table 11 - Full data'!$A$2:$J$289, 2, FALSE)</f>
        <v>5184988</v>
      </c>
      <c r="C16" s="45">
        <f>VLOOKUP(CONCATENATE($A16, " ", $B$6), 'Table 11 - Full data'!$A$2:$J$289, 3, FALSE)</f>
        <v>1309386</v>
      </c>
      <c r="D16" s="45">
        <f>VLOOKUP(CONCATENATE($A16, " ", $B$6), 'Table 11 - Full data'!$A$2:$J$289, 4, FALSE)</f>
        <v>1000927</v>
      </c>
      <c r="E16" s="45">
        <f>VLOOKUP(CONCATENATE($A16, " ", $B$6), 'Table 11 - Full data'!$A$2:$J$289, 5, FALSE)</f>
        <v>978136</v>
      </c>
      <c r="F16" s="45">
        <f>VLOOKUP(CONCATENATE($A16, " ", $B$6), 'Table 11 - Full data'!$A$2:$J$289, 6, FALSE)</f>
        <v>1896539</v>
      </c>
      <c r="G16" s="46">
        <f>VLOOKUP(CONCATENATE($A16, " ", $B$6), 'Table 11 - Full data'!$A$2:$J$289, 7, FALSE)</f>
        <v>0.253</v>
      </c>
      <c r="H16" s="46">
        <f>VLOOKUP(CONCATENATE($A16, " ", $B$6), 'Table 11 - Full data'!$A$2:$J$289, 8, FALSE)</f>
        <v>0.193</v>
      </c>
      <c r="I16" s="46">
        <f>VLOOKUP(CONCATENATE($A16, " ", $B$6), 'Table 11 - Full data'!$A$2:$J$289, 9, FALSE)</f>
        <v>0.189</v>
      </c>
      <c r="J16" s="46">
        <f>VLOOKUP(CONCATENATE($A16, " ", $B$6), 'Table 11 - Full data'!$A$2:$J$289, 10, FALSE)</f>
        <v>0.36599999999999999</v>
      </c>
    </row>
    <row r="17" spans="1:10" x14ac:dyDescent="0.35">
      <c r="A17" s="19" t="s">
        <v>288</v>
      </c>
      <c r="B17" s="45">
        <f>VLOOKUP(CONCATENATE($A17, " ", $B$6), 'Table 11 - Full data'!$A$2:$J$289, 2, FALSE)</f>
        <v>1704697</v>
      </c>
      <c r="C17" s="45">
        <f>VLOOKUP(CONCATENATE($A17, " ", $B$6), 'Table 11 - Full data'!$A$2:$J$289, 3, FALSE)</f>
        <v>423784</v>
      </c>
      <c r="D17" s="45">
        <f>VLOOKUP(CONCATENATE($A17, " ", $B$6), 'Table 11 - Full data'!$A$2:$J$289, 4, FALSE)</f>
        <v>352913</v>
      </c>
      <c r="E17" s="45">
        <f>VLOOKUP(CONCATENATE($A17, " ", $B$6), 'Table 11 - Full data'!$A$2:$J$289, 5, FALSE)</f>
        <v>377124</v>
      </c>
      <c r="F17" s="45">
        <f>VLOOKUP(CONCATENATE($A17, " ", $B$6), 'Table 11 - Full data'!$A$2:$J$289, 6, FALSE)</f>
        <v>550877</v>
      </c>
      <c r="G17" s="46">
        <f>VLOOKUP(CONCATENATE($A17, " ", $B$6), 'Table 11 - Full data'!$A$2:$J$289, 7, FALSE)</f>
        <v>0.249</v>
      </c>
      <c r="H17" s="46">
        <f>VLOOKUP(CONCATENATE($A17, " ", $B$6), 'Table 11 - Full data'!$A$2:$J$289, 8, FALSE)</f>
        <v>0.20699999999999999</v>
      </c>
      <c r="I17" s="46">
        <f>VLOOKUP(CONCATENATE($A17, " ", $B$6), 'Table 11 - Full data'!$A$2:$J$289, 9, FALSE)</f>
        <v>0.221</v>
      </c>
      <c r="J17" s="46">
        <f>VLOOKUP(CONCATENATE($A17, " ", $B$6), 'Table 11 - Full data'!$A$2:$J$289, 10, FALSE)</f>
        <v>0.32300000000000001</v>
      </c>
    </row>
    <row r="18" spans="1:10" x14ac:dyDescent="0.35">
      <c r="A18" s="19" t="s">
        <v>289</v>
      </c>
      <c r="B18" s="45">
        <f>VLOOKUP(CONCATENATE($A18, " ", $B$6), 'Table 11 - Full data'!$A$2:$J$289, 2, FALSE)</f>
        <v>3021280</v>
      </c>
      <c r="C18" s="45">
        <f>VLOOKUP(CONCATENATE($A18, " ", $B$6), 'Table 11 - Full data'!$A$2:$J$289, 3, FALSE)</f>
        <v>739195</v>
      </c>
      <c r="D18" s="45">
        <f>VLOOKUP(CONCATENATE($A18, " ", $B$6), 'Table 11 - Full data'!$A$2:$J$289, 4, FALSE)</f>
        <v>615678</v>
      </c>
      <c r="E18" s="45">
        <f>VLOOKUP(CONCATENATE($A18, " ", $B$6), 'Table 11 - Full data'!$A$2:$J$289, 5, FALSE)</f>
        <v>627841</v>
      </c>
      <c r="F18" s="45">
        <f>VLOOKUP(CONCATENATE($A18, " ", $B$6), 'Table 11 - Full data'!$A$2:$J$289, 6, FALSE)</f>
        <v>1038566</v>
      </c>
      <c r="G18" s="46">
        <f>VLOOKUP(CONCATENATE($A18, " ", $B$6), 'Table 11 - Full data'!$A$2:$J$289, 7, FALSE)</f>
        <v>0.245</v>
      </c>
      <c r="H18" s="46">
        <f>VLOOKUP(CONCATENATE($A18, " ", $B$6), 'Table 11 - Full data'!$A$2:$J$289, 8, FALSE)</f>
        <v>0.20399999999999999</v>
      </c>
      <c r="I18" s="46">
        <f>VLOOKUP(CONCATENATE($A18, " ", $B$6), 'Table 11 - Full data'!$A$2:$J$289, 9, FALSE)</f>
        <v>0.20799999999999999</v>
      </c>
      <c r="J18" s="46">
        <f>VLOOKUP(CONCATENATE($A18, " ", $B$6), 'Table 11 - Full data'!$A$2:$J$289, 10, FALSE)</f>
        <v>0.34399999999999997</v>
      </c>
    </row>
    <row r="19" spans="1:10" x14ac:dyDescent="0.35">
      <c r="A19" s="19" t="s">
        <v>290</v>
      </c>
      <c r="B19" s="45">
        <f>VLOOKUP(CONCATENATE($A19, " ", $B$6), 'Table 11 - Full data'!$A$2:$J$289, 2, FALSE)</f>
        <v>1629046</v>
      </c>
      <c r="C19" s="45">
        <f>VLOOKUP(CONCATENATE($A19, " ", $B$6), 'Table 11 - Full data'!$A$2:$J$289, 3, FALSE)</f>
        <v>410378</v>
      </c>
      <c r="D19" s="45">
        <f>VLOOKUP(CONCATENATE($A19, " ", $B$6), 'Table 11 - Full data'!$A$2:$J$289, 4, FALSE)</f>
        <v>343328</v>
      </c>
      <c r="E19" s="45">
        <f>VLOOKUP(CONCATENATE($A19, " ", $B$6), 'Table 11 - Full data'!$A$2:$J$289, 5, FALSE)</f>
        <v>365216</v>
      </c>
      <c r="F19" s="45">
        <f>VLOOKUP(CONCATENATE($A19, " ", $B$6), 'Table 11 - Full data'!$A$2:$J$289, 6, FALSE)</f>
        <v>510124</v>
      </c>
      <c r="G19" s="46">
        <f>VLOOKUP(CONCATENATE($A19, " ", $B$6), 'Table 11 - Full data'!$A$2:$J$289, 7, FALSE)</f>
        <v>0.252</v>
      </c>
      <c r="H19" s="46">
        <f>VLOOKUP(CONCATENATE($A19, " ", $B$6), 'Table 11 - Full data'!$A$2:$J$289, 8, FALSE)</f>
        <v>0.21099999999999999</v>
      </c>
      <c r="I19" s="46">
        <f>VLOOKUP(CONCATENATE($A19, " ", $B$6), 'Table 11 - Full data'!$A$2:$J$289, 9, FALSE)</f>
        <v>0.224</v>
      </c>
      <c r="J19" s="46">
        <f>VLOOKUP(CONCATENATE($A19, " ", $B$6), 'Table 11 - Full data'!$A$2:$J$289, 10, FALSE)</f>
        <v>0.313</v>
      </c>
    </row>
    <row r="20" spans="1:10" x14ac:dyDescent="0.35">
      <c r="A20" s="19" t="s">
        <v>291</v>
      </c>
      <c r="B20" s="45">
        <f>VLOOKUP(CONCATENATE($A20, " ", $B$6), 'Table 11 - Full data'!$A$2:$J$289, 2, FALSE)</f>
        <v>10452816</v>
      </c>
      <c r="C20" s="45">
        <f>VLOOKUP(CONCATENATE($A20, " ", $B$6), 'Table 11 - Full data'!$A$2:$J$289, 3, FALSE)</f>
        <v>2643789</v>
      </c>
      <c r="D20" s="45">
        <f>VLOOKUP(CONCATENATE($A20, " ", $B$6), 'Table 11 - Full data'!$A$2:$J$289, 4, FALSE)</f>
        <v>2148006</v>
      </c>
      <c r="E20" s="45">
        <f>VLOOKUP(CONCATENATE($A20, " ", $B$6), 'Table 11 - Full data'!$A$2:$J$289, 5, FALSE)</f>
        <v>2128321</v>
      </c>
      <c r="F20" s="45">
        <f>VLOOKUP(CONCATENATE($A20, " ", $B$6), 'Table 11 - Full data'!$A$2:$J$289, 6, FALSE)</f>
        <v>3532701</v>
      </c>
      <c r="G20" s="46">
        <f>VLOOKUP(CONCATENATE($A20, " ", $B$6), 'Table 11 - Full data'!$A$2:$J$289, 7, FALSE)</f>
        <v>0.253</v>
      </c>
      <c r="H20" s="46">
        <f>VLOOKUP(CONCATENATE($A20, " ", $B$6), 'Table 11 - Full data'!$A$2:$J$289, 8, FALSE)</f>
        <v>0.20499999999999999</v>
      </c>
      <c r="I20" s="46">
        <f>VLOOKUP(CONCATENATE($A20, " ", $B$6), 'Table 11 - Full data'!$A$2:$J$289, 9, FALSE)</f>
        <v>0.20399999999999999</v>
      </c>
      <c r="J20" s="46">
        <f>VLOOKUP(CONCATENATE($A20, " ", $B$6), 'Table 11 - Full data'!$A$2:$J$289, 10, FALSE)</f>
        <v>0.33800000000000002</v>
      </c>
    </row>
    <row r="21" spans="1:10" x14ac:dyDescent="0.35">
      <c r="A21" s="19" t="s">
        <v>292</v>
      </c>
      <c r="B21" s="45">
        <f>VLOOKUP(CONCATENATE($A21, " ", $B$6), 'Table 11 - Full data'!$A$2:$J$289, 2, FALSE)</f>
        <v>5171027</v>
      </c>
      <c r="C21" s="45">
        <f>VLOOKUP(CONCATENATE($A21, " ", $B$6), 'Table 11 - Full data'!$A$2:$J$289, 3, FALSE)</f>
        <v>1294718</v>
      </c>
      <c r="D21" s="45">
        <f>VLOOKUP(CONCATENATE($A21, " ", $B$6), 'Table 11 - Full data'!$A$2:$J$289, 4, FALSE)</f>
        <v>1028494</v>
      </c>
      <c r="E21" s="45">
        <f>VLOOKUP(CONCATENATE($A21, " ", $B$6), 'Table 11 - Full data'!$A$2:$J$289, 5, FALSE)</f>
        <v>1018817</v>
      </c>
      <c r="F21" s="45">
        <f>VLOOKUP(CONCATENATE($A21, " ", $B$6), 'Table 11 - Full data'!$A$2:$J$289, 6, FALSE)</f>
        <v>1828998</v>
      </c>
      <c r="G21" s="46">
        <f>VLOOKUP(CONCATENATE($A21, " ", $B$6), 'Table 11 - Full data'!$A$2:$J$289, 7, FALSE)</f>
        <v>0.25</v>
      </c>
      <c r="H21" s="46">
        <f>VLOOKUP(CONCATENATE($A21, " ", $B$6), 'Table 11 - Full data'!$A$2:$J$289, 8, FALSE)</f>
        <v>0.19900000000000001</v>
      </c>
      <c r="I21" s="46">
        <f>VLOOKUP(CONCATENATE($A21, " ", $B$6), 'Table 11 - Full data'!$A$2:$J$289, 9, FALSE)</f>
        <v>0.19700000000000001</v>
      </c>
      <c r="J21" s="46">
        <f>VLOOKUP(CONCATENATE($A21, " ", $B$6), 'Table 11 - Full data'!$A$2:$J$289, 10, FALSE)</f>
        <v>0.35399999999999998</v>
      </c>
    </row>
    <row r="22" spans="1:10" x14ac:dyDescent="0.35">
      <c r="A22" s="19" t="s">
        <v>293</v>
      </c>
      <c r="B22" s="45">
        <f>VLOOKUP(CONCATENATE($A22, " ", $B$6), 'Table 11 - Full data'!$A$2:$J$289, 2, FALSE)</f>
        <v>13095954</v>
      </c>
      <c r="C22" s="45">
        <f>VLOOKUP(CONCATENATE($A22, " ", $B$6), 'Table 11 - Full data'!$A$2:$J$289, 3, FALSE)</f>
        <v>3208377</v>
      </c>
      <c r="D22" s="45">
        <f>VLOOKUP(CONCATENATE($A22, " ", $B$6), 'Table 11 - Full data'!$A$2:$J$289, 4, FALSE)</f>
        <v>2625758</v>
      </c>
      <c r="E22" s="45">
        <f>VLOOKUP(CONCATENATE($A22, " ", $B$6), 'Table 11 - Full data'!$A$2:$J$289, 5, FALSE)</f>
        <v>2579162</v>
      </c>
      <c r="F22" s="45">
        <f>VLOOKUP(CONCATENATE($A22, " ", $B$6), 'Table 11 - Full data'!$A$2:$J$289, 6, FALSE)</f>
        <v>4682658</v>
      </c>
      <c r="G22" s="46">
        <f>VLOOKUP(CONCATENATE($A22, " ", $B$6), 'Table 11 - Full data'!$A$2:$J$289, 7, FALSE)</f>
        <v>0.245</v>
      </c>
      <c r="H22" s="46">
        <f>VLOOKUP(CONCATENATE($A22, " ", $B$6), 'Table 11 - Full data'!$A$2:$J$289, 8, FALSE)</f>
        <v>0.20100000000000001</v>
      </c>
      <c r="I22" s="46">
        <f>VLOOKUP(CONCATENATE($A22, " ", $B$6), 'Table 11 - Full data'!$A$2:$J$289, 9, FALSE)</f>
        <v>0.19700000000000001</v>
      </c>
      <c r="J22" s="46">
        <f>VLOOKUP(CONCATENATE($A22, " ", $B$6), 'Table 11 - Full data'!$A$2:$J$289, 10, FALSE)</f>
        <v>0.35799999999999998</v>
      </c>
    </row>
    <row r="23" spans="1:10" x14ac:dyDescent="0.35">
      <c r="A23" s="19" t="s">
        <v>294</v>
      </c>
      <c r="B23" s="45">
        <f>VLOOKUP(CONCATENATE($A23, " ", $B$6), 'Table 11 - Full data'!$A$2:$J$289, 2, FALSE)</f>
        <v>28023331</v>
      </c>
      <c r="C23" s="45">
        <f>VLOOKUP(CONCATENATE($A23, " ", $B$6), 'Table 11 - Full data'!$A$2:$J$289, 3, FALSE)</f>
        <v>7135184</v>
      </c>
      <c r="D23" s="45">
        <f>VLOOKUP(CONCATENATE($A23, " ", $B$6), 'Table 11 - Full data'!$A$2:$J$289, 4, FALSE)</f>
        <v>5544406</v>
      </c>
      <c r="E23" s="45">
        <f>VLOOKUP(CONCATENATE($A23, " ", $B$6), 'Table 11 - Full data'!$A$2:$J$289, 5, FALSE)</f>
        <v>5434051</v>
      </c>
      <c r="F23" s="45">
        <f>VLOOKUP(CONCATENATE($A23, " ", $B$6), 'Table 11 - Full data'!$A$2:$J$289, 6, FALSE)</f>
        <v>9909689</v>
      </c>
      <c r="G23" s="46">
        <f>VLOOKUP(CONCATENATE($A23, " ", $B$6), 'Table 11 - Full data'!$A$2:$J$289, 7, FALSE)</f>
        <v>0.255</v>
      </c>
      <c r="H23" s="46">
        <f>VLOOKUP(CONCATENATE($A23, " ", $B$6), 'Table 11 - Full data'!$A$2:$J$289, 8, FALSE)</f>
        <v>0.19800000000000001</v>
      </c>
      <c r="I23" s="46">
        <f>VLOOKUP(CONCATENATE($A23, " ", $B$6), 'Table 11 - Full data'!$A$2:$J$289, 9, FALSE)</f>
        <v>0.19400000000000001</v>
      </c>
      <c r="J23" s="46">
        <f>VLOOKUP(CONCATENATE($A23, " ", $B$6), 'Table 11 - Full data'!$A$2:$J$289, 10, FALSE)</f>
        <v>0.35399999999999998</v>
      </c>
    </row>
    <row r="24" spans="1:10" x14ac:dyDescent="0.35">
      <c r="A24" s="19" t="s">
        <v>295</v>
      </c>
      <c r="B24" s="45">
        <f>VLOOKUP(CONCATENATE($A24, " ", $B$6), 'Table 11 - Full data'!$A$2:$J$289, 2, FALSE)</f>
        <v>5898639</v>
      </c>
      <c r="C24" s="45">
        <f>VLOOKUP(CONCATENATE($A24, " ", $B$6), 'Table 11 - Full data'!$A$2:$J$289, 3, FALSE)</f>
        <v>1471587</v>
      </c>
      <c r="D24" s="45">
        <f>VLOOKUP(CONCATENATE($A24, " ", $B$6), 'Table 11 - Full data'!$A$2:$J$289, 4, FALSE)</f>
        <v>1228002</v>
      </c>
      <c r="E24" s="45">
        <f>VLOOKUP(CONCATENATE($A24, " ", $B$6), 'Table 11 - Full data'!$A$2:$J$289, 5, FALSE)</f>
        <v>1230385</v>
      </c>
      <c r="F24" s="45">
        <f>VLOOKUP(CONCATENATE($A24, " ", $B$6), 'Table 11 - Full data'!$A$2:$J$289, 6, FALSE)</f>
        <v>1968665</v>
      </c>
      <c r="G24" s="46">
        <f>VLOOKUP(CONCATENATE($A24, " ", $B$6), 'Table 11 - Full data'!$A$2:$J$289, 7, FALSE)</f>
        <v>0.249</v>
      </c>
      <c r="H24" s="46">
        <f>VLOOKUP(CONCATENATE($A24, " ", $B$6), 'Table 11 - Full data'!$A$2:$J$289, 8, FALSE)</f>
        <v>0.20799999999999999</v>
      </c>
      <c r="I24" s="46">
        <f>VLOOKUP(CONCATENATE($A24, " ", $B$6), 'Table 11 - Full data'!$A$2:$J$289, 9, FALSE)</f>
        <v>0.20899999999999999</v>
      </c>
      <c r="J24" s="46">
        <f>VLOOKUP(CONCATENATE($A24, " ", $B$6), 'Table 11 - Full data'!$A$2:$J$289, 10, FALSE)</f>
        <v>0.33400000000000002</v>
      </c>
    </row>
    <row r="25" spans="1:10" x14ac:dyDescent="0.35">
      <c r="A25" s="19" t="s">
        <v>296</v>
      </c>
      <c r="B25" s="45">
        <f>VLOOKUP(CONCATENATE($A25, " ", $B$6), 'Table 11 - Full data'!$A$2:$J$289, 2, FALSE)</f>
        <v>2909722</v>
      </c>
      <c r="C25" s="45">
        <f>VLOOKUP(CONCATENATE($A25, " ", $B$6), 'Table 11 - Full data'!$A$2:$J$289, 3, FALSE)</f>
        <v>747219</v>
      </c>
      <c r="D25" s="45">
        <f>VLOOKUP(CONCATENATE($A25, " ", $B$6), 'Table 11 - Full data'!$A$2:$J$289, 4, FALSE)</f>
        <v>560549</v>
      </c>
      <c r="E25" s="45">
        <f>VLOOKUP(CONCATENATE($A25, " ", $B$6), 'Table 11 - Full data'!$A$2:$J$289, 5, FALSE)</f>
        <v>544183</v>
      </c>
      <c r="F25" s="45">
        <f>VLOOKUP(CONCATENATE($A25, " ", $B$6), 'Table 11 - Full data'!$A$2:$J$289, 6, FALSE)</f>
        <v>1057771</v>
      </c>
      <c r="G25" s="46">
        <f>VLOOKUP(CONCATENATE($A25, " ", $B$6), 'Table 11 - Full data'!$A$2:$J$289, 7, FALSE)</f>
        <v>0.25700000000000001</v>
      </c>
      <c r="H25" s="46">
        <f>VLOOKUP(CONCATENATE($A25, " ", $B$6), 'Table 11 - Full data'!$A$2:$J$289, 8, FALSE)</f>
        <v>0.193</v>
      </c>
      <c r="I25" s="46">
        <f>VLOOKUP(CONCATENATE($A25, " ", $B$6), 'Table 11 - Full data'!$A$2:$J$289, 9, FALSE)</f>
        <v>0.187</v>
      </c>
      <c r="J25" s="46">
        <f>VLOOKUP(CONCATENATE($A25, " ", $B$6), 'Table 11 - Full data'!$A$2:$J$289, 10, FALSE)</f>
        <v>0.36399999999999999</v>
      </c>
    </row>
    <row r="26" spans="1:10" x14ac:dyDescent="0.35">
      <c r="A26" s="19" t="s">
        <v>297</v>
      </c>
      <c r="B26" s="45">
        <f>VLOOKUP(CONCATENATE($A26, " ", $B$6), 'Table 11 - Full data'!$A$2:$J$289, 2, FALSE)</f>
        <v>3283208</v>
      </c>
      <c r="C26" s="45">
        <f>VLOOKUP(CONCATENATE($A26, " ", $B$6), 'Table 11 - Full data'!$A$2:$J$289, 3, FALSE)</f>
        <v>804507</v>
      </c>
      <c r="D26" s="45">
        <f>VLOOKUP(CONCATENATE($A26, " ", $B$6), 'Table 11 - Full data'!$A$2:$J$289, 4, FALSE)</f>
        <v>660003</v>
      </c>
      <c r="E26" s="45">
        <f>VLOOKUP(CONCATENATE($A26, " ", $B$6), 'Table 11 - Full data'!$A$2:$J$289, 5, FALSE)</f>
        <v>665073</v>
      </c>
      <c r="F26" s="45">
        <f>VLOOKUP(CONCATENATE($A26, " ", $B$6), 'Table 11 - Full data'!$A$2:$J$289, 6, FALSE)</f>
        <v>1153624</v>
      </c>
      <c r="G26" s="46">
        <f>VLOOKUP(CONCATENATE($A26, " ", $B$6), 'Table 11 - Full data'!$A$2:$J$289, 7, FALSE)</f>
        <v>0.245</v>
      </c>
      <c r="H26" s="46">
        <f>VLOOKUP(CONCATENATE($A26, " ", $B$6), 'Table 11 - Full data'!$A$2:$J$289, 8, FALSE)</f>
        <v>0.20100000000000001</v>
      </c>
      <c r="I26" s="46">
        <f>VLOOKUP(CONCATENATE($A26, " ", $B$6), 'Table 11 - Full data'!$A$2:$J$289, 9, FALSE)</f>
        <v>0.20300000000000001</v>
      </c>
      <c r="J26" s="46">
        <f>VLOOKUP(CONCATENATE($A26, " ", $B$6), 'Table 11 - Full data'!$A$2:$J$289, 10, FALSE)</f>
        <v>0.35099999999999998</v>
      </c>
    </row>
    <row r="27" spans="1:10" x14ac:dyDescent="0.35">
      <c r="A27" s="19" t="s">
        <v>298</v>
      </c>
      <c r="B27" s="45">
        <f>VLOOKUP(CONCATENATE($A27, " ", $B$6), 'Table 11 - Full data'!$A$2:$J$289, 2, FALSE)</f>
        <v>2421843</v>
      </c>
      <c r="C27" s="45">
        <f>VLOOKUP(CONCATENATE($A27, " ", $B$6), 'Table 11 - Full data'!$A$2:$J$289, 3, FALSE)</f>
        <v>587193</v>
      </c>
      <c r="D27" s="45">
        <f>VLOOKUP(CONCATENATE($A27, " ", $B$6), 'Table 11 - Full data'!$A$2:$J$289, 4, FALSE)</f>
        <v>521171</v>
      </c>
      <c r="E27" s="45">
        <f>VLOOKUP(CONCATENATE($A27, " ", $B$6), 'Table 11 - Full data'!$A$2:$J$289, 5, FALSE)</f>
        <v>502108</v>
      </c>
      <c r="F27" s="45">
        <f>VLOOKUP(CONCATENATE($A27, " ", $B$6), 'Table 11 - Full data'!$A$2:$J$289, 6, FALSE)</f>
        <v>811371</v>
      </c>
      <c r="G27" s="46">
        <f>VLOOKUP(CONCATENATE($A27, " ", $B$6), 'Table 11 - Full data'!$A$2:$J$289, 7, FALSE)</f>
        <v>0.24199999999999999</v>
      </c>
      <c r="H27" s="46">
        <f>VLOOKUP(CONCATENATE($A27, " ", $B$6), 'Table 11 - Full data'!$A$2:$J$289, 8, FALSE)</f>
        <v>0.215</v>
      </c>
      <c r="I27" s="46">
        <f>VLOOKUP(CONCATENATE($A27, " ", $B$6), 'Table 11 - Full data'!$A$2:$J$289, 9, FALSE)</f>
        <v>0.20699999999999999</v>
      </c>
      <c r="J27" s="46">
        <f>VLOOKUP(CONCATENATE($A27, " ", $B$6), 'Table 11 - Full data'!$A$2:$J$289, 10, FALSE)</f>
        <v>0.33500000000000002</v>
      </c>
    </row>
    <row r="28" spans="1:10" x14ac:dyDescent="0.35">
      <c r="A28" s="19" t="s">
        <v>299</v>
      </c>
      <c r="B28" s="45">
        <f>VLOOKUP(CONCATENATE($A28, " ", $B$6), 'Table 11 - Full data'!$A$2:$J$289, 2, FALSE)</f>
        <v>456308</v>
      </c>
      <c r="C28" s="45">
        <f>VLOOKUP(CONCATENATE($A28, " ", $B$6), 'Table 11 - Full data'!$A$2:$J$289, 3, FALSE)</f>
        <v>117339</v>
      </c>
      <c r="D28" s="45">
        <f>VLOOKUP(CONCATENATE($A28, " ", $B$6), 'Table 11 - Full data'!$A$2:$J$289, 4, FALSE)</f>
        <v>105132</v>
      </c>
      <c r="E28" s="45">
        <f>VLOOKUP(CONCATENATE($A28, " ", $B$6), 'Table 11 - Full data'!$A$2:$J$289, 5, FALSE)</f>
        <v>100851</v>
      </c>
      <c r="F28" s="45">
        <f>VLOOKUP(CONCATENATE($A28, " ", $B$6), 'Table 11 - Full data'!$A$2:$J$289, 6, FALSE)</f>
        <v>132986</v>
      </c>
      <c r="G28" s="46">
        <f>VLOOKUP(CONCATENATE($A28, " ", $B$6), 'Table 11 - Full data'!$A$2:$J$289, 7, FALSE)</f>
        <v>0.25700000000000001</v>
      </c>
      <c r="H28" s="46">
        <f>VLOOKUP(CONCATENATE($A28, " ", $B$6), 'Table 11 - Full data'!$A$2:$J$289, 8, FALSE)</f>
        <v>0.23</v>
      </c>
      <c r="I28" s="46">
        <f>VLOOKUP(CONCATENATE($A28, " ", $B$6), 'Table 11 - Full data'!$A$2:$J$289, 9, FALSE)</f>
        <v>0.221</v>
      </c>
      <c r="J28" s="46">
        <f>VLOOKUP(CONCATENATE($A28, " ", $B$6), 'Table 11 - Full data'!$A$2:$J$289, 10, FALSE)</f>
        <v>0.29099999999999998</v>
      </c>
    </row>
    <row r="29" spans="1:10" x14ac:dyDescent="0.35">
      <c r="A29" s="19" t="s">
        <v>300</v>
      </c>
      <c r="B29" s="45">
        <f>VLOOKUP(CONCATENATE($A29, " ", $B$6), 'Table 11 - Full data'!$A$2:$J$289, 2, FALSE)</f>
        <v>5759556</v>
      </c>
      <c r="C29" s="45">
        <f>VLOOKUP(CONCATENATE($A29, " ", $B$6), 'Table 11 - Full data'!$A$2:$J$289, 3, FALSE)</f>
        <v>1419192</v>
      </c>
      <c r="D29" s="45">
        <f>VLOOKUP(CONCATENATE($A29, " ", $B$6), 'Table 11 - Full data'!$A$2:$J$289, 4, FALSE)</f>
        <v>1141488</v>
      </c>
      <c r="E29" s="45">
        <f>VLOOKUP(CONCATENATE($A29, " ", $B$6), 'Table 11 - Full data'!$A$2:$J$289, 5, FALSE)</f>
        <v>1083747</v>
      </c>
      <c r="F29" s="45">
        <f>VLOOKUP(CONCATENATE($A29, " ", $B$6), 'Table 11 - Full data'!$A$2:$J$289, 6, FALSE)</f>
        <v>2115129</v>
      </c>
      <c r="G29" s="46">
        <f>VLOOKUP(CONCATENATE($A29, " ", $B$6), 'Table 11 - Full data'!$A$2:$J$289, 7, FALSE)</f>
        <v>0.246</v>
      </c>
      <c r="H29" s="46">
        <f>VLOOKUP(CONCATENATE($A29, " ", $B$6), 'Table 11 - Full data'!$A$2:$J$289, 8, FALSE)</f>
        <v>0.19800000000000001</v>
      </c>
      <c r="I29" s="46">
        <f>VLOOKUP(CONCATENATE($A29, " ", $B$6), 'Table 11 - Full data'!$A$2:$J$289, 9, FALSE)</f>
        <v>0.188</v>
      </c>
      <c r="J29" s="46">
        <f>VLOOKUP(CONCATENATE($A29, " ", $B$6), 'Table 11 - Full data'!$A$2:$J$289, 10, FALSE)</f>
        <v>0.36699999999999999</v>
      </c>
    </row>
    <row r="30" spans="1:10" x14ac:dyDescent="0.35">
      <c r="A30" s="19" t="s">
        <v>301</v>
      </c>
      <c r="B30" s="45">
        <f>VLOOKUP(CONCATENATE($A30, " ", $B$6), 'Table 11 - Full data'!$A$2:$J$289, 2, FALSE)</f>
        <v>13722563</v>
      </c>
      <c r="C30" s="45">
        <f>VLOOKUP(CONCATENATE($A30, " ", $B$6), 'Table 11 - Full data'!$A$2:$J$289, 3, FALSE)</f>
        <v>3416038</v>
      </c>
      <c r="D30" s="45">
        <f>VLOOKUP(CONCATENATE($A30, " ", $B$6), 'Table 11 - Full data'!$A$2:$J$289, 4, FALSE)</f>
        <v>2722015</v>
      </c>
      <c r="E30" s="45">
        <f>VLOOKUP(CONCATENATE($A30, " ", $B$6), 'Table 11 - Full data'!$A$2:$J$289, 5, FALSE)</f>
        <v>2706034</v>
      </c>
      <c r="F30" s="45">
        <f>VLOOKUP(CONCATENATE($A30, " ", $B$6), 'Table 11 - Full data'!$A$2:$J$289, 6, FALSE)</f>
        <v>4878477</v>
      </c>
      <c r="G30" s="46">
        <f>VLOOKUP(CONCATENATE($A30, " ", $B$6), 'Table 11 - Full data'!$A$2:$J$289, 7, FALSE)</f>
        <v>0.249</v>
      </c>
      <c r="H30" s="46">
        <f>VLOOKUP(CONCATENATE($A30, " ", $B$6), 'Table 11 - Full data'!$A$2:$J$289, 8, FALSE)</f>
        <v>0.19800000000000001</v>
      </c>
      <c r="I30" s="46">
        <f>VLOOKUP(CONCATENATE($A30, " ", $B$6), 'Table 11 - Full data'!$A$2:$J$289, 9, FALSE)</f>
        <v>0.19700000000000001</v>
      </c>
      <c r="J30" s="46">
        <f>VLOOKUP(CONCATENATE($A30, " ", $B$6), 'Table 11 - Full data'!$A$2:$J$289, 10, FALSE)</f>
        <v>0.35599999999999998</v>
      </c>
    </row>
    <row r="31" spans="1:10" x14ac:dyDescent="0.35">
      <c r="A31" s="19" t="s">
        <v>302</v>
      </c>
      <c r="B31" s="45">
        <f>VLOOKUP(CONCATENATE($A31, " ", $B$6), 'Table 11 - Full data'!$A$2:$J$289, 2, FALSE)</f>
        <v>321933</v>
      </c>
      <c r="C31" s="45">
        <f>VLOOKUP(CONCATENATE($A31, " ", $B$6), 'Table 11 - Full data'!$A$2:$J$289, 3, FALSE)</f>
        <v>84160</v>
      </c>
      <c r="D31" s="45">
        <f>VLOOKUP(CONCATENATE($A31, " ", $B$6), 'Table 11 - Full data'!$A$2:$J$289, 4, FALSE)</f>
        <v>74578</v>
      </c>
      <c r="E31" s="45">
        <f>VLOOKUP(CONCATENATE($A31, " ", $B$6), 'Table 11 - Full data'!$A$2:$J$289, 5, FALSE)</f>
        <v>83255</v>
      </c>
      <c r="F31" s="45">
        <f>VLOOKUP(CONCATENATE($A31, " ", $B$6), 'Table 11 - Full data'!$A$2:$J$289, 6, FALSE)</f>
        <v>79940</v>
      </c>
      <c r="G31" s="46">
        <f>VLOOKUP(CONCATENATE($A31, " ", $B$6), 'Table 11 - Full data'!$A$2:$J$289, 7, FALSE)</f>
        <v>0.26100000000000001</v>
      </c>
      <c r="H31" s="46">
        <f>VLOOKUP(CONCATENATE($A31, " ", $B$6), 'Table 11 - Full data'!$A$2:$J$289, 8, FALSE)</f>
        <v>0.23200000000000001</v>
      </c>
      <c r="I31" s="46">
        <f>VLOOKUP(CONCATENATE($A31, " ", $B$6), 'Table 11 - Full data'!$A$2:$J$289, 9, FALSE)</f>
        <v>0.25900000000000001</v>
      </c>
      <c r="J31" s="46">
        <f>VLOOKUP(CONCATENATE($A31, " ", $B$6), 'Table 11 - Full data'!$A$2:$J$289, 10, FALSE)</f>
        <v>0.248</v>
      </c>
    </row>
    <row r="32" spans="1:10" x14ac:dyDescent="0.35">
      <c r="A32" s="19" t="s">
        <v>303</v>
      </c>
      <c r="B32" s="45">
        <f>VLOOKUP(CONCATENATE($A32, " ", $B$6), 'Table 11 - Full data'!$A$2:$J$289, 2, FALSE)</f>
        <v>3648663</v>
      </c>
      <c r="C32" s="45">
        <f>VLOOKUP(CONCATENATE($A32, " ", $B$6), 'Table 11 - Full data'!$A$2:$J$289, 3, FALSE)</f>
        <v>940110</v>
      </c>
      <c r="D32" s="45">
        <f>VLOOKUP(CONCATENATE($A32, " ", $B$6), 'Table 11 - Full data'!$A$2:$J$289, 4, FALSE)</f>
        <v>767989</v>
      </c>
      <c r="E32" s="45">
        <f>VLOOKUP(CONCATENATE($A32, " ", $B$6), 'Table 11 - Full data'!$A$2:$J$289, 5, FALSE)</f>
        <v>752646</v>
      </c>
      <c r="F32" s="45">
        <f>VLOOKUP(CONCATENATE($A32, " ", $B$6), 'Table 11 - Full data'!$A$2:$J$289, 6, FALSE)</f>
        <v>1187918</v>
      </c>
      <c r="G32" s="46">
        <f>VLOOKUP(CONCATENATE($A32, " ", $B$6), 'Table 11 - Full data'!$A$2:$J$289, 7, FALSE)</f>
        <v>0.25800000000000001</v>
      </c>
      <c r="H32" s="46">
        <f>VLOOKUP(CONCATENATE($A32, " ", $B$6), 'Table 11 - Full data'!$A$2:$J$289, 8, FALSE)</f>
        <v>0.21</v>
      </c>
      <c r="I32" s="46">
        <f>VLOOKUP(CONCATENATE($A32, " ", $B$6), 'Table 11 - Full data'!$A$2:$J$289, 9, FALSE)</f>
        <v>0.20599999999999999</v>
      </c>
      <c r="J32" s="46">
        <f>VLOOKUP(CONCATENATE($A32, " ", $B$6), 'Table 11 - Full data'!$A$2:$J$289, 10, FALSE)</f>
        <v>0.32600000000000001</v>
      </c>
    </row>
    <row r="33" spans="1:10" x14ac:dyDescent="0.35">
      <c r="A33" s="19" t="s">
        <v>304</v>
      </c>
      <c r="B33" s="45">
        <f>VLOOKUP(CONCATENATE($A33, " ", $B$6), 'Table 11 - Full data'!$A$2:$J$289, 2, FALSE)</f>
        <v>5553853</v>
      </c>
      <c r="C33" s="45">
        <f>VLOOKUP(CONCATENATE($A33, " ", $B$6), 'Table 11 - Full data'!$A$2:$J$289, 3, FALSE)</f>
        <v>1435375</v>
      </c>
      <c r="D33" s="45">
        <f>VLOOKUP(CONCATENATE($A33, " ", $B$6), 'Table 11 - Full data'!$A$2:$J$289, 4, FALSE)</f>
        <v>1121278</v>
      </c>
      <c r="E33" s="45">
        <f>VLOOKUP(CONCATENATE($A33, " ", $B$6), 'Table 11 - Full data'!$A$2:$J$289, 5, FALSE)</f>
        <v>1112708</v>
      </c>
      <c r="F33" s="45">
        <f>VLOOKUP(CONCATENATE($A33, " ", $B$6), 'Table 11 - Full data'!$A$2:$J$289, 6, FALSE)</f>
        <v>1884491</v>
      </c>
      <c r="G33" s="46">
        <f>VLOOKUP(CONCATENATE($A33, " ", $B$6), 'Table 11 - Full data'!$A$2:$J$289, 7, FALSE)</f>
        <v>0.25800000000000001</v>
      </c>
      <c r="H33" s="46">
        <f>VLOOKUP(CONCATENATE($A33, " ", $B$6), 'Table 11 - Full data'!$A$2:$J$289, 8, FALSE)</f>
        <v>0.20200000000000001</v>
      </c>
      <c r="I33" s="46">
        <f>VLOOKUP(CONCATENATE($A33, " ", $B$6), 'Table 11 - Full data'!$A$2:$J$289, 9, FALSE)</f>
        <v>0.2</v>
      </c>
      <c r="J33" s="46">
        <f>VLOOKUP(CONCATENATE($A33, " ", $B$6), 'Table 11 - Full data'!$A$2:$J$289, 10, FALSE)</f>
        <v>0.33900000000000002</v>
      </c>
    </row>
    <row r="34" spans="1:10" x14ac:dyDescent="0.35">
      <c r="A34" s="19" t="s">
        <v>305</v>
      </c>
      <c r="B34" s="45">
        <f>VLOOKUP(CONCATENATE($A34, " ", $B$6), 'Table 11 - Full data'!$A$2:$J$289, 2, FALSE)</f>
        <v>2929628</v>
      </c>
      <c r="C34" s="45">
        <f>VLOOKUP(CONCATENATE($A34, " ", $B$6), 'Table 11 - Full data'!$A$2:$J$289, 3, FALSE)</f>
        <v>735105</v>
      </c>
      <c r="D34" s="45">
        <f>VLOOKUP(CONCATENATE($A34, " ", $B$6), 'Table 11 - Full data'!$A$2:$J$289, 4, FALSE)</f>
        <v>606734</v>
      </c>
      <c r="E34" s="45">
        <f>VLOOKUP(CONCATENATE($A34, " ", $B$6), 'Table 11 - Full data'!$A$2:$J$289, 5, FALSE)</f>
        <v>631532</v>
      </c>
      <c r="F34" s="45">
        <f>VLOOKUP(CONCATENATE($A34, " ", $B$6), 'Table 11 - Full data'!$A$2:$J$289, 6, FALSE)</f>
        <v>956256</v>
      </c>
      <c r="G34" s="46">
        <f>VLOOKUP(CONCATENATE($A34, " ", $B$6), 'Table 11 - Full data'!$A$2:$J$289, 7, FALSE)</f>
        <v>0.251</v>
      </c>
      <c r="H34" s="46">
        <f>VLOOKUP(CONCATENATE($A34, " ", $B$6), 'Table 11 - Full data'!$A$2:$J$289, 8, FALSE)</f>
        <v>0.20699999999999999</v>
      </c>
      <c r="I34" s="46">
        <f>VLOOKUP(CONCATENATE($A34, " ", $B$6), 'Table 11 - Full data'!$A$2:$J$289, 9, FALSE)</f>
        <v>0.216</v>
      </c>
      <c r="J34" s="46">
        <f>VLOOKUP(CONCATENATE($A34, " ", $B$6), 'Table 11 - Full data'!$A$2:$J$289, 10, FALSE)</f>
        <v>0.32600000000000001</v>
      </c>
    </row>
    <row r="35" spans="1:10" x14ac:dyDescent="0.35">
      <c r="A35" s="19" t="s">
        <v>306</v>
      </c>
      <c r="B35" s="45">
        <f>VLOOKUP(CONCATENATE($A35, " ", $B$6), 'Table 11 - Full data'!$A$2:$J$289, 2, FALSE)</f>
        <v>354432</v>
      </c>
      <c r="C35" s="45">
        <f>VLOOKUP(CONCATENATE($A35, " ", $B$6), 'Table 11 - Full data'!$A$2:$J$289, 3, FALSE)</f>
        <v>84964</v>
      </c>
      <c r="D35" s="45">
        <f>VLOOKUP(CONCATENATE($A35, " ", $B$6), 'Table 11 - Full data'!$A$2:$J$289, 4, FALSE)</f>
        <v>79455</v>
      </c>
      <c r="E35" s="45">
        <f>VLOOKUP(CONCATENATE($A35, " ", $B$6), 'Table 11 - Full data'!$A$2:$J$289, 5, FALSE)</f>
        <v>84376</v>
      </c>
      <c r="F35" s="45">
        <f>VLOOKUP(CONCATENATE($A35, " ", $B$6), 'Table 11 - Full data'!$A$2:$J$289, 6, FALSE)</f>
        <v>105635</v>
      </c>
      <c r="G35" s="46">
        <f>VLOOKUP(CONCATENATE($A35, " ", $B$6), 'Table 11 - Full data'!$A$2:$J$289, 7, FALSE)</f>
        <v>0.24</v>
      </c>
      <c r="H35" s="46">
        <f>VLOOKUP(CONCATENATE($A35, " ", $B$6), 'Table 11 - Full data'!$A$2:$J$289, 8, FALSE)</f>
        <v>0.224</v>
      </c>
      <c r="I35" s="46">
        <f>VLOOKUP(CONCATENATE($A35, " ", $B$6), 'Table 11 - Full data'!$A$2:$J$289, 9, FALSE)</f>
        <v>0.23799999999999999</v>
      </c>
      <c r="J35" s="46">
        <f>VLOOKUP(CONCATENATE($A35, " ", $B$6), 'Table 11 - Full data'!$A$2:$J$289, 10, FALSE)</f>
        <v>0.29799999999999999</v>
      </c>
    </row>
    <row r="36" spans="1:10" x14ac:dyDescent="0.35">
      <c r="A36" s="19" t="s">
        <v>307</v>
      </c>
      <c r="B36" s="45">
        <f>VLOOKUP(CONCATENATE($A36, " ", $B$6), 'Table 11 - Full data'!$A$2:$J$289, 2, FALSE)</f>
        <v>3334199</v>
      </c>
      <c r="C36" s="45">
        <f>VLOOKUP(CONCATENATE($A36, " ", $B$6), 'Table 11 - Full data'!$A$2:$J$289, 3, FALSE)</f>
        <v>834948</v>
      </c>
      <c r="D36" s="45">
        <f>VLOOKUP(CONCATENATE($A36, " ", $B$6), 'Table 11 - Full data'!$A$2:$J$289, 4, FALSE)</f>
        <v>656650</v>
      </c>
      <c r="E36" s="45">
        <f>VLOOKUP(CONCATENATE($A36, " ", $B$6), 'Table 11 - Full data'!$A$2:$J$289, 5, FALSE)</f>
        <v>677699</v>
      </c>
      <c r="F36" s="45">
        <f>VLOOKUP(CONCATENATE($A36, " ", $B$6), 'Table 11 - Full data'!$A$2:$J$289, 6, FALSE)</f>
        <v>1164901</v>
      </c>
      <c r="G36" s="46">
        <f>VLOOKUP(CONCATENATE($A36, " ", $B$6), 'Table 11 - Full data'!$A$2:$J$289, 7, FALSE)</f>
        <v>0.25</v>
      </c>
      <c r="H36" s="46">
        <f>VLOOKUP(CONCATENATE($A36, " ", $B$6), 'Table 11 - Full data'!$A$2:$J$289, 8, FALSE)</f>
        <v>0.19700000000000001</v>
      </c>
      <c r="I36" s="46">
        <f>VLOOKUP(CONCATENATE($A36, " ", $B$6), 'Table 11 - Full data'!$A$2:$J$289, 9, FALSE)</f>
        <v>0.20300000000000001</v>
      </c>
      <c r="J36" s="46">
        <f>VLOOKUP(CONCATENATE($A36, " ", $B$6), 'Table 11 - Full data'!$A$2:$J$289, 10, FALSE)</f>
        <v>0.34899999999999998</v>
      </c>
    </row>
    <row r="37" spans="1:10" x14ac:dyDescent="0.35">
      <c r="A37" s="19" t="s">
        <v>308</v>
      </c>
      <c r="B37" s="45">
        <f>VLOOKUP(CONCATENATE($A37, " ", $B$6), 'Table 11 - Full data'!$A$2:$J$289, 2, FALSE)</f>
        <v>10474988</v>
      </c>
      <c r="C37" s="45">
        <f>VLOOKUP(CONCATENATE($A37, " ", $B$6), 'Table 11 - Full data'!$A$2:$J$289, 3, FALSE)</f>
        <v>2673486</v>
      </c>
      <c r="D37" s="45">
        <f>VLOOKUP(CONCATENATE($A37, " ", $B$6), 'Table 11 - Full data'!$A$2:$J$289, 4, FALSE)</f>
        <v>2089977</v>
      </c>
      <c r="E37" s="45">
        <f>VLOOKUP(CONCATENATE($A37, " ", $B$6), 'Table 11 - Full data'!$A$2:$J$289, 5, FALSE)</f>
        <v>2039026</v>
      </c>
      <c r="F37" s="45">
        <f>VLOOKUP(CONCATENATE($A37, " ", $B$6), 'Table 11 - Full data'!$A$2:$J$289, 6, FALSE)</f>
        <v>3672499</v>
      </c>
      <c r="G37" s="46">
        <f>VLOOKUP(CONCATENATE($A37, " ", $B$6), 'Table 11 - Full data'!$A$2:$J$289, 7, FALSE)</f>
        <v>0.255</v>
      </c>
      <c r="H37" s="46">
        <f>VLOOKUP(CONCATENATE($A37, " ", $B$6), 'Table 11 - Full data'!$A$2:$J$289, 8, FALSE)</f>
        <v>0.2</v>
      </c>
      <c r="I37" s="46">
        <f>VLOOKUP(CONCATENATE($A37, " ", $B$6), 'Table 11 - Full data'!$A$2:$J$289, 9, FALSE)</f>
        <v>0.19500000000000001</v>
      </c>
      <c r="J37" s="46">
        <f>VLOOKUP(CONCATENATE($A37, " ", $B$6), 'Table 11 - Full data'!$A$2:$J$289, 10, FALSE)</f>
        <v>0.35099999999999998</v>
      </c>
    </row>
    <row r="38" spans="1:10" x14ac:dyDescent="0.35">
      <c r="A38" s="19" t="s">
        <v>309</v>
      </c>
      <c r="B38" s="45">
        <f>VLOOKUP(CONCATENATE($A38, " ", $B$6), 'Table 11 - Full data'!$A$2:$J$289, 2, FALSE)</f>
        <v>2064637</v>
      </c>
      <c r="C38" s="45">
        <f>VLOOKUP(CONCATENATE($A38, " ", $B$6), 'Table 11 - Full data'!$A$2:$J$289, 3, FALSE)</f>
        <v>523933</v>
      </c>
      <c r="D38" s="45">
        <f>VLOOKUP(CONCATENATE($A38, " ", $B$6), 'Table 11 - Full data'!$A$2:$J$289, 4, FALSE)</f>
        <v>407890</v>
      </c>
      <c r="E38" s="45">
        <f>VLOOKUP(CONCATENATE($A38, " ", $B$6), 'Table 11 - Full data'!$A$2:$J$289, 5, FALSE)</f>
        <v>404981</v>
      </c>
      <c r="F38" s="45">
        <f>VLOOKUP(CONCATENATE($A38, " ", $B$6), 'Table 11 - Full data'!$A$2:$J$289, 6, FALSE)</f>
        <v>727833</v>
      </c>
      <c r="G38" s="46">
        <f>VLOOKUP(CONCATENATE($A38, " ", $B$6), 'Table 11 - Full data'!$A$2:$J$289, 7, FALSE)</f>
        <v>0.254</v>
      </c>
      <c r="H38" s="46">
        <f>VLOOKUP(CONCATENATE($A38, " ", $B$6), 'Table 11 - Full data'!$A$2:$J$289, 8, FALSE)</f>
        <v>0.19800000000000001</v>
      </c>
      <c r="I38" s="46">
        <f>VLOOKUP(CONCATENATE($A38, " ", $B$6), 'Table 11 - Full data'!$A$2:$J$289, 9, FALSE)</f>
        <v>0.19600000000000001</v>
      </c>
      <c r="J38" s="46">
        <f>VLOOKUP(CONCATENATE($A38, " ", $B$6), 'Table 11 - Full data'!$A$2:$J$289, 10, FALSE)</f>
        <v>0.35299999999999998</v>
      </c>
    </row>
    <row r="39" spans="1:10" x14ac:dyDescent="0.35">
      <c r="A39" s="19" t="s">
        <v>310</v>
      </c>
      <c r="B39" s="45">
        <f>VLOOKUP(CONCATENATE($A39, " ", $B$6), 'Table 11 - Full data'!$A$2:$J$289, 2, FALSE)</f>
        <v>4128424</v>
      </c>
      <c r="C39" s="45">
        <f>VLOOKUP(CONCATENATE($A39, " ", $B$6), 'Table 11 - Full data'!$A$2:$J$289, 3, FALSE)</f>
        <v>1078113</v>
      </c>
      <c r="D39" s="45">
        <f>VLOOKUP(CONCATENATE($A39, " ", $B$6), 'Table 11 - Full data'!$A$2:$J$289, 4, FALSE)</f>
        <v>798905</v>
      </c>
      <c r="E39" s="45">
        <f>VLOOKUP(CONCATENATE($A39, " ", $B$6), 'Table 11 - Full data'!$A$2:$J$289, 5, FALSE)</f>
        <v>774823</v>
      </c>
      <c r="F39" s="45">
        <f>VLOOKUP(CONCATENATE($A39, " ", $B$6), 'Table 11 - Full data'!$A$2:$J$289, 6, FALSE)</f>
        <v>1476583</v>
      </c>
      <c r="G39" s="46">
        <f>VLOOKUP(CONCATENATE($A39, " ", $B$6), 'Table 11 - Full data'!$A$2:$J$289, 7, FALSE)</f>
        <v>0.26100000000000001</v>
      </c>
      <c r="H39" s="46">
        <f>VLOOKUP(CONCATENATE($A39, " ", $B$6), 'Table 11 - Full data'!$A$2:$J$289, 8, FALSE)</f>
        <v>0.19400000000000001</v>
      </c>
      <c r="I39" s="46">
        <f>VLOOKUP(CONCATENATE($A39, " ", $B$6), 'Table 11 - Full data'!$A$2:$J$289, 9, FALSE)</f>
        <v>0.188</v>
      </c>
      <c r="J39" s="46">
        <f>VLOOKUP(CONCATENATE($A39, " ", $B$6), 'Table 11 - Full data'!$A$2:$J$289, 10, FALSE)</f>
        <v>0.35799999999999998</v>
      </c>
    </row>
    <row r="40" spans="1:10" x14ac:dyDescent="0.35">
      <c r="A40" s="19" t="s">
        <v>311</v>
      </c>
      <c r="B40" s="45">
        <f>VLOOKUP(CONCATENATE($A40, " ", $B$6), 'Table 11 - Full data'!$A$2:$J$289, 2, FALSE)</f>
        <v>6389314</v>
      </c>
      <c r="C40" s="45">
        <f>VLOOKUP(CONCATENATE($A40, " ", $B$6), 'Table 11 - Full data'!$A$2:$J$289, 3, FALSE)</f>
        <v>1586044</v>
      </c>
      <c r="D40" s="45">
        <f>VLOOKUP(CONCATENATE($A40, " ", $B$6), 'Table 11 - Full data'!$A$2:$J$289, 4, FALSE)</f>
        <v>1289048</v>
      </c>
      <c r="E40" s="45">
        <f>VLOOKUP(CONCATENATE($A40, " ", $B$6), 'Table 11 - Full data'!$A$2:$J$289, 5, FALSE)</f>
        <v>1290034</v>
      </c>
      <c r="F40" s="45">
        <f>VLOOKUP(CONCATENATE($A40, " ", $B$6), 'Table 11 - Full data'!$A$2:$J$289, 6, FALSE)</f>
        <v>2224188</v>
      </c>
      <c r="G40" s="46">
        <f>VLOOKUP(CONCATENATE($A40, " ", $B$6), 'Table 11 - Full data'!$A$2:$J$289, 7, FALSE)</f>
        <v>0.248</v>
      </c>
      <c r="H40" s="46">
        <f>VLOOKUP(CONCATENATE($A40, " ", $B$6), 'Table 11 - Full data'!$A$2:$J$289, 8, FALSE)</f>
        <v>0.20200000000000001</v>
      </c>
      <c r="I40" s="46">
        <f>VLOOKUP(CONCATENATE($A40, " ", $B$6), 'Table 11 - Full data'!$A$2:$J$289, 9, FALSE)</f>
        <v>0.20200000000000001</v>
      </c>
      <c r="J40" s="46">
        <f>VLOOKUP(CONCATENATE($A40, " ", $B$6), 'Table 11 - Full data'!$A$2:$J$289, 10, FALSE)</f>
        <v>0.34799999999999998</v>
      </c>
    </row>
    <row r="41" spans="1:10" x14ac:dyDescent="0.35">
      <c r="A41" s="19" t="s">
        <v>312</v>
      </c>
      <c r="B41" s="45">
        <f>VLOOKUP(CONCATENATE($A41, " ", $B$6), 'Table 11 - Full data'!$A$2:$J$289, 2, FALSE)</f>
        <v>82357</v>
      </c>
      <c r="C41" s="45">
        <f>VLOOKUP(CONCATENATE($A41, " ", $B$6), 'Table 11 - Full data'!$A$2:$J$289, 3, FALSE)</f>
        <v>21572</v>
      </c>
      <c r="D41" s="45">
        <f>VLOOKUP(CONCATENATE($A41, " ", $B$6), 'Table 11 - Full data'!$A$2:$J$289, 4, FALSE)</f>
        <v>14310</v>
      </c>
      <c r="E41" s="45">
        <f>VLOOKUP(CONCATENATE($A41, " ", $B$6), 'Table 11 - Full data'!$A$2:$J$289, 5, FALSE)</f>
        <v>14558</v>
      </c>
      <c r="F41" s="45">
        <f>VLOOKUP(CONCATENATE($A41, " ", $B$6), 'Table 11 - Full data'!$A$2:$J$289, 6, FALSE)</f>
        <v>31916</v>
      </c>
      <c r="G41" s="46">
        <f>VLOOKUP(CONCATENATE($A41, " ", $B$6), 'Table 11 - Full data'!$A$2:$J$289, 7, FALSE)</f>
        <v>0.26200000000000001</v>
      </c>
      <c r="H41" s="46">
        <f>VLOOKUP(CONCATENATE($A41, " ", $B$6), 'Table 11 - Full data'!$A$2:$J$289, 8, FALSE)</f>
        <v>0.17399999999999999</v>
      </c>
      <c r="I41" s="46">
        <f>VLOOKUP(CONCATENATE($A41, " ", $B$6), 'Table 11 - Full data'!$A$2:$J$289, 9, FALSE)</f>
        <v>0.17699999999999999</v>
      </c>
      <c r="J41" s="46">
        <f>VLOOKUP(CONCATENATE($A41, " ", $B$6), 'Table 11 - Full data'!$A$2:$J$289, 10, FALSE)</f>
        <v>0.38800000000000001</v>
      </c>
    </row>
    <row r="42" spans="1:10" x14ac:dyDescent="0.35">
      <c r="A42" s="19" t="s">
        <v>313</v>
      </c>
      <c r="B42" s="45">
        <f>VLOOKUP(CONCATENATE($A42, " ", $B$6), 'Table 11 - Full data'!$A$2:$J$289, 2, FALSE)</f>
        <v>1105897</v>
      </c>
      <c r="C42" s="45">
        <f>VLOOKUP(CONCATENATE($A42, " ", $B$6), 'Table 11 - Full data'!$A$2:$J$289, 3, FALSE)</f>
        <v>304825</v>
      </c>
      <c r="D42" s="45">
        <f>VLOOKUP(CONCATENATE($A42, " ", $B$6), 'Table 11 - Full data'!$A$2:$J$289, 4, FALSE)</f>
        <v>231502</v>
      </c>
      <c r="E42" s="45">
        <f>VLOOKUP(CONCATENATE($A42, " ", $B$6), 'Table 11 - Full data'!$A$2:$J$289, 5, FALSE)</f>
        <v>154773</v>
      </c>
      <c r="F42" s="45">
        <f>VLOOKUP(CONCATENATE($A42, " ", $B$6), 'Table 11 - Full data'!$A$2:$J$289, 6, FALSE)</f>
        <v>414797</v>
      </c>
      <c r="G42" s="46">
        <f>VLOOKUP(CONCATENATE($A42, " ", $B$6), 'Table 11 - Full data'!$A$2:$J$289, 7, FALSE)</f>
        <v>0.27600000000000002</v>
      </c>
      <c r="H42" s="46">
        <f>VLOOKUP(CONCATENATE($A42, " ", $B$6), 'Table 11 - Full data'!$A$2:$J$289, 8, FALSE)</f>
        <v>0.20899999999999999</v>
      </c>
      <c r="I42" s="46">
        <f>VLOOKUP(CONCATENATE($A42, " ", $B$6), 'Table 11 - Full data'!$A$2:$J$289, 9, FALSE)</f>
        <v>0.14000000000000001</v>
      </c>
      <c r="J42" s="46">
        <f>VLOOKUP(CONCATENATE($A42, " ", $B$6), 'Table 11 - Full data'!$A$2:$J$289, 10, FALSE)</f>
        <v>0.375</v>
      </c>
    </row>
    <row r="43" spans="1:10" x14ac:dyDescent="0.35">
      <c r="A43" s="19" t="s">
        <v>314</v>
      </c>
      <c r="B43" s="45">
        <f>VLOOKUP(CONCATENATE($A43, " ", $B$6), 'Table 11 - Full data'!$A$2:$J$289, 2, FALSE)</f>
        <v>1281818</v>
      </c>
      <c r="C43" s="45">
        <f>VLOOKUP(CONCATENATE($A43, " ", $B$6), 'Table 11 - Full data'!$A$2:$J$289, 3, FALSE)</f>
        <v>55542</v>
      </c>
      <c r="D43" s="45">
        <f>VLOOKUP(CONCATENATE($A43, " ", $B$6), 'Table 11 - Full data'!$A$2:$J$289, 4, FALSE)</f>
        <v>37551</v>
      </c>
      <c r="E43" s="45">
        <f>VLOOKUP(CONCATENATE($A43, " ", $B$6), 'Table 11 - Full data'!$A$2:$J$289, 5, FALSE)</f>
        <v>30004</v>
      </c>
      <c r="F43" s="45">
        <f>VLOOKUP(CONCATENATE($A43, " ", $B$6), 'Table 11 - Full data'!$A$2:$J$289, 6, FALSE)</f>
        <v>1158721</v>
      </c>
      <c r="G43" s="46">
        <f>VLOOKUP(CONCATENATE($A43, " ", $B$6), 'Table 11 - Full data'!$A$2:$J$289, 7, FALSE)</f>
        <v>4.2999999999999997E-2</v>
      </c>
      <c r="H43" s="46">
        <f>VLOOKUP(CONCATENATE($A43, " ", $B$6), 'Table 11 - Full data'!$A$2:$J$289, 8, FALSE)</f>
        <v>2.9000000000000001E-2</v>
      </c>
      <c r="I43" s="46">
        <f>VLOOKUP(CONCATENATE($A43, " ", $B$6), 'Table 11 - Full data'!$A$2:$J$289, 9, FALSE)</f>
        <v>2.3E-2</v>
      </c>
      <c r="J43" s="46">
        <f>VLOOKUP(CONCATENATE($A43, " ", $B$6), 'Table 11 - Full data'!$A$2:$J$289, 10, FALSE)</f>
        <v>0.90400000000000003</v>
      </c>
    </row>
    <row r="44" spans="1:10" ht="83.5" customHeight="1" x14ac:dyDescent="0.35">
      <c r="A44" s="35" t="s">
        <v>976</v>
      </c>
      <c r="B44" s="49"/>
      <c r="C44" s="49"/>
      <c r="D44" s="49"/>
      <c r="E44" s="49"/>
      <c r="F44" s="49"/>
      <c r="G44" s="50"/>
      <c r="H44" s="50"/>
      <c r="I44" s="50"/>
      <c r="J44" s="50"/>
    </row>
    <row r="45" spans="1:10" ht="117" customHeight="1" x14ac:dyDescent="0.35">
      <c r="A45" s="35" t="s">
        <v>993</v>
      </c>
      <c r="B45" s="19"/>
      <c r="C45" s="19"/>
      <c r="D45" s="19"/>
      <c r="E45" s="19"/>
      <c r="F45" s="19"/>
      <c r="G45" s="19"/>
      <c r="H45" s="19"/>
      <c r="I45" s="19"/>
      <c r="J45" s="19"/>
    </row>
    <row r="46" spans="1:10" ht="77.5" x14ac:dyDescent="0.35">
      <c r="A46" s="35" t="s">
        <v>995</v>
      </c>
      <c r="B46" s="19"/>
      <c r="C46" s="19"/>
      <c r="D46" s="19"/>
      <c r="E46" s="19"/>
      <c r="F46" s="19"/>
      <c r="G46" s="19"/>
      <c r="H46" s="19"/>
      <c r="I46" s="19"/>
      <c r="J46" s="19"/>
    </row>
    <row r="47" spans="1:10" ht="108.5" x14ac:dyDescent="0.35">
      <c r="A47" s="35" t="s">
        <v>994</v>
      </c>
      <c r="B47" s="19"/>
      <c r="C47" s="19"/>
      <c r="D47" s="19"/>
      <c r="E47" s="19"/>
      <c r="F47" s="19"/>
      <c r="G47" s="19"/>
      <c r="H47" s="19"/>
      <c r="I47" s="19"/>
      <c r="J47" s="19"/>
    </row>
    <row r="48" spans="1:10" ht="31" x14ac:dyDescent="0.35">
      <c r="A48" s="35" t="s">
        <v>93</v>
      </c>
      <c r="B48" s="19"/>
      <c r="C48" s="19"/>
      <c r="D48" s="19"/>
      <c r="E48" s="19"/>
      <c r="F48" s="19"/>
      <c r="G48" s="19"/>
      <c r="H48" s="19"/>
      <c r="I48" s="19"/>
      <c r="J48" s="19"/>
    </row>
    <row r="49" spans="1:10" ht="46.5" x14ac:dyDescent="0.35">
      <c r="A49" s="35" t="s">
        <v>94</v>
      </c>
      <c r="B49" s="19"/>
      <c r="C49" s="19"/>
      <c r="D49" s="19"/>
      <c r="E49" s="19"/>
      <c r="F49" s="19"/>
      <c r="G49" s="19"/>
      <c r="H49" s="19"/>
      <c r="I49" s="19"/>
      <c r="J49" s="19"/>
    </row>
    <row r="50" spans="1:10" ht="46.5" x14ac:dyDescent="0.35">
      <c r="A50" s="35" t="s">
        <v>95</v>
      </c>
      <c r="B50" s="19"/>
      <c r="C50" s="19"/>
      <c r="D50" s="19"/>
      <c r="E50" s="19"/>
      <c r="F50" s="19"/>
      <c r="G50" s="19"/>
      <c r="H50" s="19"/>
      <c r="I50" s="19"/>
      <c r="J50" s="19"/>
    </row>
  </sheetData>
  <conditionalFormatting sqref="G1:J7 G44:J1048576">
    <cfRule type="dataBar" priority="1">
      <dataBar>
        <cfvo type="num" val="0"/>
        <cfvo type="num" val="1"/>
        <color rgb="FFB4A9D4"/>
      </dataBar>
      <extLst>
        <ext xmlns:x14="http://schemas.microsoft.com/office/spreadsheetml/2009/9/main" uri="{B025F937-C7B1-47D3-B67F-A62EFF666E3E}">
          <x14:id>{F373A08A-943A-4E35-AC8D-2C05768C67D3}</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F373A08A-943A-4E35-AC8D-2C05768C67D3}">
            <x14:dataBar minLength="0" maxLength="100" gradient="0">
              <x14:cfvo type="num">
                <xm:f>0</xm:f>
              </x14:cfvo>
              <x14:cfvo type="num">
                <xm:f>1</xm:f>
              </x14:cfvo>
              <x14:negativeFillColor rgb="FFB4A9D4"/>
              <x14:axisColor rgb="FF000000"/>
            </x14:dataBar>
          </x14:cfRule>
          <xm:sqref>G1:J7 G44:J1048576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27744B8-D219-48E3-B755-6D249C201D4B}">
          <x14:formula1>
            <xm:f>'Financial year lookup'!$A$3:$A$10</xm:f>
          </x14:formula1>
          <xm:sqref>B6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zoomScale="90" zoomScaleNormal="90" workbookViewId="0"/>
  </sheetViews>
  <sheetFormatPr defaultColWidth="10.6640625" defaultRowHeight="15.5" x14ac:dyDescent="0.35"/>
  <cols>
    <col min="1" max="1" width="32.25" customWidth="1"/>
    <col min="2" max="2" width="16.6640625" style="56" customWidth="1"/>
    <col min="3" max="3" width="17.58203125" customWidth="1"/>
    <col min="4" max="4" width="16.6640625" style="61" customWidth="1"/>
    <col min="5" max="5" width="16.6640625" customWidth="1"/>
    <col min="6" max="6" width="16.6640625" style="61" customWidth="1"/>
    <col min="7" max="7" width="16.6640625" customWidth="1"/>
    <col min="8" max="8" width="16.6640625" style="61" customWidth="1"/>
    <col min="9" max="9" width="16.6640625" customWidth="1"/>
    <col min="10" max="10" width="16.58203125" style="61" customWidth="1"/>
    <col min="11" max="15" width="16.6640625" customWidth="1"/>
  </cols>
  <sheetData>
    <row r="1" spans="1:15" ht="21" x14ac:dyDescent="0.5">
      <c r="A1" s="1" t="s">
        <v>11</v>
      </c>
    </row>
    <row r="2" spans="1:15" x14ac:dyDescent="0.35">
      <c r="A2" t="s">
        <v>32</v>
      </c>
    </row>
    <row r="3" spans="1:15" x14ac:dyDescent="0.35">
      <c r="A3" t="s">
        <v>20</v>
      </c>
    </row>
    <row r="4" spans="1:15" x14ac:dyDescent="0.35">
      <c r="A4" t="s">
        <v>39</v>
      </c>
    </row>
    <row r="5" spans="1:15" ht="110" customHeight="1" x14ac:dyDescent="0.35">
      <c r="A5" s="2" t="s">
        <v>361</v>
      </c>
      <c r="B5" s="57" t="s">
        <v>362</v>
      </c>
      <c r="C5" s="2" t="s">
        <v>363</v>
      </c>
      <c r="D5" s="62" t="s">
        <v>364</v>
      </c>
      <c r="E5" s="2" t="s">
        <v>365</v>
      </c>
      <c r="F5" s="62" t="s">
        <v>366</v>
      </c>
      <c r="G5" s="2" t="s">
        <v>367</v>
      </c>
      <c r="H5" s="62" t="s">
        <v>368</v>
      </c>
      <c r="I5" s="2" t="s">
        <v>369</v>
      </c>
      <c r="J5" s="62" t="s">
        <v>370</v>
      </c>
      <c r="K5" s="2" t="s">
        <v>371</v>
      </c>
      <c r="L5" s="2" t="s">
        <v>357</v>
      </c>
      <c r="M5" s="2" t="s">
        <v>358</v>
      </c>
      <c r="N5" s="2" t="s">
        <v>359</v>
      </c>
      <c r="O5" s="2" t="s">
        <v>360</v>
      </c>
    </row>
    <row r="6" spans="1:15" x14ac:dyDescent="0.35">
      <c r="A6" s="5" t="s">
        <v>160</v>
      </c>
      <c r="B6" s="58">
        <v>2306930</v>
      </c>
      <c r="C6" s="16">
        <v>172306258</v>
      </c>
      <c r="D6" s="7">
        <v>97685</v>
      </c>
      <c r="E6" s="16">
        <v>43041145</v>
      </c>
      <c r="F6" s="7">
        <v>126840</v>
      </c>
      <c r="G6" s="16">
        <v>34465468</v>
      </c>
      <c r="H6" s="7">
        <v>123140</v>
      </c>
      <c r="I6" s="16">
        <v>34086106</v>
      </c>
      <c r="J6" s="7">
        <v>1959270</v>
      </c>
      <c r="K6" s="16">
        <v>60713539</v>
      </c>
      <c r="L6" s="11">
        <v>0.25</v>
      </c>
      <c r="M6" s="11">
        <v>0.2</v>
      </c>
      <c r="N6" s="11">
        <v>0.2</v>
      </c>
      <c r="O6" s="11">
        <v>0.35</v>
      </c>
    </row>
    <row r="7" spans="1:15" x14ac:dyDescent="0.35">
      <c r="A7" t="s">
        <v>161</v>
      </c>
      <c r="B7" s="59">
        <v>1200</v>
      </c>
      <c r="C7" s="17">
        <v>421800</v>
      </c>
      <c r="D7" s="8">
        <v>1200</v>
      </c>
      <c r="E7" s="17">
        <v>421800</v>
      </c>
      <c r="F7" s="8">
        <v>0</v>
      </c>
      <c r="G7" s="17">
        <v>0</v>
      </c>
      <c r="H7" s="8">
        <v>0</v>
      </c>
      <c r="I7" s="17">
        <v>0</v>
      </c>
      <c r="J7" s="8">
        <v>0</v>
      </c>
      <c r="K7" s="17">
        <v>0</v>
      </c>
      <c r="L7" s="12">
        <v>1</v>
      </c>
      <c r="M7" s="12">
        <v>0</v>
      </c>
      <c r="N7" s="12">
        <v>0</v>
      </c>
      <c r="O7" s="12">
        <v>0</v>
      </c>
    </row>
    <row r="8" spans="1:15" x14ac:dyDescent="0.35">
      <c r="A8" t="s">
        <v>162</v>
      </c>
      <c r="B8" s="59">
        <v>5700</v>
      </c>
      <c r="C8" s="17">
        <v>2132700</v>
      </c>
      <c r="D8" s="8">
        <v>5700</v>
      </c>
      <c r="E8" s="17">
        <v>2132700</v>
      </c>
      <c r="F8" s="8">
        <v>0</v>
      </c>
      <c r="G8" s="17">
        <v>0</v>
      </c>
      <c r="H8" s="8">
        <v>0</v>
      </c>
      <c r="I8" s="17">
        <v>0</v>
      </c>
      <c r="J8" s="8">
        <v>0</v>
      </c>
      <c r="K8" s="17">
        <v>0</v>
      </c>
      <c r="L8" s="12">
        <v>1</v>
      </c>
      <c r="M8" s="12">
        <v>0</v>
      </c>
      <c r="N8" s="12">
        <v>0</v>
      </c>
      <c r="O8" s="12">
        <v>0</v>
      </c>
    </row>
    <row r="9" spans="1:15" x14ac:dyDescent="0.35">
      <c r="A9" t="s">
        <v>163</v>
      </c>
      <c r="B9" s="59">
        <v>1770</v>
      </c>
      <c r="C9" s="17">
        <v>705900</v>
      </c>
      <c r="D9" s="8">
        <v>1770</v>
      </c>
      <c r="E9" s="17">
        <v>705900</v>
      </c>
      <c r="F9" s="8">
        <v>0</v>
      </c>
      <c r="G9" s="17">
        <v>0</v>
      </c>
      <c r="H9" s="8">
        <v>0</v>
      </c>
      <c r="I9" s="17">
        <v>0</v>
      </c>
      <c r="J9" s="8">
        <v>0</v>
      </c>
      <c r="K9" s="17">
        <v>0</v>
      </c>
      <c r="L9" s="12">
        <v>1</v>
      </c>
      <c r="M9" s="12">
        <v>0</v>
      </c>
      <c r="N9" s="12">
        <v>0</v>
      </c>
      <c r="O9" s="12">
        <v>0</v>
      </c>
    </row>
    <row r="10" spans="1:15" x14ac:dyDescent="0.35">
      <c r="A10" t="s">
        <v>164</v>
      </c>
      <c r="B10" s="59">
        <v>2005</v>
      </c>
      <c r="C10" s="17">
        <v>811800</v>
      </c>
      <c r="D10" s="8">
        <v>2005</v>
      </c>
      <c r="E10" s="17">
        <v>811800</v>
      </c>
      <c r="F10" s="8">
        <v>0</v>
      </c>
      <c r="G10" s="17">
        <v>0</v>
      </c>
      <c r="H10" s="8">
        <v>0</v>
      </c>
      <c r="I10" s="17">
        <v>0</v>
      </c>
      <c r="J10" s="8">
        <v>0</v>
      </c>
      <c r="K10" s="17">
        <v>0</v>
      </c>
      <c r="L10" s="12">
        <v>1</v>
      </c>
      <c r="M10" s="12">
        <v>0</v>
      </c>
      <c r="N10" s="12">
        <v>0</v>
      </c>
      <c r="O10" s="12">
        <v>0</v>
      </c>
    </row>
    <row r="11" spans="1:15" x14ac:dyDescent="0.35">
      <c r="A11" t="s">
        <v>165</v>
      </c>
      <c r="B11" s="59">
        <v>1695</v>
      </c>
      <c r="C11" s="17">
        <v>692400</v>
      </c>
      <c r="D11" s="8">
        <v>1695</v>
      </c>
      <c r="E11" s="17">
        <v>692400</v>
      </c>
      <c r="F11" s="8">
        <v>0</v>
      </c>
      <c r="G11" s="17">
        <v>0</v>
      </c>
      <c r="H11" s="8">
        <v>0</v>
      </c>
      <c r="I11" s="17">
        <v>0</v>
      </c>
      <c r="J11" s="8">
        <v>0</v>
      </c>
      <c r="K11" s="17">
        <v>0</v>
      </c>
      <c r="L11" s="12">
        <v>1</v>
      </c>
      <c r="M11" s="12">
        <v>0</v>
      </c>
      <c r="N11" s="12">
        <v>0</v>
      </c>
      <c r="O11" s="12">
        <v>0</v>
      </c>
    </row>
    <row r="12" spans="1:15" x14ac:dyDescent="0.35">
      <c r="A12" t="s">
        <v>166</v>
      </c>
      <c r="B12" s="59">
        <v>12200</v>
      </c>
      <c r="C12" s="17">
        <v>3401350</v>
      </c>
      <c r="D12" s="8">
        <v>1680</v>
      </c>
      <c r="E12" s="17">
        <v>680100</v>
      </c>
      <c r="F12" s="8">
        <v>10520</v>
      </c>
      <c r="G12" s="17">
        <v>2721250</v>
      </c>
      <c r="H12" s="8">
        <v>0</v>
      </c>
      <c r="I12" s="17">
        <v>0</v>
      </c>
      <c r="J12" s="8">
        <v>0</v>
      </c>
      <c r="K12" s="17">
        <v>0</v>
      </c>
      <c r="L12" s="12">
        <v>0.2</v>
      </c>
      <c r="M12" s="12">
        <v>0.8</v>
      </c>
      <c r="N12" s="12">
        <v>0</v>
      </c>
      <c r="O12" s="12">
        <v>0</v>
      </c>
    </row>
    <row r="13" spans="1:15" x14ac:dyDescent="0.35">
      <c r="A13" t="s">
        <v>167</v>
      </c>
      <c r="B13" s="59">
        <v>14865</v>
      </c>
      <c r="C13" s="17">
        <v>4034050</v>
      </c>
      <c r="D13" s="8">
        <v>1415</v>
      </c>
      <c r="E13" s="17">
        <v>589800</v>
      </c>
      <c r="F13" s="8">
        <v>5390</v>
      </c>
      <c r="G13" s="17">
        <v>1393250</v>
      </c>
      <c r="H13" s="8">
        <v>8060</v>
      </c>
      <c r="I13" s="17">
        <v>2051000</v>
      </c>
      <c r="J13" s="8">
        <v>0</v>
      </c>
      <c r="K13" s="17">
        <v>0</v>
      </c>
      <c r="L13" s="12">
        <v>0.15</v>
      </c>
      <c r="M13" s="12">
        <v>0.35</v>
      </c>
      <c r="N13" s="12">
        <v>0.51</v>
      </c>
      <c r="O13" s="12">
        <v>0</v>
      </c>
    </row>
    <row r="14" spans="1:15" x14ac:dyDescent="0.35">
      <c r="A14" t="s">
        <v>168</v>
      </c>
      <c r="B14" s="59">
        <v>11610</v>
      </c>
      <c r="C14" s="17">
        <v>3243000</v>
      </c>
      <c r="D14" s="8">
        <v>1710</v>
      </c>
      <c r="E14" s="17">
        <v>714000</v>
      </c>
      <c r="F14" s="8">
        <v>4305</v>
      </c>
      <c r="G14" s="17">
        <v>1106500</v>
      </c>
      <c r="H14" s="8">
        <v>5595</v>
      </c>
      <c r="I14" s="17">
        <v>1422500</v>
      </c>
      <c r="J14" s="8">
        <v>0</v>
      </c>
      <c r="K14" s="17">
        <v>0</v>
      </c>
      <c r="L14" s="12">
        <v>0.22</v>
      </c>
      <c r="M14" s="12">
        <v>0.34</v>
      </c>
      <c r="N14" s="12">
        <v>0.44</v>
      </c>
      <c r="O14" s="12">
        <v>0</v>
      </c>
    </row>
    <row r="15" spans="1:15" x14ac:dyDescent="0.35">
      <c r="A15" t="s">
        <v>169</v>
      </c>
      <c r="B15" s="59">
        <v>4525</v>
      </c>
      <c r="C15" s="17">
        <v>1373900</v>
      </c>
      <c r="D15" s="8">
        <v>1380</v>
      </c>
      <c r="E15" s="17">
        <v>576900</v>
      </c>
      <c r="F15" s="8">
        <v>1755</v>
      </c>
      <c r="G15" s="17">
        <v>447250</v>
      </c>
      <c r="H15" s="8">
        <v>1390</v>
      </c>
      <c r="I15" s="17">
        <v>349750</v>
      </c>
      <c r="J15" s="8">
        <v>0</v>
      </c>
      <c r="K15" s="17">
        <v>0</v>
      </c>
      <c r="L15" s="12">
        <v>0.42</v>
      </c>
      <c r="M15" s="12">
        <v>0.33</v>
      </c>
      <c r="N15" s="12">
        <v>0.25</v>
      </c>
      <c r="O15" s="12">
        <v>0</v>
      </c>
    </row>
    <row r="16" spans="1:15" x14ac:dyDescent="0.35">
      <c r="A16" t="s">
        <v>170</v>
      </c>
      <c r="B16" s="59">
        <v>4685</v>
      </c>
      <c r="C16" s="17">
        <v>995921</v>
      </c>
      <c r="D16" s="8">
        <v>970</v>
      </c>
      <c r="E16" s="17">
        <v>422700</v>
      </c>
      <c r="F16" s="8">
        <v>1280</v>
      </c>
      <c r="G16" s="17">
        <v>329000</v>
      </c>
      <c r="H16" s="8">
        <v>670</v>
      </c>
      <c r="I16" s="17">
        <v>171750</v>
      </c>
      <c r="J16" s="8">
        <v>1760</v>
      </c>
      <c r="K16" s="17">
        <v>72471</v>
      </c>
      <c r="L16" s="12">
        <v>0.42</v>
      </c>
      <c r="M16" s="12">
        <v>0.33</v>
      </c>
      <c r="N16" s="12">
        <v>0.17</v>
      </c>
      <c r="O16" s="12">
        <v>7.0000000000000007E-2</v>
      </c>
    </row>
    <row r="17" spans="1:15" x14ac:dyDescent="0.35">
      <c r="A17" t="s">
        <v>171</v>
      </c>
      <c r="B17" s="59">
        <v>7775</v>
      </c>
      <c r="C17" s="17">
        <v>1145684</v>
      </c>
      <c r="D17" s="8">
        <v>1160</v>
      </c>
      <c r="E17" s="17">
        <v>486900</v>
      </c>
      <c r="F17" s="8">
        <v>1295</v>
      </c>
      <c r="G17" s="17">
        <v>332500</v>
      </c>
      <c r="H17" s="8">
        <v>410</v>
      </c>
      <c r="I17" s="17">
        <v>103750</v>
      </c>
      <c r="J17" s="8">
        <v>4910</v>
      </c>
      <c r="K17" s="17">
        <v>222534</v>
      </c>
      <c r="L17" s="12">
        <v>0.42</v>
      </c>
      <c r="M17" s="12">
        <v>0.28999999999999998</v>
      </c>
      <c r="N17" s="12">
        <v>0.09</v>
      </c>
      <c r="O17" s="12">
        <v>0.19</v>
      </c>
    </row>
    <row r="18" spans="1:15" x14ac:dyDescent="0.35">
      <c r="A18" t="s">
        <v>172</v>
      </c>
      <c r="B18" s="59">
        <v>10395</v>
      </c>
      <c r="C18" s="17">
        <v>1276632</v>
      </c>
      <c r="D18" s="8">
        <v>1300</v>
      </c>
      <c r="E18" s="17">
        <v>540000</v>
      </c>
      <c r="F18" s="8">
        <v>1440</v>
      </c>
      <c r="G18" s="17">
        <v>367500</v>
      </c>
      <c r="H18" s="8">
        <v>340</v>
      </c>
      <c r="I18" s="17">
        <v>85500</v>
      </c>
      <c r="J18" s="8">
        <v>7315</v>
      </c>
      <c r="K18" s="17">
        <v>283632</v>
      </c>
      <c r="L18" s="12">
        <v>0.42</v>
      </c>
      <c r="M18" s="12">
        <v>0.28999999999999998</v>
      </c>
      <c r="N18" s="12">
        <v>7.0000000000000007E-2</v>
      </c>
      <c r="O18" s="12">
        <v>0.22</v>
      </c>
    </row>
    <row r="19" spans="1:15" x14ac:dyDescent="0.35">
      <c r="A19" t="s">
        <v>173</v>
      </c>
      <c r="B19" s="59">
        <v>12605</v>
      </c>
      <c r="C19" s="17">
        <v>1023155</v>
      </c>
      <c r="D19" s="8">
        <v>830</v>
      </c>
      <c r="E19" s="17">
        <v>361800</v>
      </c>
      <c r="F19" s="8">
        <v>865</v>
      </c>
      <c r="G19" s="17">
        <v>219250</v>
      </c>
      <c r="H19" s="8">
        <v>185</v>
      </c>
      <c r="I19" s="17">
        <v>47250</v>
      </c>
      <c r="J19" s="8">
        <v>10725</v>
      </c>
      <c r="K19" s="17">
        <v>394855</v>
      </c>
      <c r="L19" s="12">
        <v>0.35</v>
      </c>
      <c r="M19" s="12">
        <v>0.21</v>
      </c>
      <c r="N19" s="12">
        <v>0.05</v>
      </c>
      <c r="O19" s="12">
        <v>0.39</v>
      </c>
    </row>
    <row r="20" spans="1:15" x14ac:dyDescent="0.35">
      <c r="A20" t="s">
        <v>174</v>
      </c>
      <c r="B20" s="59">
        <v>33615</v>
      </c>
      <c r="C20" s="17">
        <v>2115895</v>
      </c>
      <c r="D20" s="8">
        <v>1440</v>
      </c>
      <c r="E20" s="17">
        <v>599100</v>
      </c>
      <c r="F20" s="8">
        <v>1595</v>
      </c>
      <c r="G20" s="17">
        <v>408000</v>
      </c>
      <c r="H20" s="8">
        <v>275</v>
      </c>
      <c r="I20" s="17">
        <v>69500</v>
      </c>
      <c r="J20" s="8">
        <v>30310</v>
      </c>
      <c r="K20" s="17">
        <v>1039295</v>
      </c>
      <c r="L20" s="12">
        <v>0.28000000000000003</v>
      </c>
      <c r="M20" s="12">
        <v>0.19</v>
      </c>
      <c r="N20" s="12">
        <v>0.03</v>
      </c>
      <c r="O20" s="12">
        <v>0.49</v>
      </c>
    </row>
    <row r="21" spans="1:15" x14ac:dyDescent="0.35">
      <c r="A21" t="s">
        <v>175</v>
      </c>
      <c r="B21" s="59">
        <v>21350</v>
      </c>
      <c r="C21" s="17">
        <v>1478432</v>
      </c>
      <c r="D21" s="8">
        <v>1180</v>
      </c>
      <c r="E21" s="17">
        <v>493200</v>
      </c>
      <c r="F21" s="8">
        <v>1285</v>
      </c>
      <c r="G21" s="17">
        <v>327000</v>
      </c>
      <c r="H21" s="8">
        <v>290</v>
      </c>
      <c r="I21" s="17">
        <v>72250</v>
      </c>
      <c r="J21" s="8">
        <v>18595</v>
      </c>
      <c r="K21" s="17">
        <v>585982</v>
      </c>
      <c r="L21" s="12">
        <v>0.33</v>
      </c>
      <c r="M21" s="12">
        <v>0.22</v>
      </c>
      <c r="N21" s="12">
        <v>0.05</v>
      </c>
      <c r="O21" s="12">
        <v>0.4</v>
      </c>
    </row>
    <row r="22" spans="1:15" x14ac:dyDescent="0.35">
      <c r="A22" t="s">
        <v>176</v>
      </c>
      <c r="B22" s="59">
        <v>25035</v>
      </c>
      <c r="C22" s="17">
        <v>1705304</v>
      </c>
      <c r="D22" s="8">
        <v>1115</v>
      </c>
      <c r="E22" s="17">
        <v>481200</v>
      </c>
      <c r="F22" s="8">
        <v>1535</v>
      </c>
      <c r="G22" s="17">
        <v>395250</v>
      </c>
      <c r="H22" s="8">
        <v>665</v>
      </c>
      <c r="I22" s="17">
        <v>169250</v>
      </c>
      <c r="J22" s="8">
        <v>21715</v>
      </c>
      <c r="K22" s="17">
        <v>659604</v>
      </c>
      <c r="L22" s="12">
        <v>0.28000000000000003</v>
      </c>
      <c r="M22" s="12">
        <v>0.23</v>
      </c>
      <c r="N22" s="12">
        <v>0.1</v>
      </c>
      <c r="O22" s="12">
        <v>0.39</v>
      </c>
    </row>
    <row r="23" spans="1:15" x14ac:dyDescent="0.35">
      <c r="A23" t="s">
        <v>177</v>
      </c>
      <c r="B23" s="59">
        <v>25560</v>
      </c>
      <c r="C23" s="17">
        <v>1478762</v>
      </c>
      <c r="D23" s="8">
        <v>1035</v>
      </c>
      <c r="E23" s="17">
        <v>437700</v>
      </c>
      <c r="F23" s="8">
        <v>1250</v>
      </c>
      <c r="G23" s="17">
        <v>319250</v>
      </c>
      <c r="H23" s="8">
        <v>350</v>
      </c>
      <c r="I23" s="17">
        <v>89250</v>
      </c>
      <c r="J23" s="8">
        <v>22925</v>
      </c>
      <c r="K23" s="17">
        <v>632562</v>
      </c>
      <c r="L23" s="12">
        <v>0.3</v>
      </c>
      <c r="M23" s="12">
        <v>0.22</v>
      </c>
      <c r="N23" s="12">
        <v>0.06</v>
      </c>
      <c r="O23" s="12">
        <v>0.43</v>
      </c>
    </row>
    <row r="24" spans="1:15" x14ac:dyDescent="0.35">
      <c r="A24" t="s">
        <v>178</v>
      </c>
      <c r="B24" s="59">
        <v>27005</v>
      </c>
      <c r="C24" s="17">
        <v>1705235</v>
      </c>
      <c r="D24" s="8">
        <v>1565</v>
      </c>
      <c r="E24" s="17">
        <v>679500</v>
      </c>
      <c r="F24" s="8">
        <v>1180</v>
      </c>
      <c r="G24" s="17">
        <v>302000</v>
      </c>
      <c r="H24" s="8">
        <v>65</v>
      </c>
      <c r="I24" s="17">
        <v>16250</v>
      </c>
      <c r="J24" s="8">
        <v>24200</v>
      </c>
      <c r="K24" s="17">
        <v>707485</v>
      </c>
      <c r="L24" s="12">
        <v>0.4</v>
      </c>
      <c r="M24" s="12">
        <v>0.18</v>
      </c>
      <c r="N24" s="12">
        <v>0.01</v>
      </c>
      <c r="O24" s="12">
        <v>0.41</v>
      </c>
    </row>
    <row r="25" spans="1:15" x14ac:dyDescent="0.35">
      <c r="A25" t="s">
        <v>179</v>
      </c>
      <c r="B25" s="59">
        <v>29830</v>
      </c>
      <c r="C25" s="17">
        <v>2091177</v>
      </c>
      <c r="D25" s="8">
        <v>1190</v>
      </c>
      <c r="E25" s="17">
        <v>522900</v>
      </c>
      <c r="F25" s="8">
        <v>915</v>
      </c>
      <c r="G25" s="17">
        <v>233000</v>
      </c>
      <c r="H25" s="8">
        <v>2110</v>
      </c>
      <c r="I25" s="17">
        <v>538500</v>
      </c>
      <c r="J25" s="8">
        <v>25615</v>
      </c>
      <c r="K25" s="17">
        <v>796777</v>
      </c>
      <c r="L25" s="12">
        <v>0.25</v>
      </c>
      <c r="M25" s="12">
        <v>0.11</v>
      </c>
      <c r="N25" s="12">
        <v>0.26</v>
      </c>
      <c r="O25" s="12">
        <v>0.38</v>
      </c>
    </row>
    <row r="26" spans="1:15" x14ac:dyDescent="0.35">
      <c r="A26" t="s">
        <v>180</v>
      </c>
      <c r="B26" s="59">
        <v>33080</v>
      </c>
      <c r="C26" s="17">
        <v>3132319</v>
      </c>
      <c r="D26" s="8">
        <v>790</v>
      </c>
      <c r="E26" s="17">
        <v>333600</v>
      </c>
      <c r="F26" s="8">
        <v>1090</v>
      </c>
      <c r="G26" s="17">
        <v>279750</v>
      </c>
      <c r="H26" s="8">
        <v>7085</v>
      </c>
      <c r="I26" s="17">
        <v>1806750</v>
      </c>
      <c r="J26" s="8">
        <v>24115</v>
      </c>
      <c r="K26" s="17">
        <v>712219</v>
      </c>
      <c r="L26" s="12">
        <v>0.11</v>
      </c>
      <c r="M26" s="12">
        <v>0.09</v>
      </c>
      <c r="N26" s="12">
        <v>0.57999999999999996</v>
      </c>
      <c r="O26" s="12">
        <v>0.23</v>
      </c>
    </row>
    <row r="27" spans="1:15" x14ac:dyDescent="0.35">
      <c r="A27" t="s">
        <v>181</v>
      </c>
      <c r="B27" s="59">
        <v>34265</v>
      </c>
      <c r="C27" s="17">
        <v>3098139</v>
      </c>
      <c r="D27" s="8">
        <v>1235</v>
      </c>
      <c r="E27" s="17">
        <v>501300</v>
      </c>
      <c r="F27" s="8">
        <v>2045</v>
      </c>
      <c r="G27" s="17">
        <v>521750</v>
      </c>
      <c r="H27" s="8">
        <v>5055</v>
      </c>
      <c r="I27" s="17">
        <v>1280500</v>
      </c>
      <c r="J27" s="8">
        <v>25935</v>
      </c>
      <c r="K27" s="17">
        <v>794589</v>
      </c>
      <c r="L27" s="12">
        <v>0.16</v>
      </c>
      <c r="M27" s="12">
        <v>0.17</v>
      </c>
      <c r="N27" s="12">
        <v>0.41</v>
      </c>
      <c r="O27" s="12">
        <v>0.26</v>
      </c>
    </row>
    <row r="28" spans="1:15" x14ac:dyDescent="0.35">
      <c r="A28" t="s">
        <v>182</v>
      </c>
      <c r="B28" s="59">
        <v>38885</v>
      </c>
      <c r="C28" s="17">
        <v>4156700</v>
      </c>
      <c r="D28" s="8">
        <v>2460</v>
      </c>
      <c r="E28" s="17">
        <v>1044300</v>
      </c>
      <c r="F28" s="8">
        <v>4520</v>
      </c>
      <c r="G28" s="17">
        <v>1158250</v>
      </c>
      <c r="H28" s="8">
        <v>4055</v>
      </c>
      <c r="I28" s="17">
        <v>1035750</v>
      </c>
      <c r="J28" s="8">
        <v>27850</v>
      </c>
      <c r="K28" s="17">
        <v>918400</v>
      </c>
      <c r="L28" s="12">
        <v>0.25</v>
      </c>
      <c r="M28" s="12">
        <v>0.28000000000000003</v>
      </c>
      <c r="N28" s="12">
        <v>0.25</v>
      </c>
      <c r="O28" s="12">
        <v>0.22</v>
      </c>
    </row>
    <row r="29" spans="1:15" x14ac:dyDescent="0.35">
      <c r="A29" t="s">
        <v>183</v>
      </c>
      <c r="B29" s="59">
        <v>35890</v>
      </c>
      <c r="C29" s="17">
        <v>2761735</v>
      </c>
      <c r="D29" s="8">
        <v>2080</v>
      </c>
      <c r="E29" s="17">
        <v>878700</v>
      </c>
      <c r="F29" s="8">
        <v>1910</v>
      </c>
      <c r="G29" s="17">
        <v>485750</v>
      </c>
      <c r="H29" s="8">
        <v>1335</v>
      </c>
      <c r="I29" s="17">
        <v>340000</v>
      </c>
      <c r="J29" s="8">
        <v>30570</v>
      </c>
      <c r="K29" s="17">
        <v>1057285</v>
      </c>
      <c r="L29" s="12">
        <v>0.32</v>
      </c>
      <c r="M29" s="12">
        <v>0.18</v>
      </c>
      <c r="N29" s="12">
        <v>0.12</v>
      </c>
      <c r="O29" s="12">
        <v>0.38</v>
      </c>
    </row>
    <row r="30" spans="1:15" x14ac:dyDescent="0.35">
      <c r="A30" t="s">
        <v>184</v>
      </c>
      <c r="B30" s="59">
        <v>31795</v>
      </c>
      <c r="C30" s="17">
        <v>1929781</v>
      </c>
      <c r="D30" s="8">
        <v>1345</v>
      </c>
      <c r="E30" s="17">
        <v>573900</v>
      </c>
      <c r="F30" s="8">
        <v>1310</v>
      </c>
      <c r="G30" s="17">
        <v>335500</v>
      </c>
      <c r="H30" s="8">
        <v>480</v>
      </c>
      <c r="I30" s="17">
        <v>122500</v>
      </c>
      <c r="J30" s="8">
        <v>28660</v>
      </c>
      <c r="K30" s="17">
        <v>897881</v>
      </c>
      <c r="L30" s="12">
        <v>0.3</v>
      </c>
      <c r="M30" s="12">
        <v>0.17</v>
      </c>
      <c r="N30" s="12">
        <v>0.06</v>
      </c>
      <c r="O30" s="12">
        <v>0.47</v>
      </c>
    </row>
    <row r="31" spans="1:15" x14ac:dyDescent="0.35">
      <c r="A31" t="s">
        <v>185</v>
      </c>
      <c r="B31" s="59">
        <v>65805</v>
      </c>
      <c r="C31" s="17">
        <v>2862957</v>
      </c>
      <c r="D31" s="8">
        <v>1115</v>
      </c>
      <c r="E31" s="17">
        <v>480600</v>
      </c>
      <c r="F31" s="8">
        <v>1635</v>
      </c>
      <c r="G31" s="17">
        <v>415500</v>
      </c>
      <c r="H31" s="8">
        <v>500</v>
      </c>
      <c r="I31" s="17">
        <v>126250</v>
      </c>
      <c r="J31" s="8">
        <v>62550</v>
      </c>
      <c r="K31" s="17">
        <v>1840607</v>
      </c>
      <c r="L31" s="12">
        <v>0.17</v>
      </c>
      <c r="M31" s="12">
        <v>0.15</v>
      </c>
      <c r="N31" s="12">
        <v>0.04</v>
      </c>
      <c r="O31" s="12">
        <v>0.64</v>
      </c>
    </row>
    <row r="32" spans="1:15" x14ac:dyDescent="0.35">
      <c r="A32" t="s">
        <v>186</v>
      </c>
      <c r="B32" s="59">
        <v>35385</v>
      </c>
      <c r="C32" s="17">
        <v>1725653</v>
      </c>
      <c r="D32" s="8">
        <v>905</v>
      </c>
      <c r="E32" s="17">
        <v>385200</v>
      </c>
      <c r="F32" s="8">
        <v>1115</v>
      </c>
      <c r="G32" s="17">
        <v>285750</v>
      </c>
      <c r="H32" s="8">
        <v>375</v>
      </c>
      <c r="I32" s="17">
        <v>94500</v>
      </c>
      <c r="J32" s="8">
        <v>32990</v>
      </c>
      <c r="K32" s="17">
        <v>960203</v>
      </c>
      <c r="L32" s="12">
        <v>0.22</v>
      </c>
      <c r="M32" s="12">
        <v>0.17</v>
      </c>
      <c r="N32" s="12">
        <v>0.05</v>
      </c>
      <c r="O32" s="12">
        <v>0.56000000000000005</v>
      </c>
    </row>
    <row r="33" spans="1:15" x14ac:dyDescent="0.35">
      <c r="A33" t="s">
        <v>187</v>
      </c>
      <c r="B33" s="59">
        <v>38130</v>
      </c>
      <c r="C33" s="17">
        <v>2339443</v>
      </c>
      <c r="D33" s="8">
        <v>1425</v>
      </c>
      <c r="E33" s="17">
        <v>598800</v>
      </c>
      <c r="F33" s="8">
        <v>2270</v>
      </c>
      <c r="G33" s="17">
        <v>584250</v>
      </c>
      <c r="H33" s="8">
        <v>555</v>
      </c>
      <c r="I33" s="17">
        <v>139500</v>
      </c>
      <c r="J33" s="8">
        <v>33885</v>
      </c>
      <c r="K33" s="17">
        <v>1016893</v>
      </c>
      <c r="L33" s="12">
        <v>0.26</v>
      </c>
      <c r="M33" s="12">
        <v>0.25</v>
      </c>
      <c r="N33" s="12">
        <v>0.06</v>
      </c>
      <c r="O33" s="12">
        <v>0.43</v>
      </c>
    </row>
    <row r="34" spans="1:15" x14ac:dyDescent="0.35">
      <c r="A34" t="s">
        <v>188</v>
      </c>
      <c r="B34" s="59">
        <v>38200</v>
      </c>
      <c r="C34" s="17">
        <v>2176275</v>
      </c>
      <c r="D34" s="8">
        <v>1170</v>
      </c>
      <c r="E34" s="17">
        <v>506100</v>
      </c>
      <c r="F34" s="8">
        <v>1780</v>
      </c>
      <c r="G34" s="17">
        <v>455000</v>
      </c>
      <c r="H34" s="8">
        <v>610</v>
      </c>
      <c r="I34" s="17">
        <v>153750</v>
      </c>
      <c r="J34" s="8">
        <v>34640</v>
      </c>
      <c r="K34" s="17">
        <v>1061425</v>
      </c>
      <c r="L34" s="12">
        <v>0.23</v>
      </c>
      <c r="M34" s="12">
        <v>0.21</v>
      </c>
      <c r="N34" s="12">
        <v>7.0000000000000007E-2</v>
      </c>
      <c r="O34" s="12">
        <v>0.49</v>
      </c>
    </row>
    <row r="35" spans="1:15" x14ac:dyDescent="0.35">
      <c r="A35" t="s">
        <v>189</v>
      </c>
      <c r="B35" s="59">
        <v>36595</v>
      </c>
      <c r="C35" s="17">
        <v>2272193</v>
      </c>
      <c r="D35" s="8">
        <v>1520</v>
      </c>
      <c r="E35" s="17">
        <v>646404</v>
      </c>
      <c r="F35" s="8">
        <v>2130</v>
      </c>
      <c r="G35" s="17">
        <v>543375</v>
      </c>
      <c r="H35" s="8">
        <v>485</v>
      </c>
      <c r="I35" s="17">
        <v>122250</v>
      </c>
      <c r="J35" s="8">
        <v>32465</v>
      </c>
      <c r="K35" s="17">
        <v>960164</v>
      </c>
      <c r="L35" s="12">
        <v>0.28000000000000003</v>
      </c>
      <c r="M35" s="12">
        <v>0.24</v>
      </c>
      <c r="N35" s="12">
        <v>0.05</v>
      </c>
      <c r="O35" s="12">
        <v>0.42</v>
      </c>
    </row>
    <row r="36" spans="1:15" x14ac:dyDescent="0.35">
      <c r="A36" t="s">
        <v>190</v>
      </c>
      <c r="B36" s="59">
        <v>39210</v>
      </c>
      <c r="C36" s="17">
        <v>2481403</v>
      </c>
      <c r="D36" s="8">
        <v>2000</v>
      </c>
      <c r="E36" s="17">
        <v>833760</v>
      </c>
      <c r="F36" s="8">
        <v>1995</v>
      </c>
      <c r="G36" s="17">
        <v>513043</v>
      </c>
      <c r="H36" s="8">
        <v>115</v>
      </c>
      <c r="I36" s="17">
        <v>28750</v>
      </c>
      <c r="J36" s="8">
        <v>35095</v>
      </c>
      <c r="K36" s="17">
        <v>1105850</v>
      </c>
      <c r="L36" s="12">
        <v>0.34</v>
      </c>
      <c r="M36" s="12">
        <v>0.21</v>
      </c>
      <c r="N36" s="12">
        <v>0.01</v>
      </c>
      <c r="O36" s="12">
        <v>0.45</v>
      </c>
    </row>
    <row r="37" spans="1:15" x14ac:dyDescent="0.35">
      <c r="A37" t="s">
        <v>191</v>
      </c>
      <c r="B37" s="59">
        <v>45640</v>
      </c>
      <c r="C37" s="17">
        <v>3665275</v>
      </c>
      <c r="D37" s="8">
        <v>1345</v>
      </c>
      <c r="E37" s="17">
        <v>556302</v>
      </c>
      <c r="F37" s="8">
        <v>1315</v>
      </c>
      <c r="G37" s="17">
        <v>339358</v>
      </c>
      <c r="H37" s="8">
        <v>6595</v>
      </c>
      <c r="I37" s="17">
        <v>1704655</v>
      </c>
      <c r="J37" s="8">
        <v>36390</v>
      </c>
      <c r="K37" s="17">
        <v>1064961</v>
      </c>
      <c r="L37" s="12">
        <v>0.15</v>
      </c>
      <c r="M37" s="12">
        <v>0.09</v>
      </c>
      <c r="N37" s="12">
        <v>0.47</v>
      </c>
      <c r="O37" s="12">
        <v>0.28999999999999998</v>
      </c>
    </row>
    <row r="38" spans="1:15" x14ac:dyDescent="0.35">
      <c r="A38" t="s">
        <v>192</v>
      </c>
      <c r="B38" s="59">
        <v>44305</v>
      </c>
      <c r="C38" s="17">
        <v>3100664</v>
      </c>
      <c r="D38" s="8">
        <v>1005</v>
      </c>
      <c r="E38" s="17">
        <v>428994</v>
      </c>
      <c r="F38" s="8">
        <v>2065</v>
      </c>
      <c r="G38" s="17">
        <v>528098</v>
      </c>
      <c r="H38" s="8">
        <v>4100</v>
      </c>
      <c r="I38" s="17">
        <v>1050955</v>
      </c>
      <c r="J38" s="8">
        <v>37135</v>
      </c>
      <c r="K38" s="17">
        <v>1092618</v>
      </c>
      <c r="L38" s="12">
        <v>0.14000000000000001</v>
      </c>
      <c r="M38" s="12">
        <v>0.17</v>
      </c>
      <c r="N38" s="12">
        <v>0.34</v>
      </c>
      <c r="O38" s="12">
        <v>0.35</v>
      </c>
    </row>
    <row r="39" spans="1:15" x14ac:dyDescent="0.35">
      <c r="A39" t="s">
        <v>193</v>
      </c>
      <c r="B39" s="59">
        <v>43160</v>
      </c>
      <c r="C39" s="17">
        <v>2960925</v>
      </c>
      <c r="D39" s="8">
        <v>1885</v>
      </c>
      <c r="E39" s="17">
        <v>773154</v>
      </c>
      <c r="F39" s="8">
        <v>1640</v>
      </c>
      <c r="G39" s="17">
        <v>419148</v>
      </c>
      <c r="H39" s="8">
        <v>2885</v>
      </c>
      <c r="I39" s="17">
        <v>736190</v>
      </c>
      <c r="J39" s="8">
        <v>36755</v>
      </c>
      <c r="K39" s="17">
        <v>1032434</v>
      </c>
      <c r="L39" s="12">
        <v>0.26</v>
      </c>
      <c r="M39" s="12">
        <v>0.14000000000000001</v>
      </c>
      <c r="N39" s="12">
        <v>0.25</v>
      </c>
      <c r="O39" s="12">
        <v>0.35</v>
      </c>
    </row>
    <row r="40" spans="1:15" x14ac:dyDescent="0.35">
      <c r="A40" t="s">
        <v>194</v>
      </c>
      <c r="B40" s="59">
        <v>39945</v>
      </c>
      <c r="C40" s="17">
        <v>2463083</v>
      </c>
      <c r="D40" s="8">
        <v>1145</v>
      </c>
      <c r="E40" s="17">
        <v>477576</v>
      </c>
      <c r="F40" s="8">
        <v>1040</v>
      </c>
      <c r="G40" s="17">
        <v>265978</v>
      </c>
      <c r="H40" s="8">
        <v>1205</v>
      </c>
      <c r="I40" s="17">
        <v>309755</v>
      </c>
      <c r="J40" s="8">
        <v>36555</v>
      </c>
      <c r="K40" s="17">
        <v>1409775</v>
      </c>
      <c r="L40" s="12">
        <v>0.19</v>
      </c>
      <c r="M40" s="12">
        <v>0.11</v>
      </c>
      <c r="N40" s="12">
        <v>0.13</v>
      </c>
      <c r="O40" s="12">
        <v>0.56999999999999995</v>
      </c>
    </row>
    <row r="41" spans="1:15" x14ac:dyDescent="0.35">
      <c r="A41" t="s">
        <v>195</v>
      </c>
      <c r="B41" s="59">
        <v>38320</v>
      </c>
      <c r="C41" s="17">
        <v>1723867</v>
      </c>
      <c r="D41" s="8">
        <v>905</v>
      </c>
      <c r="E41" s="17">
        <v>388371</v>
      </c>
      <c r="F41" s="8">
        <v>695</v>
      </c>
      <c r="G41" s="17">
        <v>178740</v>
      </c>
      <c r="H41" s="8">
        <v>480</v>
      </c>
      <c r="I41" s="17">
        <v>123973</v>
      </c>
      <c r="J41" s="8">
        <v>36240</v>
      </c>
      <c r="K41" s="17">
        <v>1032783</v>
      </c>
      <c r="L41" s="12">
        <v>0.23</v>
      </c>
      <c r="M41" s="12">
        <v>0.1</v>
      </c>
      <c r="N41" s="12">
        <v>7.0000000000000007E-2</v>
      </c>
      <c r="O41" s="12">
        <v>0.6</v>
      </c>
    </row>
    <row r="42" spans="1:15" x14ac:dyDescent="0.35">
      <c r="A42" t="s">
        <v>196</v>
      </c>
      <c r="B42" s="59">
        <v>38635</v>
      </c>
      <c r="C42" s="17">
        <v>1929123</v>
      </c>
      <c r="D42" s="8">
        <v>1250</v>
      </c>
      <c r="E42" s="17">
        <v>524745</v>
      </c>
      <c r="F42" s="8">
        <v>1025</v>
      </c>
      <c r="G42" s="17">
        <v>262563</v>
      </c>
      <c r="H42" s="8">
        <v>510</v>
      </c>
      <c r="I42" s="17">
        <v>130780</v>
      </c>
      <c r="J42" s="8">
        <v>35850</v>
      </c>
      <c r="K42" s="17">
        <v>1011035</v>
      </c>
      <c r="L42" s="12">
        <v>0.27</v>
      </c>
      <c r="M42" s="12">
        <v>0.14000000000000001</v>
      </c>
      <c r="N42" s="12">
        <v>7.0000000000000007E-2</v>
      </c>
      <c r="O42" s="12">
        <v>0.52</v>
      </c>
    </row>
    <row r="43" spans="1:15" x14ac:dyDescent="0.35">
      <c r="A43" t="s">
        <v>197</v>
      </c>
      <c r="B43" s="59">
        <v>73325</v>
      </c>
      <c r="C43" s="17">
        <v>2697595</v>
      </c>
      <c r="D43" s="8">
        <v>905</v>
      </c>
      <c r="E43" s="17">
        <v>383562</v>
      </c>
      <c r="F43" s="8">
        <v>775</v>
      </c>
      <c r="G43" s="17">
        <v>199958</v>
      </c>
      <c r="H43" s="8">
        <v>280</v>
      </c>
      <c r="I43" s="17">
        <v>71193</v>
      </c>
      <c r="J43" s="8">
        <v>71365</v>
      </c>
      <c r="K43" s="17">
        <v>2042883</v>
      </c>
      <c r="L43" s="12">
        <v>0.14000000000000001</v>
      </c>
      <c r="M43" s="12">
        <v>7.0000000000000007E-2</v>
      </c>
      <c r="N43" s="12">
        <v>0.03</v>
      </c>
      <c r="O43" s="12">
        <v>0.76</v>
      </c>
    </row>
    <row r="44" spans="1:15" x14ac:dyDescent="0.35">
      <c r="A44" t="s">
        <v>198</v>
      </c>
      <c r="B44" s="59">
        <v>36725</v>
      </c>
      <c r="C44" s="17">
        <v>1659465</v>
      </c>
      <c r="D44" s="8">
        <v>980</v>
      </c>
      <c r="E44" s="17">
        <v>418107</v>
      </c>
      <c r="F44" s="8">
        <v>755</v>
      </c>
      <c r="G44" s="17">
        <v>194155</v>
      </c>
      <c r="H44" s="8">
        <v>310</v>
      </c>
      <c r="I44" s="17">
        <v>78523</v>
      </c>
      <c r="J44" s="8">
        <v>34680</v>
      </c>
      <c r="K44" s="17">
        <v>968680</v>
      </c>
      <c r="L44" s="12">
        <v>0.25</v>
      </c>
      <c r="M44" s="12">
        <v>0.12</v>
      </c>
      <c r="N44" s="12">
        <v>0.05</v>
      </c>
      <c r="O44" s="12">
        <v>0.57999999999999996</v>
      </c>
    </row>
    <row r="45" spans="1:15" x14ac:dyDescent="0.35">
      <c r="A45" t="s">
        <v>199</v>
      </c>
      <c r="B45" s="59">
        <v>36580</v>
      </c>
      <c r="C45" s="17">
        <v>1763722</v>
      </c>
      <c r="D45" s="8">
        <v>1050</v>
      </c>
      <c r="E45" s="17">
        <v>451437</v>
      </c>
      <c r="F45" s="8">
        <v>880</v>
      </c>
      <c r="G45" s="17">
        <v>226488</v>
      </c>
      <c r="H45" s="8">
        <v>275</v>
      </c>
      <c r="I45" s="17">
        <v>69175</v>
      </c>
      <c r="J45" s="8">
        <v>34375</v>
      </c>
      <c r="K45" s="17">
        <v>1016623</v>
      </c>
      <c r="L45" s="12">
        <v>0.26</v>
      </c>
      <c r="M45" s="12">
        <v>0.13</v>
      </c>
      <c r="N45" s="12">
        <v>0.04</v>
      </c>
      <c r="O45" s="12">
        <v>0.57999999999999996</v>
      </c>
    </row>
    <row r="46" spans="1:15" x14ac:dyDescent="0.35">
      <c r="A46" t="s">
        <v>200</v>
      </c>
      <c r="B46" s="59">
        <v>36525</v>
      </c>
      <c r="C46" s="17">
        <v>1767777</v>
      </c>
      <c r="D46" s="8">
        <v>960</v>
      </c>
      <c r="E46" s="17">
        <v>394485</v>
      </c>
      <c r="F46" s="8">
        <v>1145</v>
      </c>
      <c r="G46" s="17">
        <v>294408</v>
      </c>
      <c r="H46" s="8">
        <v>275</v>
      </c>
      <c r="I46" s="17">
        <v>69933</v>
      </c>
      <c r="J46" s="8">
        <v>34145</v>
      </c>
      <c r="K46" s="17">
        <v>1008952</v>
      </c>
      <c r="L46" s="12">
        <v>0.22</v>
      </c>
      <c r="M46" s="12">
        <v>0.17</v>
      </c>
      <c r="N46" s="12">
        <v>0.04</v>
      </c>
      <c r="O46" s="12">
        <v>0.56999999999999995</v>
      </c>
    </row>
    <row r="47" spans="1:15" x14ac:dyDescent="0.35">
      <c r="A47" t="s">
        <v>201</v>
      </c>
      <c r="B47" s="59">
        <v>36105</v>
      </c>
      <c r="C47" s="17">
        <v>1729864</v>
      </c>
      <c r="D47" s="8">
        <v>900</v>
      </c>
      <c r="E47" s="17">
        <v>367463</v>
      </c>
      <c r="F47" s="8">
        <v>1155</v>
      </c>
      <c r="G47" s="17">
        <v>299018</v>
      </c>
      <c r="H47" s="8">
        <v>395</v>
      </c>
      <c r="I47" s="17">
        <v>101000</v>
      </c>
      <c r="J47" s="8">
        <v>33660</v>
      </c>
      <c r="K47" s="17">
        <v>962382</v>
      </c>
      <c r="L47" s="12">
        <v>0.21</v>
      </c>
      <c r="M47" s="12">
        <v>0.17</v>
      </c>
      <c r="N47" s="12">
        <v>0.06</v>
      </c>
      <c r="O47" s="12">
        <v>0.56000000000000005</v>
      </c>
    </row>
    <row r="48" spans="1:15" x14ac:dyDescent="0.35">
      <c r="A48" t="s">
        <v>202</v>
      </c>
      <c r="B48" s="59">
        <v>35860</v>
      </c>
      <c r="C48" s="17">
        <v>1777596</v>
      </c>
      <c r="D48" s="8">
        <v>975</v>
      </c>
      <c r="E48" s="17">
        <v>396555</v>
      </c>
      <c r="F48" s="8">
        <v>1220</v>
      </c>
      <c r="G48" s="17">
        <v>315436</v>
      </c>
      <c r="H48" s="8">
        <v>385</v>
      </c>
      <c r="I48" s="17">
        <v>98475</v>
      </c>
      <c r="J48" s="8">
        <v>33280</v>
      </c>
      <c r="K48" s="17">
        <v>967130</v>
      </c>
      <c r="L48" s="12">
        <v>0.22</v>
      </c>
      <c r="M48" s="12">
        <v>0.18</v>
      </c>
      <c r="N48" s="12">
        <v>0.06</v>
      </c>
      <c r="O48" s="12">
        <v>0.54</v>
      </c>
    </row>
    <row r="49" spans="1:15" x14ac:dyDescent="0.35">
      <c r="A49" t="s">
        <v>203</v>
      </c>
      <c r="B49" s="59">
        <v>35615</v>
      </c>
      <c r="C49" s="17">
        <v>1859846</v>
      </c>
      <c r="D49" s="8">
        <v>1180</v>
      </c>
      <c r="E49" s="17">
        <v>503139</v>
      </c>
      <c r="F49" s="8">
        <v>1325</v>
      </c>
      <c r="G49" s="17">
        <v>351185</v>
      </c>
      <c r="H49" s="8">
        <v>130</v>
      </c>
      <c r="I49" s="17">
        <v>33805</v>
      </c>
      <c r="J49" s="8">
        <v>32980</v>
      </c>
      <c r="K49" s="17">
        <v>971717</v>
      </c>
      <c r="L49" s="12">
        <v>0.27</v>
      </c>
      <c r="M49" s="12">
        <v>0.19</v>
      </c>
      <c r="N49" s="12">
        <v>0.02</v>
      </c>
      <c r="O49" s="12">
        <v>0.52</v>
      </c>
    </row>
    <row r="50" spans="1:15" x14ac:dyDescent="0.35">
      <c r="A50" t="s">
        <v>204</v>
      </c>
      <c r="B50" s="59">
        <v>37425</v>
      </c>
      <c r="C50" s="17">
        <v>2461098</v>
      </c>
      <c r="D50" s="8">
        <v>1525</v>
      </c>
      <c r="E50" s="17">
        <v>663766</v>
      </c>
      <c r="F50" s="8">
        <v>1630</v>
      </c>
      <c r="G50" s="17">
        <v>441726</v>
      </c>
      <c r="H50" s="8">
        <v>1195</v>
      </c>
      <c r="I50" s="17">
        <v>328351</v>
      </c>
      <c r="J50" s="8">
        <v>33075</v>
      </c>
      <c r="K50" s="17">
        <v>1027255</v>
      </c>
      <c r="L50" s="12">
        <v>0.27</v>
      </c>
      <c r="M50" s="12">
        <v>0.18</v>
      </c>
      <c r="N50" s="12">
        <v>0.13</v>
      </c>
      <c r="O50" s="12">
        <v>0.42</v>
      </c>
    </row>
    <row r="51" spans="1:15" x14ac:dyDescent="0.35">
      <c r="A51" t="s">
        <v>205</v>
      </c>
      <c r="B51" s="59">
        <v>45190</v>
      </c>
      <c r="C51" s="17">
        <v>4449273</v>
      </c>
      <c r="D51" s="8">
        <v>1425</v>
      </c>
      <c r="E51" s="17">
        <v>618507</v>
      </c>
      <c r="F51" s="8">
        <v>1685</v>
      </c>
      <c r="G51" s="17">
        <v>458080</v>
      </c>
      <c r="H51" s="8">
        <v>8595</v>
      </c>
      <c r="I51" s="17">
        <v>2343021</v>
      </c>
      <c r="J51" s="8">
        <v>33490</v>
      </c>
      <c r="K51" s="17">
        <v>1029666</v>
      </c>
      <c r="L51" s="12">
        <v>0.14000000000000001</v>
      </c>
      <c r="M51" s="12">
        <v>0.1</v>
      </c>
      <c r="N51" s="12">
        <v>0.53</v>
      </c>
      <c r="O51" s="12">
        <v>0.23</v>
      </c>
    </row>
    <row r="52" spans="1:15" x14ac:dyDescent="0.35">
      <c r="A52" t="s">
        <v>206</v>
      </c>
      <c r="B52" s="59">
        <v>40455</v>
      </c>
      <c r="C52" s="17">
        <v>3267734</v>
      </c>
      <c r="D52" s="8">
        <v>1890</v>
      </c>
      <c r="E52" s="17">
        <v>839623</v>
      </c>
      <c r="F52" s="8">
        <v>2145</v>
      </c>
      <c r="G52" s="17">
        <v>590769</v>
      </c>
      <c r="H52" s="8">
        <v>3085</v>
      </c>
      <c r="I52" s="17">
        <v>841042</v>
      </c>
      <c r="J52" s="8">
        <v>33335</v>
      </c>
      <c r="K52" s="17">
        <v>996299</v>
      </c>
      <c r="L52" s="12">
        <v>0.26</v>
      </c>
      <c r="M52" s="12">
        <v>0.18</v>
      </c>
      <c r="N52" s="12">
        <v>0.26</v>
      </c>
      <c r="O52" s="12">
        <v>0.3</v>
      </c>
    </row>
    <row r="53" spans="1:15" x14ac:dyDescent="0.35">
      <c r="A53" t="s">
        <v>207</v>
      </c>
      <c r="B53" s="59">
        <v>38415</v>
      </c>
      <c r="C53" s="17">
        <v>2579069</v>
      </c>
      <c r="D53" s="8">
        <v>1690</v>
      </c>
      <c r="E53" s="17">
        <v>748724</v>
      </c>
      <c r="F53" s="8">
        <v>1800</v>
      </c>
      <c r="G53" s="17">
        <v>492274</v>
      </c>
      <c r="H53" s="8">
        <v>1080</v>
      </c>
      <c r="I53" s="17">
        <v>290991</v>
      </c>
      <c r="J53" s="8">
        <v>33845</v>
      </c>
      <c r="K53" s="17">
        <v>1047080</v>
      </c>
      <c r="L53" s="12">
        <v>0.28999999999999998</v>
      </c>
      <c r="M53" s="12">
        <v>0.19</v>
      </c>
      <c r="N53" s="12">
        <v>0.11</v>
      </c>
      <c r="O53" s="12">
        <v>0.41</v>
      </c>
    </row>
    <row r="54" spans="1:15" x14ac:dyDescent="0.35">
      <c r="A54" t="s">
        <v>208</v>
      </c>
      <c r="B54" s="59">
        <v>70550</v>
      </c>
      <c r="C54" s="17">
        <v>3154009</v>
      </c>
      <c r="D54" s="8">
        <v>1445</v>
      </c>
      <c r="E54" s="17">
        <v>667822</v>
      </c>
      <c r="F54" s="8">
        <v>1195</v>
      </c>
      <c r="G54" s="17">
        <v>324798</v>
      </c>
      <c r="H54" s="8">
        <v>545</v>
      </c>
      <c r="I54" s="17">
        <v>147887</v>
      </c>
      <c r="J54" s="8">
        <v>67365</v>
      </c>
      <c r="K54" s="17">
        <v>2013502</v>
      </c>
      <c r="L54" s="12">
        <v>0.21</v>
      </c>
      <c r="M54" s="12">
        <v>0.1</v>
      </c>
      <c r="N54" s="12">
        <v>0.05</v>
      </c>
      <c r="O54" s="12">
        <v>0.64</v>
      </c>
    </row>
    <row r="55" spans="1:15" x14ac:dyDescent="0.35">
      <c r="A55" t="s">
        <v>209</v>
      </c>
      <c r="B55" s="59">
        <v>35470</v>
      </c>
      <c r="C55" s="17">
        <v>1785390</v>
      </c>
      <c r="D55" s="8">
        <v>810</v>
      </c>
      <c r="E55" s="17">
        <v>381787</v>
      </c>
      <c r="F55" s="8">
        <v>1440</v>
      </c>
      <c r="G55" s="17">
        <v>394867</v>
      </c>
      <c r="H55" s="8">
        <v>320</v>
      </c>
      <c r="I55" s="17">
        <v>86092</v>
      </c>
      <c r="J55" s="8">
        <v>32900</v>
      </c>
      <c r="K55" s="17">
        <v>922643</v>
      </c>
      <c r="L55" s="12">
        <v>0.21</v>
      </c>
      <c r="M55" s="12">
        <v>0.22</v>
      </c>
      <c r="N55" s="12">
        <v>0.05</v>
      </c>
      <c r="O55" s="12">
        <v>0.52</v>
      </c>
    </row>
    <row r="56" spans="1:15" x14ac:dyDescent="0.35">
      <c r="A56" t="s">
        <v>210</v>
      </c>
      <c r="B56" s="59">
        <v>33510</v>
      </c>
      <c r="C56" s="17">
        <v>1457381</v>
      </c>
      <c r="D56" s="8">
        <v>730</v>
      </c>
      <c r="E56" s="17">
        <v>331823</v>
      </c>
      <c r="F56" s="8">
        <v>640</v>
      </c>
      <c r="G56" s="17">
        <v>174384</v>
      </c>
      <c r="H56" s="8">
        <v>340</v>
      </c>
      <c r="I56" s="17">
        <v>93571</v>
      </c>
      <c r="J56" s="8">
        <v>31800</v>
      </c>
      <c r="K56" s="17">
        <v>857603</v>
      </c>
      <c r="L56" s="12">
        <v>0.23</v>
      </c>
      <c r="M56" s="12">
        <v>0.12</v>
      </c>
      <c r="N56" s="12">
        <v>0.06</v>
      </c>
      <c r="O56" s="12">
        <v>0.59</v>
      </c>
    </row>
    <row r="57" spans="1:15" x14ac:dyDescent="0.35">
      <c r="A57" t="s">
        <v>211</v>
      </c>
      <c r="B57" s="59">
        <v>39535</v>
      </c>
      <c r="C57" s="17">
        <v>3317290</v>
      </c>
      <c r="D57" s="8">
        <v>975</v>
      </c>
      <c r="E57" s="17">
        <v>443395</v>
      </c>
      <c r="F57" s="8">
        <v>6000</v>
      </c>
      <c r="G57" s="17">
        <v>1633094</v>
      </c>
      <c r="H57" s="8">
        <v>1280</v>
      </c>
      <c r="I57" s="17">
        <v>344971</v>
      </c>
      <c r="J57" s="8">
        <v>31275</v>
      </c>
      <c r="K57" s="17">
        <v>895831</v>
      </c>
      <c r="L57" s="12">
        <v>0.13</v>
      </c>
      <c r="M57" s="12">
        <v>0.49</v>
      </c>
      <c r="N57" s="12">
        <v>0.1</v>
      </c>
      <c r="O57" s="12">
        <v>0.27</v>
      </c>
    </row>
    <row r="58" spans="1:15" x14ac:dyDescent="0.35">
      <c r="A58" t="s">
        <v>212</v>
      </c>
      <c r="B58" s="59">
        <v>41085</v>
      </c>
      <c r="C58" s="17">
        <v>4307206</v>
      </c>
      <c r="D58" s="8">
        <v>1655</v>
      </c>
      <c r="E58" s="17">
        <v>764063</v>
      </c>
      <c r="F58" s="8">
        <v>5620</v>
      </c>
      <c r="G58" s="17">
        <v>1533985</v>
      </c>
      <c r="H58" s="8">
        <v>4035</v>
      </c>
      <c r="I58" s="17">
        <v>1094908</v>
      </c>
      <c r="J58" s="8">
        <v>29775</v>
      </c>
      <c r="K58" s="17">
        <v>914250</v>
      </c>
      <c r="L58" s="12">
        <v>0.18</v>
      </c>
      <c r="M58" s="12">
        <v>0.36</v>
      </c>
      <c r="N58" s="12">
        <v>0.25</v>
      </c>
      <c r="O58" s="12">
        <v>0.21</v>
      </c>
    </row>
    <row r="59" spans="1:15" x14ac:dyDescent="0.35">
      <c r="A59" t="s">
        <v>213</v>
      </c>
      <c r="B59" s="59">
        <v>36585</v>
      </c>
      <c r="C59" s="17">
        <v>3081803</v>
      </c>
      <c r="D59" s="8">
        <v>2225</v>
      </c>
      <c r="E59" s="17">
        <v>1010941</v>
      </c>
      <c r="F59" s="8">
        <v>2830</v>
      </c>
      <c r="G59" s="17">
        <v>802087</v>
      </c>
      <c r="H59" s="8">
        <v>965</v>
      </c>
      <c r="I59" s="17">
        <v>262519</v>
      </c>
      <c r="J59" s="8">
        <v>30560</v>
      </c>
      <c r="K59" s="17">
        <v>1006256</v>
      </c>
      <c r="L59" s="12">
        <v>0.33</v>
      </c>
      <c r="M59" s="12">
        <v>0.26</v>
      </c>
      <c r="N59" s="12">
        <v>0.09</v>
      </c>
      <c r="O59" s="12">
        <v>0.33</v>
      </c>
    </row>
    <row r="60" spans="1:15" x14ac:dyDescent="0.35">
      <c r="A60" t="s">
        <v>214</v>
      </c>
      <c r="B60" s="59">
        <v>34775</v>
      </c>
      <c r="C60" s="17">
        <v>2383798</v>
      </c>
      <c r="D60" s="8">
        <v>1515</v>
      </c>
      <c r="E60" s="17">
        <v>732181</v>
      </c>
      <c r="F60" s="8">
        <v>1815</v>
      </c>
      <c r="G60" s="17">
        <v>533893</v>
      </c>
      <c r="H60" s="8">
        <v>210</v>
      </c>
      <c r="I60" s="17">
        <v>56693</v>
      </c>
      <c r="J60" s="8">
        <v>31235</v>
      </c>
      <c r="K60" s="17">
        <v>1061031</v>
      </c>
      <c r="L60" s="12">
        <v>0.31</v>
      </c>
      <c r="M60" s="12">
        <v>0.22</v>
      </c>
      <c r="N60" s="12">
        <v>0.02</v>
      </c>
      <c r="O60" s="12">
        <v>0.45</v>
      </c>
    </row>
    <row r="61" spans="1:15" x14ac:dyDescent="0.35">
      <c r="A61" t="s">
        <v>215</v>
      </c>
      <c r="B61" s="59">
        <v>55240</v>
      </c>
      <c r="C61" s="17">
        <v>8563000</v>
      </c>
      <c r="D61" s="8">
        <v>1785</v>
      </c>
      <c r="E61" s="17">
        <v>875176</v>
      </c>
      <c r="F61" s="8">
        <v>2480</v>
      </c>
      <c r="G61" s="17">
        <v>736929</v>
      </c>
      <c r="H61" s="8">
        <v>19900</v>
      </c>
      <c r="I61" s="17">
        <v>5964777</v>
      </c>
      <c r="J61" s="8">
        <v>31075</v>
      </c>
      <c r="K61" s="17">
        <v>986119</v>
      </c>
      <c r="L61" s="12">
        <v>0.1</v>
      </c>
      <c r="M61" s="12">
        <v>0.09</v>
      </c>
      <c r="N61" s="12">
        <v>0.7</v>
      </c>
      <c r="O61" s="12">
        <v>0.12</v>
      </c>
    </row>
    <row r="62" spans="1:15" x14ac:dyDescent="0.35">
      <c r="A62" t="s">
        <v>216</v>
      </c>
      <c r="B62" s="59">
        <v>35090</v>
      </c>
      <c r="C62" s="17">
        <v>2455572</v>
      </c>
      <c r="D62" s="8">
        <v>1460</v>
      </c>
      <c r="E62" s="17">
        <v>728263</v>
      </c>
      <c r="F62" s="8">
        <v>1660</v>
      </c>
      <c r="G62" s="17">
        <v>499641</v>
      </c>
      <c r="H62" s="8">
        <v>800</v>
      </c>
      <c r="I62" s="17">
        <v>237131</v>
      </c>
      <c r="J62" s="8">
        <v>31170</v>
      </c>
      <c r="K62" s="17">
        <v>990538</v>
      </c>
      <c r="L62" s="12">
        <v>0.3</v>
      </c>
      <c r="M62" s="12">
        <v>0.2</v>
      </c>
      <c r="N62" s="12">
        <v>0.1</v>
      </c>
      <c r="O62" s="12">
        <v>0.4</v>
      </c>
    </row>
    <row r="63" spans="1:15" x14ac:dyDescent="0.35">
      <c r="A63" t="s">
        <v>217</v>
      </c>
      <c r="B63" s="59">
        <v>34705</v>
      </c>
      <c r="C63" s="17">
        <v>2349482</v>
      </c>
      <c r="D63" s="8">
        <v>1530</v>
      </c>
      <c r="E63" s="17">
        <v>759011</v>
      </c>
      <c r="F63" s="8">
        <v>1740</v>
      </c>
      <c r="G63" s="17">
        <v>519544</v>
      </c>
      <c r="H63" s="8">
        <v>295</v>
      </c>
      <c r="I63" s="17">
        <v>87596</v>
      </c>
      <c r="J63" s="8">
        <v>31140</v>
      </c>
      <c r="K63" s="17">
        <v>983330</v>
      </c>
      <c r="L63" s="12">
        <v>0.32</v>
      </c>
      <c r="M63" s="12">
        <v>0.22</v>
      </c>
      <c r="N63" s="12">
        <v>0.04</v>
      </c>
      <c r="O63" s="12">
        <v>0.42</v>
      </c>
    </row>
    <row r="64" spans="1:15" x14ac:dyDescent="0.35">
      <c r="A64" t="s">
        <v>218</v>
      </c>
      <c r="B64" s="59">
        <v>35605</v>
      </c>
      <c r="C64" s="17">
        <v>2627604</v>
      </c>
      <c r="D64" s="8">
        <v>1485</v>
      </c>
      <c r="E64" s="17">
        <v>751478</v>
      </c>
      <c r="F64" s="8">
        <v>2745</v>
      </c>
      <c r="G64" s="17">
        <v>820993</v>
      </c>
      <c r="H64" s="8">
        <v>285</v>
      </c>
      <c r="I64" s="17">
        <v>83436</v>
      </c>
      <c r="J64" s="8">
        <v>31090</v>
      </c>
      <c r="K64" s="17">
        <v>971697</v>
      </c>
      <c r="L64" s="12">
        <v>0.28999999999999998</v>
      </c>
      <c r="M64" s="12">
        <v>0.31</v>
      </c>
      <c r="N64" s="12">
        <v>0.03</v>
      </c>
      <c r="O64" s="12">
        <v>0.37</v>
      </c>
    </row>
    <row r="65" spans="1:15" x14ac:dyDescent="0.35">
      <c r="A65" t="s">
        <v>219</v>
      </c>
      <c r="B65" s="59">
        <v>34935</v>
      </c>
      <c r="C65" s="17">
        <v>2429652</v>
      </c>
      <c r="D65" s="8">
        <v>1405</v>
      </c>
      <c r="E65" s="17">
        <v>698953</v>
      </c>
      <c r="F65" s="8">
        <v>2290</v>
      </c>
      <c r="G65" s="17">
        <v>687262</v>
      </c>
      <c r="H65" s="8">
        <v>220</v>
      </c>
      <c r="I65" s="17">
        <v>63668</v>
      </c>
      <c r="J65" s="8">
        <v>31020</v>
      </c>
      <c r="K65" s="17">
        <v>979769</v>
      </c>
      <c r="L65" s="12">
        <v>0.28999999999999998</v>
      </c>
      <c r="M65" s="12">
        <v>0.28000000000000003</v>
      </c>
      <c r="N65" s="12">
        <v>0.03</v>
      </c>
      <c r="O65" s="12">
        <v>0.4</v>
      </c>
    </row>
    <row r="66" spans="1:15" x14ac:dyDescent="0.35">
      <c r="A66" t="s">
        <v>220</v>
      </c>
      <c r="B66" s="59">
        <v>64545</v>
      </c>
      <c r="C66" s="17">
        <v>3117335</v>
      </c>
      <c r="D66" s="8">
        <v>1265</v>
      </c>
      <c r="E66" s="17">
        <v>639323</v>
      </c>
      <c r="F66" s="8">
        <v>1785</v>
      </c>
      <c r="G66" s="17">
        <v>535630</v>
      </c>
      <c r="H66" s="8">
        <v>155</v>
      </c>
      <c r="I66" s="17">
        <v>45881</v>
      </c>
      <c r="J66" s="8">
        <v>61340</v>
      </c>
      <c r="K66" s="17">
        <v>1896501</v>
      </c>
      <c r="L66" s="12">
        <v>0.21</v>
      </c>
      <c r="M66" s="12">
        <v>0.17</v>
      </c>
      <c r="N66" s="12">
        <v>0.01</v>
      </c>
      <c r="O66" s="12">
        <v>0.61</v>
      </c>
    </row>
    <row r="67" spans="1:15" x14ac:dyDescent="0.35">
      <c r="A67" t="s">
        <v>221</v>
      </c>
      <c r="B67" s="59">
        <v>32580</v>
      </c>
      <c r="C67" s="17">
        <v>1781170</v>
      </c>
      <c r="D67" s="8">
        <v>925</v>
      </c>
      <c r="E67" s="17">
        <v>469103</v>
      </c>
      <c r="F67" s="8">
        <v>1195</v>
      </c>
      <c r="G67" s="17">
        <v>358430</v>
      </c>
      <c r="H67" s="8">
        <v>95</v>
      </c>
      <c r="I67" s="17">
        <v>28150</v>
      </c>
      <c r="J67" s="8">
        <v>30365</v>
      </c>
      <c r="K67" s="17">
        <v>925486</v>
      </c>
      <c r="L67" s="12">
        <v>0.26</v>
      </c>
      <c r="M67" s="12">
        <v>0.2</v>
      </c>
      <c r="N67" s="12">
        <v>0.02</v>
      </c>
      <c r="O67" s="12">
        <v>0.52</v>
      </c>
    </row>
    <row r="68" spans="1:15" x14ac:dyDescent="0.35">
      <c r="A68" t="s">
        <v>222</v>
      </c>
      <c r="B68" s="59">
        <v>33375</v>
      </c>
      <c r="C68" s="17">
        <v>2213912</v>
      </c>
      <c r="D68" s="8">
        <v>1400</v>
      </c>
      <c r="E68" s="17">
        <v>699085</v>
      </c>
      <c r="F68" s="8">
        <v>1930</v>
      </c>
      <c r="G68" s="17">
        <v>581558</v>
      </c>
      <c r="H68" s="8">
        <v>120</v>
      </c>
      <c r="I68" s="17">
        <v>34639</v>
      </c>
      <c r="J68" s="8">
        <v>29925</v>
      </c>
      <c r="K68" s="17">
        <v>898629</v>
      </c>
      <c r="L68" s="12">
        <v>0.32</v>
      </c>
      <c r="M68" s="12">
        <v>0.26</v>
      </c>
      <c r="N68" s="12">
        <v>0.02</v>
      </c>
      <c r="O68" s="12">
        <v>0.41</v>
      </c>
    </row>
    <row r="69" spans="1:15" x14ac:dyDescent="0.35">
      <c r="A69" t="s">
        <v>223</v>
      </c>
      <c r="B69" s="59">
        <v>33110</v>
      </c>
      <c r="C69" s="17">
        <v>2153969</v>
      </c>
      <c r="D69" s="8">
        <v>1345</v>
      </c>
      <c r="E69" s="17">
        <v>680393</v>
      </c>
      <c r="F69" s="8">
        <v>1715</v>
      </c>
      <c r="G69" s="17">
        <v>514116</v>
      </c>
      <c r="H69" s="8">
        <v>130</v>
      </c>
      <c r="I69" s="17">
        <v>39087</v>
      </c>
      <c r="J69" s="8">
        <v>29920</v>
      </c>
      <c r="K69" s="17">
        <v>920372</v>
      </c>
      <c r="L69" s="12">
        <v>0.32</v>
      </c>
      <c r="M69" s="12">
        <v>0.24</v>
      </c>
      <c r="N69" s="12">
        <v>0.02</v>
      </c>
      <c r="O69" s="12">
        <v>0.43</v>
      </c>
    </row>
    <row r="70" spans="1:15" x14ac:dyDescent="0.35">
      <c r="A70" t="s">
        <v>224</v>
      </c>
      <c r="B70" s="59">
        <v>32510</v>
      </c>
      <c r="C70" s="17">
        <v>1982109</v>
      </c>
      <c r="D70" s="8">
        <v>1095</v>
      </c>
      <c r="E70" s="17">
        <v>546961</v>
      </c>
      <c r="F70" s="8">
        <v>1430</v>
      </c>
      <c r="G70" s="17">
        <v>429056</v>
      </c>
      <c r="H70" s="8">
        <v>65</v>
      </c>
      <c r="I70" s="17">
        <v>19703</v>
      </c>
      <c r="J70" s="8">
        <v>29920</v>
      </c>
      <c r="K70" s="17">
        <v>986389</v>
      </c>
      <c r="L70" s="12">
        <v>0.28000000000000003</v>
      </c>
      <c r="M70" s="12">
        <v>0.22</v>
      </c>
      <c r="N70" s="12">
        <v>0.01</v>
      </c>
      <c r="O70" s="12">
        <v>0.5</v>
      </c>
    </row>
    <row r="71" spans="1:15" x14ac:dyDescent="0.35">
      <c r="A71" t="s">
        <v>225</v>
      </c>
      <c r="B71" s="59">
        <v>34420</v>
      </c>
      <c r="C71" s="17">
        <v>2069993</v>
      </c>
      <c r="D71" s="8">
        <v>1070</v>
      </c>
      <c r="E71" s="17">
        <v>542036</v>
      </c>
      <c r="F71" s="8">
        <v>1335</v>
      </c>
      <c r="G71" s="17">
        <v>417564</v>
      </c>
      <c r="H71" s="8">
        <v>10</v>
      </c>
      <c r="I71" s="17">
        <v>3172</v>
      </c>
      <c r="J71" s="8">
        <v>32000</v>
      </c>
      <c r="K71" s="17">
        <v>1107220</v>
      </c>
      <c r="L71" s="12">
        <v>0.26</v>
      </c>
      <c r="M71" s="12">
        <v>0.2</v>
      </c>
      <c r="N71" s="12">
        <v>0</v>
      </c>
      <c r="O71" s="12">
        <v>0.53</v>
      </c>
    </row>
    <row r="72" spans="1:15" s="48" customFormat="1" x14ac:dyDescent="0.35">
      <c r="A72" s="82" t="s">
        <v>226</v>
      </c>
      <c r="B72" s="77">
        <v>36365</v>
      </c>
      <c r="C72" s="36">
        <v>2415708</v>
      </c>
      <c r="D72" s="24">
        <v>1305</v>
      </c>
      <c r="E72" s="36">
        <v>680687</v>
      </c>
      <c r="F72" s="24">
        <v>1695</v>
      </c>
      <c r="G72" s="36">
        <v>540490</v>
      </c>
      <c r="H72" s="24">
        <v>40</v>
      </c>
      <c r="I72" s="36">
        <v>12393</v>
      </c>
      <c r="J72" s="24">
        <v>33325</v>
      </c>
      <c r="K72" s="36">
        <v>1182138</v>
      </c>
      <c r="L72" s="65">
        <v>0.28000000000000003</v>
      </c>
      <c r="M72" s="65">
        <v>0.22</v>
      </c>
      <c r="N72" s="65">
        <v>0.01</v>
      </c>
      <c r="O72" s="65">
        <v>0.49</v>
      </c>
    </row>
    <row r="73" spans="1:15" s="48" customFormat="1" x14ac:dyDescent="0.35">
      <c r="A73" s="63" t="s">
        <v>227</v>
      </c>
      <c r="B73" s="77">
        <v>55130</v>
      </c>
      <c r="C73" s="36">
        <v>8177022</v>
      </c>
      <c r="D73" s="24">
        <v>950</v>
      </c>
      <c r="E73" s="36">
        <v>504071</v>
      </c>
      <c r="F73" s="24">
        <v>1555</v>
      </c>
      <c r="G73" s="36">
        <v>491709</v>
      </c>
      <c r="H73" s="24">
        <v>18755</v>
      </c>
      <c r="I73" s="36">
        <v>6000268</v>
      </c>
      <c r="J73" s="24">
        <v>33865</v>
      </c>
      <c r="K73" s="36">
        <v>1180973</v>
      </c>
      <c r="L73" s="65">
        <v>0.06</v>
      </c>
      <c r="M73" s="65">
        <v>0.06</v>
      </c>
      <c r="N73" s="65">
        <v>0.73</v>
      </c>
      <c r="O73" s="65">
        <v>0.14000000000000001</v>
      </c>
    </row>
    <row r="74" spans="1:15" s="48" customFormat="1" x14ac:dyDescent="0.35">
      <c r="A74" s="63" t="s">
        <v>228</v>
      </c>
      <c r="B74" s="77">
        <v>38660</v>
      </c>
      <c r="C74" s="36">
        <v>2879618</v>
      </c>
      <c r="D74" s="24">
        <v>1340</v>
      </c>
      <c r="E74" s="36">
        <v>709686</v>
      </c>
      <c r="F74" s="24">
        <v>1640</v>
      </c>
      <c r="G74" s="36">
        <v>520799</v>
      </c>
      <c r="H74" s="24">
        <v>1370</v>
      </c>
      <c r="I74" s="36">
        <v>440753</v>
      </c>
      <c r="J74" s="24">
        <v>34310</v>
      </c>
      <c r="K74" s="36">
        <v>1208379</v>
      </c>
      <c r="L74" s="65">
        <v>0.25</v>
      </c>
      <c r="M74" s="65">
        <v>0.18</v>
      </c>
      <c r="N74" s="65">
        <v>0.15</v>
      </c>
      <c r="O74" s="65">
        <v>0.42</v>
      </c>
    </row>
    <row r="75" spans="1:15" s="48" customFormat="1" x14ac:dyDescent="0.35">
      <c r="A75" s="63" t="s">
        <v>229</v>
      </c>
      <c r="B75" s="77">
        <v>38160</v>
      </c>
      <c r="C75" s="36">
        <v>2567213</v>
      </c>
      <c r="D75" s="24">
        <v>1340</v>
      </c>
      <c r="E75" s="36">
        <v>707778</v>
      </c>
      <c r="F75" s="24">
        <v>1835</v>
      </c>
      <c r="G75" s="36">
        <v>582931</v>
      </c>
      <c r="H75" s="24">
        <v>235</v>
      </c>
      <c r="I75" s="36">
        <v>74505</v>
      </c>
      <c r="J75" s="24">
        <v>34750</v>
      </c>
      <c r="K75" s="36">
        <v>1201999</v>
      </c>
      <c r="L75" s="65">
        <v>0.28000000000000003</v>
      </c>
      <c r="M75" s="65">
        <v>0.23</v>
      </c>
      <c r="N75" s="65">
        <v>0.03</v>
      </c>
      <c r="O75" s="65">
        <v>0.47</v>
      </c>
    </row>
    <row r="76" spans="1:15" s="48" customFormat="1" x14ac:dyDescent="0.35">
      <c r="A76" s="63" t="s">
        <v>230</v>
      </c>
      <c r="B76" s="77">
        <v>38090</v>
      </c>
      <c r="C76" s="36">
        <v>2410356</v>
      </c>
      <c r="D76" s="24">
        <v>1215</v>
      </c>
      <c r="E76" s="36">
        <v>649552</v>
      </c>
      <c r="F76" s="24">
        <v>1560</v>
      </c>
      <c r="G76" s="36">
        <v>495410</v>
      </c>
      <c r="H76" s="24">
        <v>145</v>
      </c>
      <c r="I76" s="36">
        <v>45491</v>
      </c>
      <c r="J76" s="24">
        <v>35175</v>
      </c>
      <c r="K76" s="36">
        <v>1219903</v>
      </c>
      <c r="L76" s="65">
        <v>0.27</v>
      </c>
      <c r="M76" s="65">
        <v>0.21</v>
      </c>
      <c r="N76" s="65">
        <v>0.02</v>
      </c>
      <c r="O76" s="65">
        <v>0.51</v>
      </c>
    </row>
    <row r="77" spans="1:15" s="79" customFormat="1" x14ac:dyDescent="0.35">
      <c r="A77" s="66" t="s">
        <v>231</v>
      </c>
      <c r="B77" s="67">
        <v>10675</v>
      </c>
      <c r="C77" s="68">
        <v>4072200</v>
      </c>
      <c r="D77" s="67">
        <v>10675</v>
      </c>
      <c r="E77" s="68">
        <v>4072200</v>
      </c>
      <c r="F77" s="69">
        <v>0</v>
      </c>
      <c r="G77" s="68">
        <v>0</v>
      </c>
      <c r="H77" s="69">
        <v>0</v>
      </c>
      <c r="I77" s="68">
        <v>0</v>
      </c>
      <c r="J77" s="69">
        <v>0</v>
      </c>
      <c r="K77" s="68">
        <v>0</v>
      </c>
      <c r="L77" s="70">
        <v>1</v>
      </c>
      <c r="M77" s="70">
        <v>0</v>
      </c>
      <c r="N77" s="70">
        <v>0</v>
      </c>
      <c r="O77" s="70">
        <v>0</v>
      </c>
    </row>
    <row r="78" spans="1:15" x14ac:dyDescent="0.35">
      <c r="A78" s="71" t="s">
        <v>232</v>
      </c>
      <c r="B78" s="72">
        <v>160340</v>
      </c>
      <c r="C78" s="73">
        <v>22485723</v>
      </c>
      <c r="D78" s="72">
        <v>15875</v>
      </c>
      <c r="E78" s="73">
        <v>6638100</v>
      </c>
      <c r="F78" s="72">
        <v>31260</v>
      </c>
      <c r="G78" s="73">
        <v>8046750</v>
      </c>
      <c r="H78" s="72">
        <v>17875</v>
      </c>
      <c r="I78" s="73">
        <v>4542500</v>
      </c>
      <c r="J78" s="72">
        <v>95330</v>
      </c>
      <c r="K78" s="73">
        <v>3258373</v>
      </c>
      <c r="L78" s="74">
        <v>0.3</v>
      </c>
      <c r="M78" s="74">
        <v>0.36</v>
      </c>
      <c r="N78" s="74">
        <v>0.2</v>
      </c>
      <c r="O78" s="74">
        <v>0.14000000000000001</v>
      </c>
    </row>
    <row r="79" spans="1:15" x14ac:dyDescent="0.35">
      <c r="A79" s="75" t="s">
        <v>233</v>
      </c>
      <c r="B79" s="72">
        <v>433835</v>
      </c>
      <c r="C79" s="73">
        <v>29458174</v>
      </c>
      <c r="D79" s="72">
        <v>16315</v>
      </c>
      <c r="E79" s="73">
        <v>6942600</v>
      </c>
      <c r="F79" s="72">
        <v>21025</v>
      </c>
      <c r="G79" s="73">
        <v>5375750</v>
      </c>
      <c r="H79" s="72">
        <v>22570</v>
      </c>
      <c r="I79" s="73">
        <v>5743500</v>
      </c>
      <c r="J79" s="81">
        <v>373930</v>
      </c>
      <c r="K79" s="73">
        <v>11396324</v>
      </c>
      <c r="L79" s="74">
        <v>0.24</v>
      </c>
      <c r="M79" s="74">
        <v>0.18</v>
      </c>
      <c r="N79" s="74">
        <v>0.19</v>
      </c>
      <c r="O79" s="74">
        <v>0.39</v>
      </c>
    </row>
    <row r="80" spans="1:15" x14ac:dyDescent="0.35">
      <c r="A80" s="76" t="s">
        <v>234</v>
      </c>
      <c r="B80" s="72">
        <v>508975</v>
      </c>
      <c r="C80" s="73">
        <v>28485091</v>
      </c>
      <c r="D80" s="72">
        <v>14950</v>
      </c>
      <c r="E80" s="73">
        <v>6276897</v>
      </c>
      <c r="F80" s="72">
        <v>15460</v>
      </c>
      <c r="G80" s="73">
        <v>3965308</v>
      </c>
      <c r="H80" s="72">
        <v>17515</v>
      </c>
      <c r="I80" s="73">
        <v>4496130</v>
      </c>
      <c r="J80" s="81">
        <v>461045</v>
      </c>
      <c r="K80" s="73">
        <v>13746757</v>
      </c>
      <c r="L80" s="74">
        <v>0.22</v>
      </c>
      <c r="M80" s="74">
        <v>0.14000000000000001</v>
      </c>
      <c r="N80" s="74">
        <v>0.16</v>
      </c>
      <c r="O80" s="74">
        <v>0.48</v>
      </c>
    </row>
    <row r="81" spans="1:15" x14ac:dyDescent="0.35">
      <c r="A81" s="76" t="s">
        <v>235</v>
      </c>
      <c r="B81" s="72">
        <v>489220</v>
      </c>
      <c r="C81" s="73">
        <v>32145756</v>
      </c>
      <c r="D81" s="72">
        <v>15200</v>
      </c>
      <c r="E81" s="73">
        <v>6726667</v>
      </c>
      <c r="F81" s="72">
        <v>25855</v>
      </c>
      <c r="G81" s="73">
        <v>7009617</v>
      </c>
      <c r="H81" s="72">
        <v>21385</v>
      </c>
      <c r="I81" s="73">
        <v>5804114</v>
      </c>
      <c r="J81" s="72">
        <v>426780</v>
      </c>
      <c r="K81" s="73">
        <v>12605357</v>
      </c>
      <c r="L81" s="74">
        <v>0.21</v>
      </c>
      <c r="M81" s="74">
        <v>0.22</v>
      </c>
      <c r="N81" s="74">
        <v>0.18</v>
      </c>
      <c r="O81" s="74">
        <v>0.39</v>
      </c>
    </row>
    <row r="82" spans="1:15" x14ac:dyDescent="0.35">
      <c r="A82" s="76" t="s">
        <v>236</v>
      </c>
      <c r="B82" s="72">
        <v>463060</v>
      </c>
      <c r="C82" s="73">
        <v>35139405</v>
      </c>
      <c r="D82" s="72">
        <v>17440</v>
      </c>
      <c r="E82" s="73">
        <v>8590870</v>
      </c>
      <c r="F82" s="72">
        <v>23620</v>
      </c>
      <c r="G82" s="73">
        <v>7019139</v>
      </c>
      <c r="H82" s="72">
        <v>23235</v>
      </c>
      <c r="I82" s="73">
        <v>6923279</v>
      </c>
      <c r="J82" s="72">
        <v>398760</v>
      </c>
      <c r="K82" s="73">
        <v>12606117</v>
      </c>
      <c r="L82" s="74">
        <v>0.24</v>
      </c>
      <c r="M82" s="74">
        <v>0.2</v>
      </c>
      <c r="N82" s="74">
        <v>0.2</v>
      </c>
      <c r="O82" s="74">
        <v>0.36</v>
      </c>
    </row>
    <row r="83" spans="1:15" x14ac:dyDescent="0.35">
      <c r="A83" s="76" t="s">
        <v>237</v>
      </c>
      <c r="B83" s="60">
        <v>240830</v>
      </c>
      <c r="C83" s="80">
        <v>20519909</v>
      </c>
      <c r="D83" s="60">
        <v>7230</v>
      </c>
      <c r="E83" s="80">
        <v>3793810</v>
      </c>
      <c r="F83" s="60">
        <v>9620</v>
      </c>
      <c r="G83" s="80">
        <v>3048904</v>
      </c>
      <c r="H83" s="60">
        <v>20555</v>
      </c>
      <c r="I83" s="80">
        <v>6576583</v>
      </c>
      <c r="J83" s="60">
        <v>203425</v>
      </c>
      <c r="K83" s="80">
        <v>7100612</v>
      </c>
      <c r="L83" s="14">
        <v>0.18</v>
      </c>
      <c r="M83" s="14">
        <v>0.15</v>
      </c>
      <c r="N83" s="14">
        <v>0.32</v>
      </c>
      <c r="O83" s="14">
        <v>0.35</v>
      </c>
    </row>
    <row r="84" spans="1:15" x14ac:dyDescent="0.35">
      <c r="A84" t="s">
        <v>44</v>
      </c>
    </row>
    <row r="85" spans="1:15" x14ac:dyDescent="0.35">
      <c r="A85" t="s">
        <v>96</v>
      </c>
    </row>
    <row r="86" spans="1:15" ht="124" x14ac:dyDescent="0.35">
      <c r="A86" s="35" t="s">
        <v>971</v>
      </c>
    </row>
    <row r="87" spans="1:15" x14ac:dyDescent="0.35">
      <c r="A87" t="s">
        <v>97</v>
      </c>
    </row>
    <row r="88" spans="1:15" ht="93" x14ac:dyDescent="0.35">
      <c r="A88" s="35" t="s">
        <v>997</v>
      </c>
      <c r="E88" s="78"/>
    </row>
  </sheetData>
  <pageMargins left="0.7" right="0.7" top="0.75" bottom="0.75" header="0.3" footer="0.3"/>
  <pageSetup paperSize="9" orientation="portrait" horizontalDpi="300" verticalDpi="30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7200BE-9321-4D6B-BE13-3401C82ED4DF}">
  <dimension ref="A1:G39"/>
  <sheetViews>
    <sheetView zoomScale="90" zoomScaleNormal="90" workbookViewId="0"/>
  </sheetViews>
  <sheetFormatPr defaultColWidth="10.58203125" defaultRowHeight="15.5" x14ac:dyDescent="0.35"/>
  <cols>
    <col min="1" max="1" width="35.58203125" customWidth="1"/>
    <col min="2" max="2" width="16.58203125" customWidth="1"/>
    <col min="3" max="5" width="14.5" customWidth="1"/>
    <col min="6" max="7" width="14" customWidth="1"/>
    <col min="8" max="8" width="12.33203125" customWidth="1"/>
  </cols>
  <sheetData>
    <row r="1" spans="1:7" ht="21" x14ac:dyDescent="0.5">
      <c r="A1" s="18" t="s">
        <v>12</v>
      </c>
      <c r="B1" s="19"/>
    </row>
    <row r="2" spans="1:7" x14ac:dyDescent="0.35">
      <c r="A2" s="19" t="s">
        <v>33</v>
      </c>
      <c r="B2" s="19"/>
    </row>
    <row r="3" spans="1:7" x14ac:dyDescent="0.35">
      <c r="A3" s="19" t="s">
        <v>20</v>
      </c>
      <c r="B3" s="19"/>
    </row>
    <row r="4" spans="1:7" x14ac:dyDescent="0.35">
      <c r="A4" s="19" t="s">
        <v>968</v>
      </c>
      <c r="B4" s="19"/>
    </row>
    <row r="5" spans="1:7" ht="80.150000000000006" customHeight="1" x14ac:dyDescent="0.35">
      <c r="A5" s="20" t="s">
        <v>965</v>
      </c>
      <c r="B5" s="20" t="s">
        <v>958</v>
      </c>
      <c r="C5" s="20" t="s">
        <v>959</v>
      </c>
      <c r="D5" s="20" t="s">
        <v>366</v>
      </c>
      <c r="E5" s="20" t="s">
        <v>960</v>
      </c>
      <c r="F5" s="20" t="s">
        <v>368</v>
      </c>
      <c r="G5" s="20" t="s">
        <v>961</v>
      </c>
    </row>
    <row r="6" spans="1:7" x14ac:dyDescent="0.35">
      <c r="A6" s="21" t="s">
        <v>376</v>
      </c>
      <c r="B6" s="22">
        <v>79435</v>
      </c>
      <c r="C6" s="23">
        <v>23911025</v>
      </c>
      <c r="D6" s="22">
        <v>35785</v>
      </c>
      <c r="E6" s="23">
        <v>10571695</v>
      </c>
      <c r="F6" s="22">
        <v>43635</v>
      </c>
      <c r="G6" s="23">
        <v>13339330</v>
      </c>
    </row>
    <row r="7" spans="1:7" x14ac:dyDescent="0.35">
      <c r="A7" t="s">
        <v>209</v>
      </c>
      <c r="B7" s="8">
        <v>770</v>
      </c>
      <c r="C7" s="17">
        <v>211964</v>
      </c>
      <c r="D7" s="8">
        <v>760</v>
      </c>
      <c r="E7" s="17">
        <v>208767</v>
      </c>
      <c r="F7" s="8">
        <v>10</v>
      </c>
      <c r="G7" s="17">
        <v>3197</v>
      </c>
    </row>
    <row r="8" spans="1:7" x14ac:dyDescent="0.35">
      <c r="A8" t="s">
        <v>210</v>
      </c>
      <c r="B8" s="8">
        <v>65</v>
      </c>
      <c r="C8" s="17">
        <v>18170</v>
      </c>
      <c r="D8" s="8">
        <v>65</v>
      </c>
      <c r="E8" s="17">
        <v>17665</v>
      </c>
      <c r="F8" s="24" t="s">
        <v>962</v>
      </c>
      <c r="G8" s="24" t="s">
        <v>962</v>
      </c>
    </row>
    <row r="9" spans="1:7" x14ac:dyDescent="0.35">
      <c r="A9" t="s">
        <v>211</v>
      </c>
      <c r="B9" s="8">
        <v>6100</v>
      </c>
      <c r="C9" s="17">
        <v>1658627</v>
      </c>
      <c r="D9" s="8">
        <v>5155</v>
      </c>
      <c r="E9" s="17">
        <v>1404895</v>
      </c>
      <c r="F9" s="8">
        <v>945</v>
      </c>
      <c r="G9" s="17">
        <v>253732</v>
      </c>
    </row>
    <row r="10" spans="1:7" x14ac:dyDescent="0.35">
      <c r="A10" t="s">
        <v>212</v>
      </c>
      <c r="B10" s="8">
        <v>7885</v>
      </c>
      <c r="C10" s="17">
        <v>2146285</v>
      </c>
      <c r="D10" s="8">
        <v>4350</v>
      </c>
      <c r="E10" s="17">
        <v>1187028</v>
      </c>
      <c r="F10" s="8">
        <v>3535</v>
      </c>
      <c r="G10" s="17">
        <v>959258</v>
      </c>
    </row>
    <row r="11" spans="1:7" x14ac:dyDescent="0.35">
      <c r="A11" t="s">
        <v>213</v>
      </c>
      <c r="B11" s="8">
        <v>1655</v>
      </c>
      <c r="C11" s="17">
        <v>476560</v>
      </c>
      <c r="D11" s="8">
        <v>1510</v>
      </c>
      <c r="E11" s="17">
        <v>436412</v>
      </c>
      <c r="F11" s="8">
        <v>145</v>
      </c>
      <c r="G11" s="17">
        <v>40148</v>
      </c>
    </row>
    <row r="12" spans="1:7" x14ac:dyDescent="0.35">
      <c r="A12" t="s">
        <v>214</v>
      </c>
      <c r="B12" s="8">
        <v>1205</v>
      </c>
      <c r="C12" s="17">
        <v>358473</v>
      </c>
      <c r="D12" s="8">
        <v>1185</v>
      </c>
      <c r="E12" s="17">
        <v>353120</v>
      </c>
      <c r="F12" s="8">
        <v>20</v>
      </c>
      <c r="G12" s="17">
        <v>5353</v>
      </c>
    </row>
    <row r="13" spans="1:7" x14ac:dyDescent="0.35">
      <c r="A13" t="s">
        <v>215</v>
      </c>
      <c r="B13" s="8">
        <v>20920</v>
      </c>
      <c r="C13" s="17">
        <v>6269174</v>
      </c>
      <c r="D13" s="8">
        <v>1870</v>
      </c>
      <c r="E13" s="17">
        <v>555344</v>
      </c>
      <c r="F13" s="8">
        <v>19050</v>
      </c>
      <c r="G13" s="17">
        <v>5713830</v>
      </c>
    </row>
    <row r="14" spans="1:7" x14ac:dyDescent="0.35">
      <c r="A14" t="s">
        <v>216</v>
      </c>
      <c r="B14" s="8">
        <v>1350</v>
      </c>
      <c r="C14" s="17">
        <v>404461</v>
      </c>
      <c r="D14" s="8">
        <v>1155</v>
      </c>
      <c r="E14" s="17">
        <v>345575</v>
      </c>
      <c r="F14" s="8">
        <v>195</v>
      </c>
      <c r="G14" s="17">
        <v>58886</v>
      </c>
    </row>
    <row r="15" spans="1:7" x14ac:dyDescent="0.35">
      <c r="A15" t="s">
        <v>217</v>
      </c>
      <c r="B15" s="8">
        <v>1315</v>
      </c>
      <c r="C15" s="17">
        <v>393794</v>
      </c>
      <c r="D15" s="8">
        <v>1255</v>
      </c>
      <c r="E15" s="17">
        <v>375297</v>
      </c>
      <c r="F15" s="8">
        <v>60</v>
      </c>
      <c r="G15" s="17">
        <v>18497</v>
      </c>
    </row>
    <row r="16" spans="1:7" x14ac:dyDescent="0.35">
      <c r="A16" t="s">
        <v>218</v>
      </c>
      <c r="B16" s="8">
        <v>1505</v>
      </c>
      <c r="C16" s="17">
        <v>448720</v>
      </c>
      <c r="D16" s="8">
        <v>1440</v>
      </c>
      <c r="E16" s="17">
        <v>429940</v>
      </c>
      <c r="F16" s="8">
        <v>65</v>
      </c>
      <c r="G16" s="17">
        <v>18780</v>
      </c>
    </row>
    <row r="17" spans="1:7" x14ac:dyDescent="0.35">
      <c r="A17" t="s">
        <v>219</v>
      </c>
      <c r="B17" s="8">
        <v>2020</v>
      </c>
      <c r="C17" s="17">
        <v>606249</v>
      </c>
      <c r="D17" s="8">
        <v>1940</v>
      </c>
      <c r="E17" s="17">
        <v>582727</v>
      </c>
      <c r="F17" s="8">
        <v>80</v>
      </c>
      <c r="G17" s="17">
        <v>23522</v>
      </c>
    </row>
    <row r="18" spans="1:7" x14ac:dyDescent="0.35">
      <c r="A18" t="s">
        <v>220</v>
      </c>
      <c r="B18" s="8">
        <v>1475</v>
      </c>
      <c r="C18" s="17">
        <v>443683</v>
      </c>
      <c r="D18" s="8">
        <v>1425</v>
      </c>
      <c r="E18" s="17">
        <v>428467</v>
      </c>
      <c r="F18" s="24">
        <v>50</v>
      </c>
      <c r="G18" s="17">
        <v>15216</v>
      </c>
    </row>
    <row r="19" spans="1:7" x14ac:dyDescent="0.35">
      <c r="A19" t="s">
        <v>221</v>
      </c>
      <c r="B19" s="8">
        <v>1035</v>
      </c>
      <c r="C19" s="17">
        <v>310854</v>
      </c>
      <c r="D19" s="24">
        <v>1015</v>
      </c>
      <c r="E19" s="17">
        <v>303782</v>
      </c>
      <c r="F19" s="24">
        <v>25</v>
      </c>
      <c r="G19" s="17">
        <v>7073</v>
      </c>
    </row>
    <row r="20" spans="1:7" x14ac:dyDescent="0.35">
      <c r="A20" s="19" t="s">
        <v>222</v>
      </c>
      <c r="B20" s="25">
        <v>1550</v>
      </c>
      <c r="C20" s="17">
        <v>467367</v>
      </c>
      <c r="D20" s="24">
        <v>1520</v>
      </c>
      <c r="E20" s="17">
        <v>457964</v>
      </c>
      <c r="F20" s="24">
        <v>35</v>
      </c>
      <c r="G20" s="17">
        <v>9403</v>
      </c>
    </row>
    <row r="21" spans="1:7" x14ac:dyDescent="0.35">
      <c r="A21" s="19" t="s">
        <v>223</v>
      </c>
      <c r="B21" s="25">
        <v>1505</v>
      </c>
      <c r="C21" s="17">
        <v>450248</v>
      </c>
      <c r="D21" s="24">
        <v>1460</v>
      </c>
      <c r="E21" s="17">
        <v>436718</v>
      </c>
      <c r="F21" s="24">
        <v>45</v>
      </c>
      <c r="G21" s="17">
        <v>13529</v>
      </c>
    </row>
    <row r="22" spans="1:7" x14ac:dyDescent="0.35">
      <c r="A22" s="19" t="s">
        <v>224</v>
      </c>
      <c r="B22" s="25">
        <v>1195</v>
      </c>
      <c r="C22" s="17">
        <v>358061</v>
      </c>
      <c r="D22" s="24">
        <v>1190</v>
      </c>
      <c r="E22" s="17">
        <v>357766</v>
      </c>
      <c r="F22" s="24" t="s">
        <v>962</v>
      </c>
      <c r="G22" s="24" t="s">
        <v>962</v>
      </c>
    </row>
    <row r="23" spans="1:7" x14ac:dyDescent="0.35">
      <c r="A23" s="19" t="s">
        <v>225</v>
      </c>
      <c r="B23" s="8">
        <v>1125</v>
      </c>
      <c r="C23" s="17">
        <v>352938</v>
      </c>
      <c r="D23" s="24">
        <v>1125</v>
      </c>
      <c r="E23" s="17">
        <v>352938</v>
      </c>
      <c r="F23" s="24">
        <v>0</v>
      </c>
      <c r="G23" s="17">
        <v>0</v>
      </c>
    </row>
    <row r="24" spans="1:7" x14ac:dyDescent="0.35">
      <c r="A24" s="19" t="s">
        <v>226</v>
      </c>
      <c r="B24" s="8">
        <v>1480</v>
      </c>
      <c r="C24" s="17">
        <v>474124</v>
      </c>
      <c r="D24" s="24">
        <v>1460</v>
      </c>
      <c r="E24" s="17">
        <v>467206</v>
      </c>
      <c r="F24" s="8">
        <v>20</v>
      </c>
      <c r="G24" s="17">
        <v>6918</v>
      </c>
    </row>
    <row r="25" spans="1:7" x14ac:dyDescent="0.35">
      <c r="A25" s="19" t="s">
        <v>227</v>
      </c>
      <c r="B25" s="8">
        <v>19525</v>
      </c>
      <c r="C25" s="17">
        <v>6239525</v>
      </c>
      <c r="D25" s="8">
        <v>1350</v>
      </c>
      <c r="E25" s="17">
        <v>425365</v>
      </c>
      <c r="F25" s="24">
        <v>18175</v>
      </c>
      <c r="G25" s="17">
        <v>5814161</v>
      </c>
    </row>
    <row r="26" spans="1:7" x14ac:dyDescent="0.35">
      <c r="A26" s="37" t="s">
        <v>228</v>
      </c>
      <c r="B26" s="25">
        <v>2375</v>
      </c>
      <c r="C26" s="17">
        <v>759853</v>
      </c>
      <c r="D26" s="8">
        <v>1370</v>
      </c>
      <c r="E26" s="17">
        <v>435093</v>
      </c>
      <c r="F26" s="24">
        <v>1010</v>
      </c>
      <c r="G26" s="36">
        <v>324760</v>
      </c>
    </row>
    <row r="27" spans="1:7" x14ac:dyDescent="0.35">
      <c r="A27" s="38" t="s">
        <v>229</v>
      </c>
      <c r="B27" s="25">
        <v>1635</v>
      </c>
      <c r="C27" s="17">
        <v>519137</v>
      </c>
      <c r="D27" s="8">
        <v>1570</v>
      </c>
      <c r="E27" s="17">
        <v>497145</v>
      </c>
      <c r="F27" s="24">
        <v>70</v>
      </c>
      <c r="G27" s="36">
        <v>21992</v>
      </c>
    </row>
    <row r="28" spans="1:7" x14ac:dyDescent="0.35">
      <c r="A28" s="38" t="s">
        <v>230</v>
      </c>
      <c r="B28" s="25">
        <v>1375</v>
      </c>
      <c r="C28" s="17">
        <v>438658</v>
      </c>
      <c r="D28" s="8">
        <v>1340</v>
      </c>
      <c r="E28" s="17">
        <v>426394</v>
      </c>
      <c r="F28" s="24">
        <v>35</v>
      </c>
      <c r="G28" s="36">
        <v>12264</v>
      </c>
    </row>
    <row r="29" spans="1:7" x14ac:dyDescent="0.35">
      <c r="A29" s="26" t="s">
        <v>963</v>
      </c>
      <c r="B29" s="27">
        <v>360</v>
      </c>
      <c r="C29" s="17">
        <v>104099</v>
      </c>
      <c r="D29" s="27">
        <v>285</v>
      </c>
      <c r="E29" s="17">
        <v>86086</v>
      </c>
      <c r="F29" s="27">
        <v>60</v>
      </c>
      <c r="G29" s="17">
        <v>18013</v>
      </c>
    </row>
    <row r="30" spans="1:7" x14ac:dyDescent="0.35">
      <c r="A30" s="28" t="s">
        <v>235</v>
      </c>
      <c r="B30" s="29">
        <v>14825</v>
      </c>
      <c r="C30" s="30">
        <v>4035046</v>
      </c>
      <c r="D30" s="29">
        <v>10330</v>
      </c>
      <c r="E30" s="30">
        <v>2818355</v>
      </c>
      <c r="F30" s="29">
        <v>4490</v>
      </c>
      <c r="G30" s="30">
        <v>1216691</v>
      </c>
    </row>
    <row r="31" spans="1:7" x14ac:dyDescent="0.35">
      <c r="A31" s="28" t="s">
        <v>236</v>
      </c>
      <c r="B31" s="31">
        <v>36735</v>
      </c>
      <c r="C31" s="32">
        <v>10987644</v>
      </c>
      <c r="D31" s="29">
        <v>16955</v>
      </c>
      <c r="E31" s="32">
        <v>5063113</v>
      </c>
      <c r="F31" s="29">
        <v>19775</v>
      </c>
      <c r="G31" s="32">
        <v>5924531</v>
      </c>
    </row>
    <row r="32" spans="1:7" x14ac:dyDescent="0.35">
      <c r="A32" s="28" t="s">
        <v>237</v>
      </c>
      <c r="B32" s="29">
        <v>27520</v>
      </c>
      <c r="C32" s="33">
        <v>8784236</v>
      </c>
      <c r="D32" s="29">
        <v>8210</v>
      </c>
      <c r="E32" s="33">
        <v>2604141</v>
      </c>
      <c r="F32" s="29">
        <v>19310</v>
      </c>
      <c r="G32" s="33">
        <v>6180094</v>
      </c>
    </row>
    <row r="33" spans="1:2" x14ac:dyDescent="0.35">
      <c r="A33" s="19" t="s">
        <v>44</v>
      </c>
      <c r="B33" s="19"/>
    </row>
    <row r="34" spans="1:2" x14ac:dyDescent="0.35">
      <c r="A34" s="19" t="s">
        <v>62</v>
      </c>
      <c r="B34" s="19"/>
    </row>
    <row r="35" spans="1:2" ht="124" x14ac:dyDescent="0.35">
      <c r="A35" s="15" t="s">
        <v>99</v>
      </c>
    </row>
    <row r="36" spans="1:2" ht="46.5" x14ac:dyDescent="0.35">
      <c r="A36" s="34" t="s">
        <v>964</v>
      </c>
    </row>
    <row r="37" spans="1:2" ht="108.5" x14ac:dyDescent="0.35">
      <c r="A37" s="34" t="s">
        <v>966</v>
      </c>
    </row>
    <row r="38" spans="1:2" ht="139.5" x14ac:dyDescent="0.35">
      <c r="A38" s="34" t="s">
        <v>967</v>
      </c>
    </row>
    <row r="39" spans="1:2" ht="77.5" x14ac:dyDescent="0.35">
      <c r="A39" s="15" t="s">
        <v>100</v>
      </c>
    </row>
  </sheetData>
  <conditionalFormatting sqref="A1">
    <cfRule type="dataBar" priority="1">
      <dataBar>
        <cfvo type="num" val="0"/>
        <cfvo type="num" val="1"/>
        <color rgb="FFB4A9D4"/>
      </dataBar>
      <extLst>
        <ext xmlns:x14="http://schemas.microsoft.com/office/spreadsheetml/2009/9/main" uri="{B025F937-C7B1-47D3-B67F-A62EFF666E3E}">
          <x14:id>{30EB0D12-7752-4EED-B2A7-75322C719D2E}</x14:id>
        </ext>
      </extLst>
    </cfRule>
  </conditionalFormatting>
  <pageMargins left="0.7" right="0.7" top="0.75" bottom="0.75" header="0.3" footer="0.3"/>
  <pageSetup paperSize="9" orientation="portrait" horizontalDpi="300" verticalDpi="300" r:id="rId1"/>
  <tableParts count="1">
    <tablePart r:id="rId2"/>
  </tableParts>
  <extLst>
    <ext xmlns:x14="http://schemas.microsoft.com/office/spreadsheetml/2009/9/main" uri="{78C0D931-6437-407d-A8EE-F0AAD7539E65}">
      <x14:conditionalFormattings>
        <x14:conditionalFormatting xmlns:xm="http://schemas.microsoft.com/office/excel/2006/main">
          <x14:cfRule type="dataBar" id="{30EB0D12-7752-4EED-B2A7-75322C719D2E}">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E218FE-6000-4897-A436-8EB96EEC9B67}">
  <dimension ref="A1:G18"/>
  <sheetViews>
    <sheetView workbookViewId="0"/>
  </sheetViews>
  <sheetFormatPr defaultColWidth="10.58203125" defaultRowHeight="15.5" x14ac:dyDescent="0.35"/>
  <cols>
    <col min="1" max="1" width="35.58203125" customWidth="1"/>
    <col min="2" max="6" width="16.58203125" customWidth="1"/>
    <col min="7" max="7" width="17" customWidth="1"/>
  </cols>
  <sheetData>
    <row r="1" spans="1:7" ht="21" x14ac:dyDescent="0.5">
      <c r="A1" s="18" t="s">
        <v>13</v>
      </c>
      <c r="B1" s="19"/>
      <c r="C1" s="19"/>
      <c r="D1" s="19"/>
      <c r="E1" s="19"/>
      <c r="F1" s="19"/>
    </row>
    <row r="2" spans="1:7" x14ac:dyDescent="0.35">
      <c r="A2" s="19" t="s">
        <v>34</v>
      </c>
      <c r="B2" s="19"/>
      <c r="C2" s="19"/>
      <c r="D2" s="19"/>
      <c r="E2" s="19"/>
      <c r="F2" s="19"/>
    </row>
    <row r="3" spans="1:7" x14ac:dyDescent="0.35">
      <c r="A3" s="19" t="s">
        <v>20</v>
      </c>
      <c r="B3" s="19"/>
      <c r="C3" s="19"/>
      <c r="D3" s="19"/>
      <c r="E3" s="19"/>
      <c r="F3" s="19"/>
    </row>
    <row r="4" spans="1:7" x14ac:dyDescent="0.35">
      <c r="A4" s="19" t="s">
        <v>35</v>
      </c>
      <c r="B4" s="19"/>
      <c r="C4" s="19"/>
      <c r="D4" s="19"/>
      <c r="E4" s="19"/>
      <c r="F4" s="19"/>
    </row>
    <row r="5" spans="1:7" ht="80.150000000000006" customHeight="1" x14ac:dyDescent="0.35">
      <c r="A5" s="39" t="s">
        <v>969</v>
      </c>
      <c r="B5" s="39" t="s">
        <v>139</v>
      </c>
      <c r="C5" s="39" t="s">
        <v>970</v>
      </c>
      <c r="D5" s="39" t="s">
        <v>372</v>
      </c>
      <c r="E5" s="39" t="s">
        <v>373</v>
      </c>
      <c r="F5" s="39" t="s">
        <v>374</v>
      </c>
      <c r="G5" s="39" t="s">
        <v>375</v>
      </c>
    </row>
    <row r="6" spans="1:7" x14ac:dyDescent="0.35">
      <c r="A6" s="40" t="s">
        <v>376</v>
      </c>
      <c r="B6" s="41">
        <v>161135</v>
      </c>
      <c r="C6" s="41">
        <v>158565</v>
      </c>
      <c r="D6" s="41">
        <v>80830</v>
      </c>
      <c r="E6" s="41">
        <v>101975</v>
      </c>
      <c r="F6" s="41">
        <v>102130</v>
      </c>
      <c r="G6" s="41">
        <v>89430</v>
      </c>
    </row>
    <row r="7" spans="1:7" x14ac:dyDescent="0.35">
      <c r="A7" s="19" t="s">
        <v>377</v>
      </c>
      <c r="B7" s="42">
        <v>10655</v>
      </c>
      <c r="C7" s="42">
        <v>10655</v>
      </c>
      <c r="D7" s="42">
        <v>10655</v>
      </c>
      <c r="E7" s="42">
        <v>0</v>
      </c>
      <c r="F7" s="42">
        <v>0</v>
      </c>
      <c r="G7" s="42">
        <v>0</v>
      </c>
    </row>
    <row r="8" spans="1:7" x14ac:dyDescent="0.35">
      <c r="A8" s="19" t="s">
        <v>378</v>
      </c>
      <c r="B8" s="42">
        <v>60845</v>
      </c>
      <c r="C8" s="42">
        <v>55655</v>
      </c>
      <c r="D8" s="42">
        <v>15770</v>
      </c>
      <c r="E8" s="42">
        <v>30410</v>
      </c>
      <c r="F8" s="42">
        <v>17855</v>
      </c>
      <c r="G8" s="42">
        <v>23650</v>
      </c>
    </row>
    <row r="9" spans="1:7" x14ac:dyDescent="0.35">
      <c r="A9" s="19" t="s">
        <v>379</v>
      </c>
      <c r="B9" s="42">
        <v>71935</v>
      </c>
      <c r="C9" s="42">
        <v>52855</v>
      </c>
      <c r="D9" s="42">
        <v>16125</v>
      </c>
      <c r="E9" s="42">
        <v>20790</v>
      </c>
      <c r="F9" s="42">
        <v>22335</v>
      </c>
      <c r="G9" s="42">
        <v>45710</v>
      </c>
    </row>
    <row r="10" spans="1:7" x14ac:dyDescent="0.35">
      <c r="A10" s="19" t="s">
        <v>380</v>
      </c>
      <c r="B10" s="42">
        <v>67725</v>
      </c>
      <c r="C10" s="42">
        <v>41380</v>
      </c>
      <c r="D10" s="42">
        <v>14795</v>
      </c>
      <c r="E10" s="42">
        <v>15080</v>
      </c>
      <c r="F10" s="42">
        <v>17430</v>
      </c>
      <c r="G10" s="42">
        <v>49435</v>
      </c>
    </row>
    <row r="11" spans="1:7" x14ac:dyDescent="0.35">
      <c r="A11" s="19" t="s">
        <v>381</v>
      </c>
      <c r="B11" s="42">
        <v>72435</v>
      </c>
      <c r="C11" s="42">
        <v>54825</v>
      </c>
      <c r="D11" s="42">
        <v>14995</v>
      </c>
      <c r="E11" s="42">
        <v>25400</v>
      </c>
      <c r="F11" s="42">
        <v>21270</v>
      </c>
      <c r="G11" s="42">
        <v>46420</v>
      </c>
    </row>
    <row r="12" spans="1:7" x14ac:dyDescent="0.35">
      <c r="A12" s="19" t="s">
        <v>382</v>
      </c>
      <c r="B12" s="42">
        <v>73200</v>
      </c>
      <c r="C12" s="42">
        <v>56455</v>
      </c>
      <c r="D12" s="42">
        <v>17160</v>
      </c>
      <c r="E12" s="42">
        <v>23155</v>
      </c>
      <c r="F12" s="42">
        <v>23115</v>
      </c>
      <c r="G12" s="42">
        <v>43560</v>
      </c>
    </row>
    <row r="13" spans="1:7" x14ac:dyDescent="0.35">
      <c r="A13" s="19" t="s">
        <v>383</v>
      </c>
      <c r="B13" s="42">
        <v>59915</v>
      </c>
      <c r="C13" s="42">
        <v>34950</v>
      </c>
      <c r="D13" s="42">
        <v>7200</v>
      </c>
      <c r="E13" s="42">
        <v>9530</v>
      </c>
      <c r="F13" s="42">
        <v>20530</v>
      </c>
      <c r="G13" s="42">
        <v>40740</v>
      </c>
    </row>
    <row r="14" spans="1:7" ht="31" x14ac:dyDescent="0.35">
      <c r="A14" s="35" t="s">
        <v>98</v>
      </c>
      <c r="B14" s="19"/>
      <c r="C14" s="19"/>
      <c r="D14" s="19"/>
      <c r="E14" s="19"/>
      <c r="F14" s="19"/>
    </row>
    <row r="15" spans="1:7" ht="93" x14ac:dyDescent="0.35">
      <c r="A15" s="35" t="s">
        <v>101</v>
      </c>
      <c r="B15" s="19"/>
      <c r="C15" s="19"/>
      <c r="D15" s="19"/>
      <c r="E15" s="19"/>
      <c r="F15" s="19"/>
    </row>
    <row r="16" spans="1:7" ht="124.5" customHeight="1" x14ac:dyDescent="0.35">
      <c r="A16" s="35" t="s">
        <v>971</v>
      </c>
      <c r="B16" s="19"/>
      <c r="C16" s="19"/>
      <c r="D16" s="19"/>
      <c r="E16" s="19"/>
      <c r="F16" s="19"/>
    </row>
    <row r="17" spans="1:6" ht="31" x14ac:dyDescent="0.35">
      <c r="A17" s="35" t="s">
        <v>97</v>
      </c>
      <c r="B17" s="19"/>
      <c r="C17" s="19"/>
      <c r="D17" s="19"/>
      <c r="E17" s="19"/>
      <c r="F17" s="19"/>
    </row>
    <row r="18" spans="1:6" x14ac:dyDescent="0.35">
      <c r="A18" s="19"/>
      <c r="B18" s="19"/>
      <c r="C18" s="19"/>
      <c r="D18" s="19"/>
      <c r="E18" s="19"/>
      <c r="F18" s="19"/>
    </row>
  </sheetData>
  <conditionalFormatting sqref="A1">
    <cfRule type="dataBar" priority="1">
      <dataBar>
        <cfvo type="num" val="0"/>
        <cfvo type="num" val="1"/>
        <color rgb="FFB4A9D4"/>
      </dataBar>
      <extLst>
        <ext xmlns:x14="http://schemas.microsoft.com/office/spreadsheetml/2009/9/main" uri="{B025F937-C7B1-47D3-B67F-A62EFF666E3E}">
          <x14:id>{6A6E5E44-28CC-4DCE-834C-C52296E2D9B2}</x14:id>
        </ext>
      </extLst>
    </cfRule>
  </conditionalFormatting>
  <pageMargins left="0.7" right="0.7" top="0.75" bottom="0.75" header="0.3" footer="0.3"/>
  <pageSetup paperSize="9" orientation="portrait" horizontalDpi="300" verticalDpi="300"/>
  <tableParts count="1">
    <tablePart r:id="rId1"/>
  </tableParts>
  <extLst>
    <ext xmlns:x14="http://schemas.microsoft.com/office/spreadsheetml/2009/9/main" uri="{78C0D931-6437-407d-A8EE-F0AAD7539E65}">
      <x14:conditionalFormattings>
        <x14:conditionalFormatting xmlns:xm="http://schemas.microsoft.com/office/excel/2006/main">
          <x14:cfRule type="dataBar" id="{6A6E5E44-28CC-4DCE-834C-C52296E2D9B2}">
            <x14:dataBar minLength="0" maxLength="100" gradient="0">
              <x14:cfvo type="num">
                <xm:f>0</xm:f>
              </x14:cfvo>
              <x14:cfvo type="num">
                <xm:f>1</xm:f>
              </x14:cfvo>
              <x14:negativeFillColor rgb="FFB4A9D4"/>
              <x14:axisColor rgb="FF000000"/>
            </x14:dataBar>
          </x14:cfRule>
          <xm:sqref>A1</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L90"/>
  <sheetViews>
    <sheetView workbookViewId="0"/>
  </sheetViews>
  <sheetFormatPr defaultColWidth="10.6640625" defaultRowHeight="15.5" x14ac:dyDescent="0.35"/>
  <cols>
    <col min="1" max="1" width="50.6640625" customWidth="1"/>
    <col min="2" max="2" width="16.6640625" customWidth="1"/>
    <col min="3" max="3" width="16.6640625" style="83" customWidth="1"/>
    <col min="4" max="12" width="16.6640625" customWidth="1"/>
  </cols>
  <sheetData>
    <row r="1" spans="1:12" ht="21" x14ac:dyDescent="0.5">
      <c r="A1" s="1" t="s">
        <v>1010</v>
      </c>
    </row>
    <row r="2" spans="1:12" x14ac:dyDescent="0.35">
      <c r="A2" t="s">
        <v>36</v>
      </c>
    </row>
    <row r="3" spans="1:12" x14ac:dyDescent="0.35">
      <c r="A3" t="s">
        <v>20</v>
      </c>
    </row>
    <row r="4" spans="1:12" x14ac:dyDescent="0.35">
      <c r="A4" s="48" t="s">
        <v>982</v>
      </c>
    </row>
    <row r="5" spans="1:12" ht="100" customHeight="1" x14ac:dyDescent="0.35">
      <c r="A5" s="2" t="s">
        <v>150</v>
      </c>
      <c r="B5" s="2" t="s">
        <v>384</v>
      </c>
      <c r="C5" s="84" t="s">
        <v>385</v>
      </c>
      <c r="D5" s="2" t="s">
        <v>386</v>
      </c>
      <c r="E5" s="2" t="s">
        <v>387</v>
      </c>
      <c r="F5" s="2" t="s">
        <v>388</v>
      </c>
      <c r="G5" s="2" t="s">
        <v>389</v>
      </c>
      <c r="H5" s="2" t="s">
        <v>390</v>
      </c>
      <c r="I5" s="2" t="s">
        <v>391</v>
      </c>
      <c r="J5" s="2" t="s">
        <v>392</v>
      </c>
      <c r="K5" s="2" t="s">
        <v>1008</v>
      </c>
      <c r="L5" s="2" t="s">
        <v>393</v>
      </c>
    </row>
    <row r="6" spans="1:12" x14ac:dyDescent="0.35">
      <c r="A6" s="5" t="s">
        <v>160</v>
      </c>
      <c r="B6" s="7">
        <v>4795</v>
      </c>
      <c r="C6" s="85">
        <v>8.9999999999999993E-3</v>
      </c>
      <c r="D6" s="7">
        <v>4745</v>
      </c>
      <c r="E6" s="7">
        <v>2690</v>
      </c>
      <c r="F6" s="7">
        <v>1160</v>
      </c>
      <c r="G6" s="7">
        <v>895</v>
      </c>
      <c r="H6" s="11">
        <v>0.56999999999999995</v>
      </c>
      <c r="I6" s="11">
        <v>0.24</v>
      </c>
      <c r="J6" s="11">
        <v>0.189</v>
      </c>
      <c r="K6" s="7">
        <v>10</v>
      </c>
      <c r="L6" s="11">
        <v>0.93400000000000005</v>
      </c>
    </row>
    <row r="7" spans="1:12" x14ac:dyDescent="0.35">
      <c r="A7" t="s">
        <v>161</v>
      </c>
      <c r="B7" s="8" t="s">
        <v>962</v>
      </c>
      <c r="C7" s="86" t="s">
        <v>962</v>
      </c>
      <c r="D7" s="8">
        <v>0</v>
      </c>
      <c r="E7" s="8">
        <v>0</v>
      </c>
      <c r="F7" s="8">
        <v>0</v>
      </c>
      <c r="G7" s="8">
        <v>0</v>
      </c>
      <c r="H7" s="12">
        <v>0</v>
      </c>
      <c r="I7" s="12">
        <v>0</v>
      </c>
      <c r="J7" s="12">
        <v>0</v>
      </c>
      <c r="K7" s="8" t="s">
        <v>977</v>
      </c>
      <c r="L7" s="12" t="s">
        <v>977</v>
      </c>
    </row>
    <row r="8" spans="1:12" x14ac:dyDescent="0.35">
      <c r="A8" t="s">
        <v>162</v>
      </c>
      <c r="B8" s="8">
        <v>100</v>
      </c>
      <c r="C8" s="86">
        <v>1.2E-2</v>
      </c>
      <c r="D8" s="8">
        <v>30</v>
      </c>
      <c r="E8" s="8">
        <v>15</v>
      </c>
      <c r="F8" s="8">
        <v>10</v>
      </c>
      <c r="G8" s="8" t="s">
        <v>962</v>
      </c>
      <c r="H8" s="12">
        <v>0.60699999999999998</v>
      </c>
      <c r="I8" s="8" t="s">
        <v>962</v>
      </c>
      <c r="J8" s="8" t="s">
        <v>962</v>
      </c>
      <c r="K8" s="8">
        <v>11</v>
      </c>
      <c r="L8" s="12">
        <v>1</v>
      </c>
    </row>
    <row r="9" spans="1:12" x14ac:dyDescent="0.35">
      <c r="A9" t="s">
        <v>163</v>
      </c>
      <c r="B9" s="8">
        <v>135</v>
      </c>
      <c r="C9" s="86">
        <v>4.1000000000000002E-2</v>
      </c>
      <c r="D9" s="8">
        <v>115</v>
      </c>
      <c r="E9" s="8">
        <v>60</v>
      </c>
      <c r="F9" s="8">
        <v>35</v>
      </c>
      <c r="G9" s="8">
        <v>15</v>
      </c>
      <c r="H9" s="12">
        <v>0.54400000000000004</v>
      </c>
      <c r="I9" s="12">
        <v>0.32500000000000001</v>
      </c>
      <c r="J9" s="12">
        <v>0.13200000000000001</v>
      </c>
      <c r="K9" s="8">
        <v>15</v>
      </c>
      <c r="L9" s="12">
        <v>0.99</v>
      </c>
    </row>
    <row r="10" spans="1:12" x14ac:dyDescent="0.35">
      <c r="A10" t="s">
        <v>164</v>
      </c>
      <c r="B10" s="8">
        <v>105</v>
      </c>
      <c r="C10" s="86">
        <v>3.5000000000000003E-2</v>
      </c>
      <c r="D10" s="8">
        <v>155</v>
      </c>
      <c r="E10" s="8">
        <v>70</v>
      </c>
      <c r="F10" s="8">
        <v>70</v>
      </c>
      <c r="G10" s="8">
        <v>15</v>
      </c>
      <c r="H10" s="12">
        <v>0.442</v>
      </c>
      <c r="I10" s="12">
        <v>0.44800000000000001</v>
      </c>
      <c r="J10" s="12">
        <v>0.11</v>
      </c>
      <c r="K10" s="8">
        <v>14</v>
      </c>
      <c r="L10" s="12">
        <v>0.97099999999999997</v>
      </c>
    </row>
    <row r="11" spans="1:12" x14ac:dyDescent="0.35">
      <c r="A11" t="s">
        <v>165</v>
      </c>
      <c r="B11" s="8">
        <v>85</v>
      </c>
      <c r="C11" s="86">
        <v>2.1999999999999999E-2</v>
      </c>
      <c r="D11" s="8">
        <v>80</v>
      </c>
      <c r="E11" s="8">
        <v>35</v>
      </c>
      <c r="F11" s="8">
        <v>35</v>
      </c>
      <c r="G11" s="8">
        <v>15</v>
      </c>
      <c r="H11" s="12">
        <v>0.432</v>
      </c>
      <c r="I11" s="12">
        <v>0.40699999999999997</v>
      </c>
      <c r="J11" s="12">
        <v>0.16</v>
      </c>
      <c r="K11" s="8">
        <v>14</v>
      </c>
      <c r="L11" s="12">
        <v>0.97099999999999997</v>
      </c>
    </row>
    <row r="12" spans="1:12" x14ac:dyDescent="0.35">
      <c r="A12" t="s">
        <v>166</v>
      </c>
      <c r="B12" s="8">
        <v>155</v>
      </c>
      <c r="C12" s="86">
        <v>7.0000000000000001E-3</v>
      </c>
      <c r="D12" s="8">
        <v>130</v>
      </c>
      <c r="E12" s="8">
        <v>70</v>
      </c>
      <c r="F12" s="8">
        <v>45</v>
      </c>
      <c r="G12" s="8">
        <v>20</v>
      </c>
      <c r="H12" s="12">
        <v>0.51500000000000001</v>
      </c>
      <c r="I12" s="12">
        <v>0.32600000000000001</v>
      </c>
      <c r="J12" s="12">
        <v>0.159</v>
      </c>
      <c r="K12" s="8">
        <v>11</v>
      </c>
      <c r="L12" s="12">
        <v>0.96399999999999997</v>
      </c>
    </row>
    <row r="13" spans="1:12" x14ac:dyDescent="0.35">
      <c r="A13" t="s">
        <v>167</v>
      </c>
      <c r="B13" s="8">
        <v>250</v>
      </c>
      <c r="C13" s="86">
        <v>1.2E-2</v>
      </c>
      <c r="D13" s="8">
        <v>200</v>
      </c>
      <c r="E13" s="8">
        <v>130</v>
      </c>
      <c r="F13" s="8">
        <v>45</v>
      </c>
      <c r="G13" s="8">
        <v>25</v>
      </c>
      <c r="H13" s="12">
        <v>0.64</v>
      </c>
      <c r="I13" s="12">
        <v>0.23499999999999999</v>
      </c>
      <c r="J13" s="12">
        <v>0.125</v>
      </c>
      <c r="K13" s="8">
        <v>9</v>
      </c>
      <c r="L13" s="12">
        <v>0.99399999999999999</v>
      </c>
    </row>
    <row r="14" spans="1:12" x14ac:dyDescent="0.35">
      <c r="A14" t="s">
        <v>168</v>
      </c>
      <c r="B14" s="8">
        <v>175</v>
      </c>
      <c r="C14" s="86">
        <v>1.2999999999999999E-2</v>
      </c>
      <c r="D14" s="8">
        <v>250</v>
      </c>
      <c r="E14" s="8">
        <v>170</v>
      </c>
      <c r="F14" s="8">
        <v>60</v>
      </c>
      <c r="G14" s="8">
        <v>20</v>
      </c>
      <c r="H14" s="12">
        <v>0.68300000000000005</v>
      </c>
      <c r="I14" s="12">
        <v>0.23699999999999999</v>
      </c>
      <c r="J14" s="12">
        <v>0.08</v>
      </c>
      <c r="K14" s="8">
        <v>13</v>
      </c>
      <c r="L14" s="12">
        <v>0.96499999999999997</v>
      </c>
    </row>
    <row r="15" spans="1:12" x14ac:dyDescent="0.35">
      <c r="A15" t="s">
        <v>169</v>
      </c>
      <c r="B15" s="8">
        <v>85</v>
      </c>
      <c r="C15" s="86">
        <v>1.0999999999999999E-2</v>
      </c>
      <c r="D15" s="8">
        <v>100</v>
      </c>
      <c r="E15" s="8">
        <v>60</v>
      </c>
      <c r="F15" s="8">
        <v>25</v>
      </c>
      <c r="G15" s="8">
        <v>10</v>
      </c>
      <c r="H15" s="12">
        <v>0.622</v>
      </c>
      <c r="I15" s="12">
        <v>0.26500000000000001</v>
      </c>
      <c r="J15" s="12">
        <v>0.112</v>
      </c>
      <c r="K15" s="8">
        <v>11</v>
      </c>
      <c r="L15" s="12">
        <v>0.97699999999999998</v>
      </c>
    </row>
    <row r="16" spans="1:12" x14ac:dyDescent="0.35">
      <c r="A16" t="s">
        <v>170</v>
      </c>
      <c r="B16" s="8">
        <v>60</v>
      </c>
      <c r="C16" s="86">
        <v>8.9999999999999993E-3</v>
      </c>
      <c r="D16" s="8">
        <v>80</v>
      </c>
      <c r="E16" s="8">
        <v>40</v>
      </c>
      <c r="F16" s="8">
        <v>20</v>
      </c>
      <c r="G16" s="8">
        <v>20</v>
      </c>
      <c r="H16" s="12">
        <v>0.51300000000000001</v>
      </c>
      <c r="I16" s="12">
        <v>0.24399999999999999</v>
      </c>
      <c r="J16" s="12">
        <v>0.24399999999999999</v>
      </c>
      <c r="K16" s="8">
        <v>10</v>
      </c>
      <c r="L16" s="12">
        <v>0.96599999999999997</v>
      </c>
    </row>
    <row r="17" spans="1:12" x14ac:dyDescent="0.35">
      <c r="A17" t="s">
        <v>171</v>
      </c>
      <c r="B17" s="8">
        <v>55</v>
      </c>
      <c r="C17" s="86">
        <v>8.0000000000000002E-3</v>
      </c>
      <c r="D17" s="8">
        <v>50</v>
      </c>
      <c r="E17" s="8">
        <v>15</v>
      </c>
      <c r="F17" s="8">
        <v>10</v>
      </c>
      <c r="G17" s="8">
        <v>20</v>
      </c>
      <c r="H17" s="12">
        <v>0.34699999999999998</v>
      </c>
      <c r="I17" s="12">
        <v>0.20399999999999999</v>
      </c>
      <c r="J17" s="12">
        <v>0.44900000000000001</v>
      </c>
      <c r="K17" s="8">
        <v>12</v>
      </c>
      <c r="L17" s="12">
        <v>0.96299999999999997</v>
      </c>
    </row>
    <row r="18" spans="1:12" x14ac:dyDescent="0.35">
      <c r="A18" t="s">
        <v>172</v>
      </c>
      <c r="B18" s="8">
        <v>40</v>
      </c>
      <c r="C18" s="86">
        <v>5.0000000000000001E-3</v>
      </c>
      <c r="D18" s="8">
        <v>50</v>
      </c>
      <c r="E18" s="8">
        <v>25</v>
      </c>
      <c r="F18" s="8">
        <v>10</v>
      </c>
      <c r="G18" s="8">
        <v>15</v>
      </c>
      <c r="H18" s="12">
        <v>0.56299999999999994</v>
      </c>
      <c r="I18" s="12">
        <v>0.16700000000000001</v>
      </c>
      <c r="J18" s="12">
        <v>0.27100000000000002</v>
      </c>
      <c r="K18" s="8">
        <v>15</v>
      </c>
      <c r="L18" s="12">
        <v>0.94299999999999995</v>
      </c>
    </row>
    <row r="19" spans="1:12" x14ac:dyDescent="0.35">
      <c r="A19" t="s">
        <v>173</v>
      </c>
      <c r="B19" s="8">
        <v>35</v>
      </c>
      <c r="C19" s="86">
        <v>5.0000000000000001E-3</v>
      </c>
      <c r="D19" s="8">
        <v>45</v>
      </c>
      <c r="E19" s="8">
        <v>20</v>
      </c>
      <c r="F19" s="8">
        <v>10</v>
      </c>
      <c r="G19" s="8">
        <v>15</v>
      </c>
      <c r="H19" s="12">
        <v>0.46700000000000003</v>
      </c>
      <c r="I19" s="12">
        <v>0.24399999999999999</v>
      </c>
      <c r="J19" s="12">
        <v>0.28899999999999998</v>
      </c>
      <c r="K19" s="8">
        <v>11</v>
      </c>
      <c r="L19" s="12">
        <v>0.93799999999999994</v>
      </c>
    </row>
    <row r="20" spans="1:12" x14ac:dyDescent="0.35">
      <c r="A20" t="s">
        <v>174</v>
      </c>
      <c r="B20" s="8">
        <v>60</v>
      </c>
      <c r="C20" s="86">
        <v>8.0000000000000002E-3</v>
      </c>
      <c r="D20" s="8">
        <v>40</v>
      </c>
      <c r="E20" s="8">
        <v>10</v>
      </c>
      <c r="F20" s="8">
        <v>5</v>
      </c>
      <c r="G20" s="8">
        <v>20</v>
      </c>
      <c r="H20" s="12">
        <v>0.23699999999999999</v>
      </c>
      <c r="I20" s="12">
        <v>0.184</v>
      </c>
      <c r="J20" s="12">
        <v>0.57899999999999996</v>
      </c>
      <c r="K20" s="8">
        <v>9</v>
      </c>
      <c r="L20" s="12">
        <v>1</v>
      </c>
    </row>
    <row r="21" spans="1:12" x14ac:dyDescent="0.35">
      <c r="A21" t="s">
        <v>175</v>
      </c>
      <c r="B21" s="8">
        <v>50</v>
      </c>
      <c r="C21" s="86">
        <v>6.0000000000000001E-3</v>
      </c>
      <c r="D21" s="8">
        <v>55</v>
      </c>
      <c r="E21" s="8">
        <v>20</v>
      </c>
      <c r="F21" s="8">
        <v>15</v>
      </c>
      <c r="G21" s="8">
        <v>20</v>
      </c>
      <c r="H21" s="12">
        <v>0.38600000000000001</v>
      </c>
      <c r="I21" s="12">
        <v>0.246</v>
      </c>
      <c r="J21" s="12">
        <v>0.36799999999999999</v>
      </c>
      <c r="K21" s="8">
        <v>12</v>
      </c>
      <c r="L21" s="12">
        <v>1</v>
      </c>
    </row>
    <row r="22" spans="1:12" x14ac:dyDescent="0.35">
      <c r="A22" t="s">
        <v>176</v>
      </c>
      <c r="B22" s="8">
        <v>60</v>
      </c>
      <c r="C22" s="86">
        <v>6.0000000000000001E-3</v>
      </c>
      <c r="D22" s="8">
        <v>55</v>
      </c>
      <c r="E22" s="8">
        <v>30</v>
      </c>
      <c r="F22" s="8">
        <v>20</v>
      </c>
      <c r="G22" s="8">
        <v>10</v>
      </c>
      <c r="H22" s="12">
        <v>0.49099999999999999</v>
      </c>
      <c r="I22" s="12">
        <v>0.36799999999999999</v>
      </c>
      <c r="J22" s="12">
        <v>0.14000000000000001</v>
      </c>
      <c r="K22" s="8">
        <v>11</v>
      </c>
      <c r="L22" s="12">
        <v>0.98</v>
      </c>
    </row>
    <row r="23" spans="1:12" x14ac:dyDescent="0.35">
      <c r="A23" t="s">
        <v>177</v>
      </c>
      <c r="B23" s="8">
        <v>95</v>
      </c>
      <c r="C23" s="86">
        <v>1.4999999999999999E-2</v>
      </c>
      <c r="D23" s="8">
        <v>90</v>
      </c>
      <c r="E23" s="8">
        <v>30</v>
      </c>
      <c r="F23" s="8">
        <v>10</v>
      </c>
      <c r="G23" s="8">
        <v>45</v>
      </c>
      <c r="H23" s="12">
        <v>0.34799999999999998</v>
      </c>
      <c r="I23" s="12">
        <v>0.124</v>
      </c>
      <c r="J23" s="12">
        <v>0.52800000000000002</v>
      </c>
      <c r="K23" s="8">
        <v>8</v>
      </c>
      <c r="L23" s="12">
        <v>0.97599999999999998</v>
      </c>
    </row>
    <row r="24" spans="1:12" x14ac:dyDescent="0.35">
      <c r="A24" t="s">
        <v>178</v>
      </c>
      <c r="B24" s="8">
        <v>115</v>
      </c>
      <c r="C24" s="86">
        <v>1.9E-2</v>
      </c>
      <c r="D24" s="8">
        <v>110</v>
      </c>
      <c r="E24" s="8">
        <v>35</v>
      </c>
      <c r="F24" s="8">
        <v>15</v>
      </c>
      <c r="G24" s="8">
        <v>65</v>
      </c>
      <c r="H24" s="12">
        <v>0.32100000000000001</v>
      </c>
      <c r="I24" s="12">
        <v>0.11600000000000001</v>
      </c>
      <c r="J24" s="12">
        <v>0.56299999999999994</v>
      </c>
      <c r="K24" s="8">
        <v>10</v>
      </c>
      <c r="L24" s="12">
        <v>1</v>
      </c>
    </row>
    <row r="25" spans="1:12" x14ac:dyDescent="0.35">
      <c r="A25" t="s">
        <v>179</v>
      </c>
      <c r="B25" s="8">
        <v>145</v>
      </c>
      <c r="C25" s="86">
        <v>1.2999999999999999E-2</v>
      </c>
      <c r="D25" s="8">
        <v>135</v>
      </c>
      <c r="E25" s="8">
        <v>40</v>
      </c>
      <c r="F25" s="8">
        <v>15</v>
      </c>
      <c r="G25" s="8">
        <v>75</v>
      </c>
      <c r="H25" s="12">
        <v>0.313</v>
      </c>
      <c r="I25" s="12">
        <v>0.127</v>
      </c>
      <c r="J25" s="12">
        <v>0.56000000000000005</v>
      </c>
      <c r="K25" s="8">
        <v>11</v>
      </c>
      <c r="L25" s="12">
        <v>0.96599999999999997</v>
      </c>
    </row>
    <row r="26" spans="1:12" x14ac:dyDescent="0.35">
      <c r="A26" t="s">
        <v>180</v>
      </c>
      <c r="B26" s="8">
        <v>105</v>
      </c>
      <c r="C26" s="86">
        <v>6.0000000000000001E-3</v>
      </c>
      <c r="D26" s="8">
        <v>110</v>
      </c>
      <c r="E26" s="8">
        <v>40</v>
      </c>
      <c r="F26" s="8">
        <v>25</v>
      </c>
      <c r="G26" s="8">
        <v>45</v>
      </c>
      <c r="H26" s="12">
        <v>0.36899999999999999</v>
      </c>
      <c r="I26" s="12">
        <v>0.24299999999999999</v>
      </c>
      <c r="J26" s="12">
        <v>0.38700000000000001</v>
      </c>
      <c r="K26" s="8">
        <v>13</v>
      </c>
      <c r="L26" s="12">
        <v>0.94099999999999995</v>
      </c>
    </row>
    <row r="27" spans="1:12" x14ac:dyDescent="0.35">
      <c r="A27" t="s">
        <v>181</v>
      </c>
      <c r="B27" s="8">
        <v>95</v>
      </c>
      <c r="C27" s="86">
        <v>8.0000000000000002E-3</v>
      </c>
      <c r="D27" s="8">
        <v>90</v>
      </c>
      <c r="E27" s="8">
        <v>30</v>
      </c>
      <c r="F27" s="8">
        <v>20</v>
      </c>
      <c r="G27" s="8">
        <v>35</v>
      </c>
      <c r="H27" s="12">
        <v>0.36399999999999999</v>
      </c>
      <c r="I27" s="12">
        <v>0.216</v>
      </c>
      <c r="J27" s="12">
        <v>0.42</v>
      </c>
      <c r="K27" s="8">
        <v>14</v>
      </c>
      <c r="L27" s="12">
        <v>0.84299999999999997</v>
      </c>
    </row>
    <row r="28" spans="1:12" x14ac:dyDescent="0.35">
      <c r="A28" t="s">
        <v>182</v>
      </c>
      <c r="B28" s="8">
        <v>130</v>
      </c>
      <c r="C28" s="86">
        <v>0.01</v>
      </c>
      <c r="D28" s="8">
        <v>115</v>
      </c>
      <c r="E28" s="8">
        <v>55</v>
      </c>
      <c r="F28" s="8">
        <v>20</v>
      </c>
      <c r="G28" s="8">
        <v>40</v>
      </c>
      <c r="H28" s="12">
        <v>0.45300000000000001</v>
      </c>
      <c r="I28" s="12">
        <v>0.188</v>
      </c>
      <c r="J28" s="12">
        <v>0.35899999999999999</v>
      </c>
      <c r="K28" s="8">
        <v>13</v>
      </c>
      <c r="L28" s="12">
        <v>0.94699999999999995</v>
      </c>
    </row>
    <row r="29" spans="1:12" x14ac:dyDescent="0.35">
      <c r="A29" t="s">
        <v>183</v>
      </c>
      <c r="B29" s="8">
        <v>110</v>
      </c>
      <c r="C29" s="86">
        <v>1.4999999999999999E-2</v>
      </c>
      <c r="D29" s="8">
        <v>125</v>
      </c>
      <c r="E29" s="8">
        <v>60</v>
      </c>
      <c r="F29" s="8">
        <v>20</v>
      </c>
      <c r="G29" s="8">
        <v>40</v>
      </c>
      <c r="H29" s="12">
        <v>0.49199999999999999</v>
      </c>
      <c r="I29" s="12">
        <v>0.17499999999999999</v>
      </c>
      <c r="J29" s="12">
        <v>0.33300000000000002</v>
      </c>
      <c r="K29" s="8">
        <v>13</v>
      </c>
      <c r="L29" s="12">
        <v>0.90500000000000003</v>
      </c>
    </row>
    <row r="30" spans="1:12" x14ac:dyDescent="0.35">
      <c r="A30" t="s">
        <v>184</v>
      </c>
      <c r="B30" s="8">
        <v>90</v>
      </c>
      <c r="C30" s="86">
        <v>1.4E-2</v>
      </c>
      <c r="D30" s="8">
        <v>105</v>
      </c>
      <c r="E30" s="8">
        <v>45</v>
      </c>
      <c r="F30" s="8">
        <v>20</v>
      </c>
      <c r="G30" s="8">
        <v>40</v>
      </c>
      <c r="H30" s="12">
        <v>0.41</v>
      </c>
      <c r="I30" s="12">
        <v>0.21</v>
      </c>
      <c r="J30" s="12">
        <v>0.38100000000000001</v>
      </c>
      <c r="K30" s="8">
        <v>13</v>
      </c>
      <c r="L30" s="12">
        <v>0.90800000000000003</v>
      </c>
    </row>
    <row r="31" spans="1:12" x14ac:dyDescent="0.35">
      <c r="A31" t="s">
        <v>185</v>
      </c>
      <c r="B31" s="8">
        <v>45</v>
      </c>
      <c r="C31" s="86">
        <v>5.0000000000000001E-3</v>
      </c>
      <c r="D31" s="8">
        <v>55</v>
      </c>
      <c r="E31" s="8">
        <v>20</v>
      </c>
      <c r="F31" s="8">
        <v>20</v>
      </c>
      <c r="G31" s="8">
        <v>15</v>
      </c>
      <c r="H31" s="12">
        <v>0.37</v>
      </c>
      <c r="I31" s="12">
        <v>0.37</v>
      </c>
      <c r="J31" s="12">
        <v>0.25900000000000001</v>
      </c>
      <c r="K31" s="8">
        <v>10</v>
      </c>
      <c r="L31" s="12">
        <v>0.9</v>
      </c>
    </row>
    <row r="32" spans="1:12" x14ac:dyDescent="0.35">
      <c r="A32" t="s">
        <v>186</v>
      </c>
      <c r="B32" s="8">
        <v>55</v>
      </c>
      <c r="C32" s="86">
        <v>8.0000000000000002E-3</v>
      </c>
      <c r="D32" s="8">
        <v>55</v>
      </c>
      <c r="E32" s="8">
        <v>15</v>
      </c>
      <c r="F32" s="8">
        <v>10</v>
      </c>
      <c r="G32" s="8">
        <v>30</v>
      </c>
      <c r="H32" s="12">
        <v>0.30199999999999999</v>
      </c>
      <c r="I32" s="12">
        <v>0.17</v>
      </c>
      <c r="J32" s="12">
        <v>0.52800000000000002</v>
      </c>
      <c r="K32" s="8">
        <v>11</v>
      </c>
      <c r="L32" s="12">
        <v>0.92</v>
      </c>
    </row>
    <row r="33" spans="1:12" x14ac:dyDescent="0.35">
      <c r="A33" t="s">
        <v>187</v>
      </c>
      <c r="B33" s="8">
        <v>70</v>
      </c>
      <c r="C33" s="86">
        <v>8.0000000000000002E-3</v>
      </c>
      <c r="D33" s="8">
        <v>65</v>
      </c>
      <c r="E33" s="8">
        <v>20</v>
      </c>
      <c r="F33" s="8">
        <v>15</v>
      </c>
      <c r="G33" s="8">
        <v>30</v>
      </c>
      <c r="H33" s="12">
        <v>0.317</v>
      </c>
      <c r="I33" s="12">
        <v>0.20599999999999999</v>
      </c>
      <c r="J33" s="12">
        <v>0.47599999999999998</v>
      </c>
      <c r="K33" s="8">
        <v>8</v>
      </c>
      <c r="L33" s="12">
        <v>0.93899999999999995</v>
      </c>
    </row>
    <row r="34" spans="1:12" x14ac:dyDescent="0.35">
      <c r="A34" t="s">
        <v>188</v>
      </c>
      <c r="B34" s="8">
        <v>80</v>
      </c>
      <c r="C34" s="86">
        <v>8.0000000000000002E-3</v>
      </c>
      <c r="D34" s="8">
        <v>90</v>
      </c>
      <c r="E34" s="8">
        <v>35</v>
      </c>
      <c r="F34" s="8">
        <v>15</v>
      </c>
      <c r="G34" s="8">
        <v>45</v>
      </c>
      <c r="H34" s="12">
        <v>0.371</v>
      </c>
      <c r="I34" s="12">
        <v>0.14599999999999999</v>
      </c>
      <c r="J34" s="12">
        <v>0.48299999999999998</v>
      </c>
      <c r="K34" s="8">
        <v>6</v>
      </c>
      <c r="L34" s="12">
        <v>0.93500000000000005</v>
      </c>
    </row>
    <row r="35" spans="1:12" x14ac:dyDescent="0.35">
      <c r="A35" t="s">
        <v>189</v>
      </c>
      <c r="B35" s="8">
        <v>55</v>
      </c>
      <c r="C35" s="86">
        <v>6.0000000000000001E-3</v>
      </c>
      <c r="D35" s="8">
        <v>60</v>
      </c>
      <c r="E35" s="8">
        <v>20</v>
      </c>
      <c r="F35" s="8">
        <v>10</v>
      </c>
      <c r="G35" s="8">
        <v>25</v>
      </c>
      <c r="H35" s="12">
        <v>0.33900000000000002</v>
      </c>
      <c r="I35" s="12">
        <v>0.20300000000000001</v>
      </c>
      <c r="J35" s="12">
        <v>0.45800000000000002</v>
      </c>
      <c r="K35" s="8">
        <v>6</v>
      </c>
      <c r="L35" s="12">
        <v>0.96899999999999997</v>
      </c>
    </row>
    <row r="36" spans="1:12" x14ac:dyDescent="0.35">
      <c r="A36" t="s">
        <v>190</v>
      </c>
      <c r="B36" s="8">
        <v>55</v>
      </c>
      <c r="C36" s="86">
        <v>7.0000000000000001E-3</v>
      </c>
      <c r="D36" s="8">
        <v>50</v>
      </c>
      <c r="E36" s="8">
        <v>15</v>
      </c>
      <c r="F36" s="8">
        <v>10</v>
      </c>
      <c r="G36" s="8">
        <v>30</v>
      </c>
      <c r="H36" s="12">
        <v>0.255</v>
      </c>
      <c r="I36" s="12">
        <v>0.19600000000000001</v>
      </c>
      <c r="J36" s="12">
        <v>0.54900000000000004</v>
      </c>
      <c r="K36" s="8">
        <v>7</v>
      </c>
      <c r="L36" s="12">
        <v>0.91300000000000003</v>
      </c>
    </row>
    <row r="37" spans="1:12" x14ac:dyDescent="0.35">
      <c r="A37" t="s">
        <v>191</v>
      </c>
      <c r="B37" s="8">
        <v>65</v>
      </c>
      <c r="C37" s="86">
        <v>4.0000000000000001E-3</v>
      </c>
      <c r="D37" s="8">
        <v>65</v>
      </c>
      <c r="E37" s="8">
        <v>20</v>
      </c>
      <c r="F37" s="8">
        <v>15</v>
      </c>
      <c r="G37" s="8">
        <v>30</v>
      </c>
      <c r="H37" s="12">
        <v>0.317</v>
      </c>
      <c r="I37" s="12">
        <v>0.23799999999999999</v>
      </c>
      <c r="J37" s="12">
        <v>0.44400000000000001</v>
      </c>
      <c r="K37" s="8">
        <v>9</v>
      </c>
      <c r="L37" s="12">
        <v>0.94299999999999995</v>
      </c>
    </row>
    <row r="38" spans="1:12" x14ac:dyDescent="0.35">
      <c r="A38" t="s">
        <v>192</v>
      </c>
      <c r="B38" s="8">
        <v>60</v>
      </c>
      <c r="C38" s="86">
        <v>7.0000000000000001E-3</v>
      </c>
      <c r="D38" s="8">
        <v>60</v>
      </c>
      <c r="E38" s="8">
        <v>20</v>
      </c>
      <c r="F38" s="8">
        <v>15</v>
      </c>
      <c r="G38" s="8">
        <v>25</v>
      </c>
      <c r="H38" s="12">
        <v>0.32800000000000001</v>
      </c>
      <c r="I38" s="12">
        <v>0.27900000000000003</v>
      </c>
      <c r="J38" s="12">
        <v>0.39300000000000002</v>
      </c>
      <c r="K38" s="8">
        <v>8</v>
      </c>
      <c r="L38" s="12">
        <v>0.91900000000000004</v>
      </c>
    </row>
    <row r="39" spans="1:12" x14ac:dyDescent="0.35">
      <c r="A39" t="s">
        <v>193</v>
      </c>
      <c r="B39" s="8">
        <v>70</v>
      </c>
      <c r="C39" s="86">
        <v>8.9999999999999993E-3</v>
      </c>
      <c r="D39" s="8">
        <v>60</v>
      </c>
      <c r="E39" s="8">
        <v>30</v>
      </c>
      <c r="F39" s="8">
        <v>10</v>
      </c>
      <c r="G39" s="8">
        <v>15</v>
      </c>
      <c r="H39" s="12">
        <v>0.53300000000000003</v>
      </c>
      <c r="I39" s="12">
        <v>0.2</v>
      </c>
      <c r="J39" s="12">
        <v>0.26700000000000002</v>
      </c>
      <c r="K39" s="8">
        <v>6</v>
      </c>
      <c r="L39" s="12">
        <v>1</v>
      </c>
    </row>
    <row r="40" spans="1:12" x14ac:dyDescent="0.35">
      <c r="A40" t="s">
        <v>194</v>
      </c>
      <c r="B40" s="8">
        <v>50</v>
      </c>
      <c r="C40" s="86">
        <v>0.01</v>
      </c>
      <c r="D40" s="8">
        <v>65</v>
      </c>
      <c r="E40" s="8">
        <v>25</v>
      </c>
      <c r="F40" s="8">
        <v>15</v>
      </c>
      <c r="G40" s="8">
        <v>25</v>
      </c>
      <c r="H40" s="12">
        <v>0.40899999999999997</v>
      </c>
      <c r="I40" s="12">
        <v>0.21199999999999999</v>
      </c>
      <c r="J40" s="12">
        <v>0.379</v>
      </c>
      <c r="K40" s="8">
        <v>8</v>
      </c>
      <c r="L40" s="12">
        <v>0.73199999999999998</v>
      </c>
    </row>
    <row r="41" spans="1:12" x14ac:dyDescent="0.35">
      <c r="A41" t="s">
        <v>195</v>
      </c>
      <c r="B41" s="8">
        <v>30</v>
      </c>
      <c r="C41" s="86">
        <v>8.0000000000000002E-3</v>
      </c>
      <c r="D41" s="8">
        <v>30</v>
      </c>
      <c r="E41" s="8">
        <v>25</v>
      </c>
      <c r="F41" s="8">
        <v>5</v>
      </c>
      <c r="G41" s="8">
        <v>0</v>
      </c>
      <c r="H41" s="12">
        <v>0.77400000000000002</v>
      </c>
      <c r="I41" s="12">
        <v>0.22600000000000001</v>
      </c>
      <c r="J41" s="12">
        <v>0</v>
      </c>
      <c r="K41" s="8">
        <v>5</v>
      </c>
      <c r="L41" s="12">
        <v>0.96799999999999997</v>
      </c>
    </row>
    <row r="42" spans="1:12" x14ac:dyDescent="0.35">
      <c r="A42" t="s">
        <v>196</v>
      </c>
      <c r="B42" s="8">
        <v>30</v>
      </c>
      <c r="C42" s="86">
        <v>5.0000000000000001E-3</v>
      </c>
      <c r="D42" s="8">
        <v>25</v>
      </c>
      <c r="E42" s="8">
        <v>20</v>
      </c>
      <c r="F42" s="8">
        <v>5</v>
      </c>
      <c r="G42" s="8">
        <v>0</v>
      </c>
      <c r="H42" s="12">
        <v>0.84599999999999997</v>
      </c>
      <c r="I42" s="12">
        <v>0.154</v>
      </c>
      <c r="J42" s="12">
        <v>0</v>
      </c>
      <c r="K42" s="8">
        <v>5</v>
      </c>
      <c r="L42" s="12">
        <v>0.84599999999999997</v>
      </c>
    </row>
    <row r="43" spans="1:12" x14ac:dyDescent="0.35">
      <c r="A43" t="s">
        <v>197</v>
      </c>
      <c r="B43" s="8">
        <v>30</v>
      </c>
      <c r="C43" s="86">
        <v>8.0000000000000002E-3</v>
      </c>
      <c r="D43" s="8">
        <v>20</v>
      </c>
      <c r="E43" s="8">
        <v>10</v>
      </c>
      <c r="F43" s="8">
        <v>10</v>
      </c>
      <c r="G43" s="8" t="s">
        <v>962</v>
      </c>
      <c r="H43" s="12">
        <v>0.54500000000000004</v>
      </c>
      <c r="I43" s="8" t="s">
        <v>962</v>
      </c>
      <c r="J43" s="8" t="s">
        <v>962</v>
      </c>
      <c r="K43" s="8">
        <v>7</v>
      </c>
      <c r="L43" s="12">
        <v>0.95199999999999996</v>
      </c>
    </row>
    <row r="44" spans="1:12" x14ac:dyDescent="0.35">
      <c r="A44" t="s">
        <v>198</v>
      </c>
      <c r="B44" s="8">
        <v>30</v>
      </c>
      <c r="C44" s="86">
        <v>7.0000000000000001E-3</v>
      </c>
      <c r="D44" s="8">
        <v>25</v>
      </c>
      <c r="E44" s="8">
        <v>20</v>
      </c>
      <c r="F44" s="8" t="s">
        <v>962</v>
      </c>
      <c r="G44" s="8">
        <v>0</v>
      </c>
      <c r="H44" s="8" t="s">
        <v>962</v>
      </c>
      <c r="I44" s="8" t="s">
        <v>962</v>
      </c>
      <c r="J44" s="12">
        <v>0</v>
      </c>
      <c r="K44" s="8">
        <v>4</v>
      </c>
      <c r="L44" s="12">
        <v>1</v>
      </c>
    </row>
    <row r="45" spans="1:12" x14ac:dyDescent="0.35">
      <c r="A45" t="s">
        <v>199</v>
      </c>
      <c r="B45" s="8">
        <v>45</v>
      </c>
      <c r="C45" s="86">
        <v>8.9999999999999993E-3</v>
      </c>
      <c r="D45" s="8">
        <v>55</v>
      </c>
      <c r="E45" s="8">
        <v>45</v>
      </c>
      <c r="F45" s="8">
        <v>10</v>
      </c>
      <c r="G45" s="8">
        <v>0</v>
      </c>
      <c r="H45" s="12">
        <v>0.79600000000000004</v>
      </c>
      <c r="I45" s="12">
        <v>0.20399999999999999</v>
      </c>
      <c r="J45" s="12">
        <v>0</v>
      </c>
      <c r="K45" s="8">
        <v>7</v>
      </c>
      <c r="L45" s="12">
        <v>0.90700000000000003</v>
      </c>
    </row>
    <row r="46" spans="1:12" x14ac:dyDescent="0.35">
      <c r="A46" t="s">
        <v>200</v>
      </c>
      <c r="B46" s="8">
        <v>35</v>
      </c>
      <c r="C46" s="86">
        <v>7.0000000000000001E-3</v>
      </c>
      <c r="D46" s="8">
        <v>30</v>
      </c>
      <c r="E46" s="8">
        <v>20</v>
      </c>
      <c r="F46" s="8">
        <v>5</v>
      </c>
      <c r="G46" s="8">
        <v>0</v>
      </c>
      <c r="H46" s="12">
        <v>0.78600000000000003</v>
      </c>
      <c r="I46" s="12">
        <v>0.214</v>
      </c>
      <c r="J46" s="12">
        <v>0</v>
      </c>
      <c r="K46" s="8">
        <v>6</v>
      </c>
      <c r="L46" s="12">
        <v>0.96399999999999997</v>
      </c>
    </row>
    <row r="47" spans="1:12" x14ac:dyDescent="0.35">
      <c r="A47" t="s">
        <v>201</v>
      </c>
      <c r="B47" s="8">
        <v>20</v>
      </c>
      <c r="C47" s="86">
        <v>4.0000000000000001E-3</v>
      </c>
      <c r="D47" s="8">
        <v>25</v>
      </c>
      <c r="E47" s="8">
        <v>20</v>
      </c>
      <c r="F47" s="8">
        <v>5</v>
      </c>
      <c r="G47" s="8">
        <v>0</v>
      </c>
      <c r="H47" s="12">
        <v>0.80800000000000005</v>
      </c>
      <c r="I47" s="12">
        <v>0.192</v>
      </c>
      <c r="J47" s="12">
        <v>0</v>
      </c>
      <c r="K47" s="8">
        <v>7</v>
      </c>
      <c r="L47" s="12">
        <v>0.92300000000000004</v>
      </c>
    </row>
    <row r="48" spans="1:12" x14ac:dyDescent="0.35">
      <c r="A48" t="s">
        <v>202</v>
      </c>
      <c r="B48" s="8">
        <v>35</v>
      </c>
      <c r="C48" s="86">
        <v>5.0000000000000001E-3</v>
      </c>
      <c r="D48" s="8">
        <v>40</v>
      </c>
      <c r="E48" s="8">
        <v>35</v>
      </c>
      <c r="F48" s="8">
        <v>5</v>
      </c>
      <c r="G48" s="8">
        <v>0</v>
      </c>
      <c r="H48" s="12">
        <v>0.89500000000000002</v>
      </c>
      <c r="I48" s="12">
        <v>0.105</v>
      </c>
      <c r="J48" s="12">
        <v>0</v>
      </c>
      <c r="K48" s="8">
        <v>7</v>
      </c>
      <c r="L48" s="12">
        <v>0.86799999999999999</v>
      </c>
    </row>
    <row r="49" spans="1:12" x14ac:dyDescent="0.35">
      <c r="A49" t="s">
        <v>203</v>
      </c>
      <c r="B49" s="8">
        <v>40</v>
      </c>
      <c r="C49" s="86">
        <v>6.0000000000000001E-3</v>
      </c>
      <c r="D49" s="8">
        <v>35</v>
      </c>
      <c r="E49" s="8">
        <v>30</v>
      </c>
      <c r="F49" s="8">
        <v>5</v>
      </c>
      <c r="G49" s="8">
        <v>0</v>
      </c>
      <c r="H49" s="12">
        <v>0.88600000000000001</v>
      </c>
      <c r="I49" s="12">
        <v>0.114</v>
      </c>
      <c r="J49" s="12">
        <v>0</v>
      </c>
      <c r="K49" s="8">
        <v>6</v>
      </c>
      <c r="L49" s="12">
        <v>0.94299999999999995</v>
      </c>
    </row>
    <row r="50" spans="1:12" x14ac:dyDescent="0.35">
      <c r="A50" t="s">
        <v>204</v>
      </c>
      <c r="B50" s="8">
        <v>55</v>
      </c>
      <c r="C50" s="86">
        <v>6.0000000000000001E-3</v>
      </c>
      <c r="D50" s="8">
        <v>65</v>
      </c>
      <c r="E50" s="8">
        <v>55</v>
      </c>
      <c r="F50" s="8">
        <v>5</v>
      </c>
      <c r="G50" s="8">
        <v>0</v>
      </c>
      <c r="H50" s="12">
        <v>0.88900000000000001</v>
      </c>
      <c r="I50" s="12">
        <v>0.111</v>
      </c>
      <c r="J50" s="12">
        <v>0</v>
      </c>
      <c r="K50" s="8">
        <v>6</v>
      </c>
      <c r="L50" s="12">
        <v>0.93700000000000006</v>
      </c>
    </row>
    <row r="51" spans="1:12" x14ac:dyDescent="0.35">
      <c r="A51" t="s">
        <v>205</v>
      </c>
      <c r="B51" s="8">
        <v>60</v>
      </c>
      <c r="C51" s="86">
        <v>5.0000000000000001E-3</v>
      </c>
      <c r="D51" s="8">
        <v>45</v>
      </c>
      <c r="E51" s="8">
        <v>35</v>
      </c>
      <c r="F51" s="8">
        <v>10</v>
      </c>
      <c r="G51" s="8">
        <v>0</v>
      </c>
      <c r="H51" s="12">
        <v>0.745</v>
      </c>
      <c r="I51" s="12">
        <v>0.255</v>
      </c>
      <c r="J51" s="12">
        <v>0</v>
      </c>
      <c r="K51" s="8">
        <v>5</v>
      </c>
      <c r="L51" s="12">
        <v>0.97899999999999998</v>
      </c>
    </row>
    <row r="52" spans="1:12" x14ac:dyDescent="0.35">
      <c r="A52" t="s">
        <v>206</v>
      </c>
      <c r="B52" s="8">
        <v>75</v>
      </c>
      <c r="C52" s="86">
        <v>7.0000000000000001E-3</v>
      </c>
      <c r="D52" s="8">
        <v>70</v>
      </c>
      <c r="E52" s="8">
        <v>60</v>
      </c>
      <c r="F52" s="8">
        <v>10</v>
      </c>
      <c r="G52" s="8">
        <v>0</v>
      </c>
      <c r="H52" s="12">
        <v>0.88400000000000001</v>
      </c>
      <c r="I52" s="12">
        <v>0.11600000000000001</v>
      </c>
      <c r="J52" s="12">
        <v>0</v>
      </c>
      <c r="K52" s="8">
        <v>8</v>
      </c>
      <c r="L52" s="12">
        <v>0.97099999999999997</v>
      </c>
    </row>
    <row r="53" spans="1:12" x14ac:dyDescent="0.35">
      <c r="A53" t="s">
        <v>207</v>
      </c>
      <c r="B53" s="8">
        <v>70</v>
      </c>
      <c r="C53" s="86">
        <v>0.01</v>
      </c>
      <c r="D53" s="8">
        <v>75</v>
      </c>
      <c r="E53" s="8">
        <v>55</v>
      </c>
      <c r="F53" s="8">
        <v>15</v>
      </c>
      <c r="G53" s="8">
        <v>0</v>
      </c>
      <c r="H53" s="12">
        <v>0.78100000000000003</v>
      </c>
      <c r="I53" s="12">
        <v>0.219</v>
      </c>
      <c r="J53" s="12">
        <v>0</v>
      </c>
      <c r="K53" s="8">
        <v>7</v>
      </c>
      <c r="L53" s="12">
        <v>1</v>
      </c>
    </row>
    <row r="54" spans="1:12" x14ac:dyDescent="0.35">
      <c r="A54" t="s">
        <v>208</v>
      </c>
      <c r="B54" s="8">
        <v>55</v>
      </c>
      <c r="C54" s="86">
        <v>8.9999999999999993E-3</v>
      </c>
      <c r="D54" s="8">
        <v>65</v>
      </c>
      <c r="E54" s="8">
        <v>50</v>
      </c>
      <c r="F54" s="8">
        <v>15</v>
      </c>
      <c r="G54" s="8">
        <v>0</v>
      </c>
      <c r="H54" s="12">
        <v>0.77800000000000002</v>
      </c>
      <c r="I54" s="12">
        <v>0.222</v>
      </c>
      <c r="J54" s="12">
        <v>0</v>
      </c>
      <c r="K54" s="8">
        <v>8</v>
      </c>
      <c r="L54" s="12">
        <v>0.98399999999999999</v>
      </c>
    </row>
    <row r="55" spans="1:12" x14ac:dyDescent="0.35">
      <c r="A55" t="s">
        <v>209</v>
      </c>
      <c r="B55" s="8">
        <v>35</v>
      </c>
      <c r="C55" s="86">
        <v>8.9999999999999993E-3</v>
      </c>
      <c r="D55" s="8">
        <v>40</v>
      </c>
      <c r="E55" s="8">
        <v>30</v>
      </c>
      <c r="F55" s="8">
        <v>10</v>
      </c>
      <c r="G55" s="8">
        <v>0</v>
      </c>
      <c r="H55" s="12">
        <v>0.73699999999999999</v>
      </c>
      <c r="I55" s="12">
        <v>0.26300000000000001</v>
      </c>
      <c r="J55" s="12">
        <v>0</v>
      </c>
      <c r="K55" s="8">
        <v>9</v>
      </c>
      <c r="L55" s="12">
        <v>0.78900000000000003</v>
      </c>
    </row>
    <row r="56" spans="1:12" x14ac:dyDescent="0.35">
      <c r="A56" t="s">
        <v>210</v>
      </c>
      <c r="B56" s="8">
        <v>60</v>
      </c>
      <c r="C56" s="86">
        <v>1.2E-2</v>
      </c>
      <c r="D56" s="8">
        <v>50</v>
      </c>
      <c r="E56" s="8">
        <v>40</v>
      </c>
      <c r="F56" s="8">
        <v>5</v>
      </c>
      <c r="G56" s="8">
        <v>0</v>
      </c>
      <c r="H56" s="12">
        <v>0.85399999999999998</v>
      </c>
      <c r="I56" s="12">
        <v>0.14599999999999999</v>
      </c>
      <c r="J56" s="12">
        <v>0</v>
      </c>
      <c r="K56" s="8">
        <v>6</v>
      </c>
      <c r="L56" s="12">
        <v>0.97899999999999998</v>
      </c>
    </row>
    <row r="57" spans="1:12" x14ac:dyDescent="0.35">
      <c r="A57" t="s">
        <v>211</v>
      </c>
      <c r="B57" s="8">
        <v>80</v>
      </c>
      <c r="C57" s="86">
        <v>1.7999999999999999E-2</v>
      </c>
      <c r="D57" s="8">
        <v>70</v>
      </c>
      <c r="E57" s="8">
        <v>65</v>
      </c>
      <c r="F57" s="8">
        <v>10</v>
      </c>
      <c r="G57" s="8">
        <v>0</v>
      </c>
      <c r="H57" s="12">
        <v>0.88700000000000001</v>
      </c>
      <c r="I57" s="12">
        <v>0.113</v>
      </c>
      <c r="J57" s="12">
        <v>0</v>
      </c>
      <c r="K57" s="8">
        <v>5</v>
      </c>
      <c r="L57" s="12">
        <v>1</v>
      </c>
    </row>
    <row r="58" spans="1:12" x14ac:dyDescent="0.35">
      <c r="A58" t="s">
        <v>212</v>
      </c>
      <c r="B58" s="8">
        <v>80</v>
      </c>
      <c r="C58" s="86">
        <v>7.0000000000000001E-3</v>
      </c>
      <c r="D58" s="8">
        <v>75</v>
      </c>
      <c r="E58" s="8">
        <v>60</v>
      </c>
      <c r="F58" s="8">
        <v>15</v>
      </c>
      <c r="G58" s="8">
        <v>0</v>
      </c>
      <c r="H58" s="12">
        <v>0.81299999999999994</v>
      </c>
      <c r="I58" s="12">
        <v>0.187</v>
      </c>
      <c r="J58" s="12">
        <v>0</v>
      </c>
      <c r="K58" s="8">
        <v>7</v>
      </c>
      <c r="L58" s="12">
        <v>0.97299999999999998</v>
      </c>
    </row>
    <row r="59" spans="1:12" x14ac:dyDescent="0.35">
      <c r="A59" t="s">
        <v>213</v>
      </c>
      <c r="B59" s="8">
        <v>75</v>
      </c>
      <c r="C59" s="86">
        <v>0.01</v>
      </c>
      <c r="D59" s="8">
        <v>75</v>
      </c>
      <c r="E59" s="8">
        <v>65</v>
      </c>
      <c r="F59" s="8">
        <v>10</v>
      </c>
      <c r="G59" s="8">
        <v>0</v>
      </c>
      <c r="H59" s="12">
        <v>0.85299999999999998</v>
      </c>
      <c r="I59" s="12">
        <v>0.14699999999999999</v>
      </c>
      <c r="J59" s="12">
        <v>0</v>
      </c>
      <c r="K59" s="8">
        <v>9</v>
      </c>
      <c r="L59" s="12">
        <v>1</v>
      </c>
    </row>
    <row r="60" spans="1:12" x14ac:dyDescent="0.35">
      <c r="A60" t="s">
        <v>214</v>
      </c>
      <c r="B60" s="8">
        <v>85</v>
      </c>
      <c r="C60" s="86">
        <v>1.2999999999999999E-2</v>
      </c>
      <c r="D60" s="8">
        <v>80</v>
      </c>
      <c r="E60" s="8">
        <v>65</v>
      </c>
      <c r="F60" s="8">
        <v>15</v>
      </c>
      <c r="G60" s="8">
        <v>0</v>
      </c>
      <c r="H60" s="12">
        <v>0.8</v>
      </c>
      <c r="I60" s="12">
        <v>0.2</v>
      </c>
      <c r="J60" s="12">
        <v>0</v>
      </c>
      <c r="K60" s="8">
        <v>10</v>
      </c>
      <c r="L60" s="12">
        <v>0.95</v>
      </c>
    </row>
    <row r="61" spans="1:12" x14ac:dyDescent="0.35">
      <c r="A61" t="s">
        <v>215</v>
      </c>
      <c r="B61" s="8">
        <v>60</v>
      </c>
      <c r="C61" s="86">
        <v>8.9999999999999993E-3</v>
      </c>
      <c r="D61" s="8">
        <v>70</v>
      </c>
      <c r="E61" s="8">
        <v>50</v>
      </c>
      <c r="F61" s="8">
        <v>15</v>
      </c>
      <c r="G61" s="8">
        <v>0</v>
      </c>
      <c r="H61" s="12">
        <v>0.754</v>
      </c>
      <c r="I61" s="12">
        <v>0.246</v>
      </c>
      <c r="J61" s="12">
        <v>0</v>
      </c>
      <c r="K61" s="8">
        <v>7</v>
      </c>
      <c r="L61" s="12">
        <v>0.95699999999999996</v>
      </c>
    </row>
    <row r="62" spans="1:12" x14ac:dyDescent="0.35">
      <c r="A62" t="s">
        <v>216</v>
      </c>
      <c r="B62" s="8">
        <v>50</v>
      </c>
      <c r="C62" s="86">
        <v>8.9999999999999993E-3</v>
      </c>
      <c r="D62" s="8">
        <v>50</v>
      </c>
      <c r="E62" s="8">
        <v>35</v>
      </c>
      <c r="F62" s="8">
        <v>15</v>
      </c>
      <c r="G62" s="8">
        <v>0</v>
      </c>
      <c r="H62" s="12">
        <v>0.71199999999999997</v>
      </c>
      <c r="I62" s="12">
        <v>0.28799999999999998</v>
      </c>
      <c r="J62" s="12">
        <v>0</v>
      </c>
      <c r="K62" s="8">
        <v>9</v>
      </c>
      <c r="L62" s="12">
        <v>0.94199999999999995</v>
      </c>
    </row>
    <row r="63" spans="1:12" x14ac:dyDescent="0.35">
      <c r="A63" t="s">
        <v>217</v>
      </c>
      <c r="B63" s="8">
        <v>65</v>
      </c>
      <c r="C63" s="86">
        <v>1.0999999999999999E-2</v>
      </c>
      <c r="D63" s="8">
        <v>55</v>
      </c>
      <c r="E63" s="8">
        <v>35</v>
      </c>
      <c r="F63" s="8">
        <v>20</v>
      </c>
      <c r="G63" s="8">
        <v>0</v>
      </c>
      <c r="H63" s="12">
        <v>0.66700000000000004</v>
      </c>
      <c r="I63" s="12">
        <v>0.33300000000000002</v>
      </c>
      <c r="J63" s="12">
        <v>0</v>
      </c>
      <c r="K63" s="8">
        <v>7</v>
      </c>
      <c r="L63" s="12">
        <v>0.96299999999999997</v>
      </c>
    </row>
    <row r="64" spans="1:12" x14ac:dyDescent="0.35">
      <c r="A64" t="s">
        <v>218</v>
      </c>
      <c r="B64" s="8">
        <v>50</v>
      </c>
      <c r="C64" s="86">
        <v>1.0999999999999999E-2</v>
      </c>
      <c r="D64" s="8">
        <v>65</v>
      </c>
      <c r="E64" s="8">
        <v>40</v>
      </c>
      <c r="F64" s="8">
        <v>20</v>
      </c>
      <c r="G64" s="8">
        <v>0</v>
      </c>
      <c r="H64" s="12">
        <v>0.65100000000000002</v>
      </c>
      <c r="I64" s="12">
        <v>0.34899999999999998</v>
      </c>
      <c r="J64" s="12">
        <v>0</v>
      </c>
      <c r="K64" s="8">
        <v>9</v>
      </c>
      <c r="L64" s="12">
        <v>0.82499999999999996</v>
      </c>
    </row>
    <row r="65" spans="1:12" x14ac:dyDescent="0.35">
      <c r="A65" t="s">
        <v>219</v>
      </c>
      <c r="B65" s="8">
        <v>55</v>
      </c>
      <c r="C65" s="86">
        <v>1.2999999999999999E-2</v>
      </c>
      <c r="D65" s="8">
        <v>50</v>
      </c>
      <c r="E65" s="8">
        <v>35</v>
      </c>
      <c r="F65" s="8">
        <v>15</v>
      </c>
      <c r="G65" s="8">
        <v>0</v>
      </c>
      <c r="H65" s="12">
        <v>0.71199999999999997</v>
      </c>
      <c r="I65" s="12">
        <v>0.28799999999999998</v>
      </c>
      <c r="J65" s="12">
        <v>0</v>
      </c>
      <c r="K65" s="8">
        <v>8</v>
      </c>
      <c r="L65" s="12">
        <v>0.88500000000000001</v>
      </c>
    </row>
    <row r="66" spans="1:12" x14ac:dyDescent="0.35">
      <c r="A66" t="s">
        <v>220</v>
      </c>
      <c r="B66" s="8">
        <v>60</v>
      </c>
      <c r="C66" s="86">
        <v>1.4999999999999999E-2</v>
      </c>
      <c r="D66" s="8">
        <v>55</v>
      </c>
      <c r="E66" s="8">
        <v>40</v>
      </c>
      <c r="F66" s="8">
        <v>15</v>
      </c>
      <c r="G66" s="8">
        <v>0</v>
      </c>
      <c r="H66" s="12">
        <v>0.70899999999999996</v>
      </c>
      <c r="I66" s="12">
        <v>0.29099999999999998</v>
      </c>
      <c r="J66" s="12">
        <v>0</v>
      </c>
      <c r="K66" s="8">
        <v>10</v>
      </c>
      <c r="L66" s="12">
        <v>0.873</v>
      </c>
    </row>
    <row r="67" spans="1:12" x14ac:dyDescent="0.35">
      <c r="A67" t="s">
        <v>221</v>
      </c>
      <c r="B67" s="8">
        <v>40</v>
      </c>
      <c r="C67" s="86">
        <v>1.4999999999999999E-2</v>
      </c>
      <c r="D67" s="8">
        <v>40</v>
      </c>
      <c r="E67" s="8">
        <v>20</v>
      </c>
      <c r="F67" s="8">
        <v>20</v>
      </c>
      <c r="G67" s="8">
        <v>0</v>
      </c>
      <c r="H67" s="12">
        <v>0.51200000000000001</v>
      </c>
      <c r="I67" s="12">
        <v>0.48799999999999999</v>
      </c>
      <c r="J67" s="12">
        <v>0</v>
      </c>
      <c r="K67" s="8">
        <v>11</v>
      </c>
      <c r="L67" s="12">
        <v>0.95099999999999996</v>
      </c>
    </row>
    <row r="68" spans="1:12" x14ac:dyDescent="0.35">
      <c r="A68" t="s">
        <v>222</v>
      </c>
      <c r="B68" s="8">
        <v>50</v>
      </c>
      <c r="C68" s="86">
        <v>1.2E-2</v>
      </c>
      <c r="D68" s="8">
        <v>50</v>
      </c>
      <c r="E68" s="8">
        <v>30</v>
      </c>
      <c r="F68" s="8">
        <v>20</v>
      </c>
      <c r="G68" s="8">
        <v>0</v>
      </c>
      <c r="H68" s="12">
        <v>0.57999999999999996</v>
      </c>
      <c r="I68" s="12">
        <v>0.42</v>
      </c>
      <c r="J68" s="12">
        <v>0</v>
      </c>
      <c r="K68" s="8">
        <v>11</v>
      </c>
      <c r="L68" s="12">
        <v>0.74</v>
      </c>
    </row>
    <row r="69" spans="1:12" x14ac:dyDescent="0.35">
      <c r="A69" t="s">
        <v>223</v>
      </c>
      <c r="B69" s="8">
        <v>30</v>
      </c>
      <c r="C69" s="86">
        <v>8.0000000000000002E-3</v>
      </c>
      <c r="D69" s="8">
        <v>40</v>
      </c>
      <c r="E69" s="8">
        <v>30</v>
      </c>
      <c r="F69" s="8">
        <v>10</v>
      </c>
      <c r="G69" s="8">
        <v>0</v>
      </c>
      <c r="H69" s="12">
        <v>0.72499999999999998</v>
      </c>
      <c r="I69" s="12">
        <v>0.27500000000000002</v>
      </c>
      <c r="J69" s="12">
        <v>0</v>
      </c>
      <c r="K69" s="8">
        <v>11</v>
      </c>
      <c r="L69" s="12">
        <v>0.95</v>
      </c>
    </row>
    <row r="70" spans="1:12" x14ac:dyDescent="0.35">
      <c r="A70" t="s">
        <v>224</v>
      </c>
      <c r="B70" s="8">
        <v>30</v>
      </c>
      <c r="C70" s="86">
        <v>6.0000000000000001E-3</v>
      </c>
      <c r="D70" s="8">
        <v>30</v>
      </c>
      <c r="E70" s="8">
        <v>20</v>
      </c>
      <c r="F70" s="8">
        <v>5</v>
      </c>
      <c r="G70" s="8">
        <v>0</v>
      </c>
      <c r="H70" s="12">
        <v>0.75</v>
      </c>
      <c r="I70" s="12">
        <v>0.25</v>
      </c>
      <c r="J70" s="12">
        <v>0</v>
      </c>
      <c r="K70" s="8">
        <v>12</v>
      </c>
      <c r="L70" s="12">
        <v>0.92900000000000005</v>
      </c>
    </row>
    <row r="71" spans="1:12" x14ac:dyDescent="0.35">
      <c r="A71" t="s">
        <v>225</v>
      </c>
      <c r="B71" s="8">
        <v>50</v>
      </c>
      <c r="C71" s="86">
        <v>0.01</v>
      </c>
      <c r="D71" s="8">
        <v>40</v>
      </c>
      <c r="E71" s="8">
        <v>25</v>
      </c>
      <c r="F71" s="8">
        <v>15</v>
      </c>
      <c r="G71" s="8">
        <v>0</v>
      </c>
      <c r="H71" s="12">
        <v>0.65900000000000003</v>
      </c>
      <c r="I71" s="12">
        <v>0.34100000000000003</v>
      </c>
      <c r="J71" s="12">
        <v>0</v>
      </c>
      <c r="K71" s="8">
        <v>16</v>
      </c>
      <c r="L71" s="12">
        <v>0.78</v>
      </c>
    </row>
    <row r="72" spans="1:12" x14ac:dyDescent="0.35">
      <c r="A72" t="s">
        <v>226</v>
      </c>
      <c r="B72" s="8">
        <v>55</v>
      </c>
      <c r="C72" s="86">
        <v>1.2999999999999999E-2</v>
      </c>
      <c r="D72" s="8">
        <v>70</v>
      </c>
      <c r="E72" s="8">
        <v>45</v>
      </c>
      <c r="F72" s="8">
        <v>25</v>
      </c>
      <c r="G72" s="8">
        <v>0</v>
      </c>
      <c r="H72" s="12">
        <v>0.66200000000000003</v>
      </c>
      <c r="I72" s="12">
        <v>0.33800000000000002</v>
      </c>
      <c r="J72" s="12">
        <v>0</v>
      </c>
      <c r="K72" s="8">
        <v>12</v>
      </c>
      <c r="L72" s="12">
        <v>0.80300000000000005</v>
      </c>
    </row>
    <row r="73" spans="1:12" x14ac:dyDescent="0.35">
      <c r="A73" t="s">
        <v>227</v>
      </c>
      <c r="B73" s="8">
        <v>55</v>
      </c>
      <c r="C73" s="86">
        <v>1.2999999999999999E-2</v>
      </c>
      <c r="D73" s="8">
        <v>50</v>
      </c>
      <c r="E73" s="8">
        <v>25</v>
      </c>
      <c r="F73" s="8">
        <v>25</v>
      </c>
      <c r="G73" s="8">
        <v>0</v>
      </c>
      <c r="H73" s="12">
        <v>0.52</v>
      </c>
      <c r="I73" s="12">
        <v>0.48</v>
      </c>
      <c r="J73" s="12">
        <v>0</v>
      </c>
      <c r="K73" s="8">
        <v>10</v>
      </c>
      <c r="L73" s="12">
        <v>0.86</v>
      </c>
    </row>
    <row r="74" spans="1:12" x14ac:dyDescent="0.35">
      <c r="A74" t="s">
        <v>228</v>
      </c>
      <c r="B74" s="8">
        <v>60</v>
      </c>
      <c r="C74" s="86">
        <v>1.2E-2</v>
      </c>
      <c r="D74" s="8">
        <v>50</v>
      </c>
      <c r="E74" s="8">
        <v>30</v>
      </c>
      <c r="F74" s="8">
        <v>20</v>
      </c>
      <c r="G74" s="8">
        <v>0</v>
      </c>
      <c r="H74" s="12">
        <v>0.627</v>
      </c>
      <c r="I74" s="12">
        <v>0.373</v>
      </c>
      <c r="J74" s="12">
        <v>0</v>
      </c>
      <c r="K74" s="8">
        <v>12</v>
      </c>
      <c r="L74" s="12">
        <v>0.92200000000000004</v>
      </c>
    </row>
    <row r="75" spans="1:12" x14ac:dyDescent="0.35">
      <c r="A75" t="s">
        <v>229</v>
      </c>
      <c r="B75" s="8">
        <v>65</v>
      </c>
      <c r="C75" s="86">
        <v>1.4E-2</v>
      </c>
      <c r="D75" s="8">
        <v>50</v>
      </c>
      <c r="E75" s="8">
        <v>35</v>
      </c>
      <c r="F75" s="8">
        <v>15</v>
      </c>
      <c r="G75" s="8">
        <v>0</v>
      </c>
      <c r="H75" s="12">
        <v>0.69199999999999995</v>
      </c>
      <c r="I75" s="12">
        <v>0.308</v>
      </c>
      <c r="J75" s="12">
        <v>0</v>
      </c>
      <c r="K75" s="8">
        <v>15</v>
      </c>
      <c r="L75" s="12">
        <v>0.71199999999999997</v>
      </c>
    </row>
    <row r="76" spans="1:12" x14ac:dyDescent="0.35">
      <c r="A76" t="s">
        <v>230</v>
      </c>
      <c r="B76" s="8">
        <v>45</v>
      </c>
      <c r="C76" s="86">
        <v>1.2E-2</v>
      </c>
      <c r="D76" s="8">
        <v>60</v>
      </c>
      <c r="E76" s="8">
        <v>35</v>
      </c>
      <c r="F76" s="8">
        <v>25</v>
      </c>
      <c r="G76" s="8">
        <v>0</v>
      </c>
      <c r="H76" s="12">
        <v>0.60699999999999998</v>
      </c>
      <c r="I76" s="12">
        <v>0.39300000000000002</v>
      </c>
      <c r="J76" s="12">
        <v>0</v>
      </c>
      <c r="K76" s="8">
        <v>14</v>
      </c>
      <c r="L76" s="12">
        <v>0.73799999999999999</v>
      </c>
    </row>
    <row r="77" spans="1:12" s="51" customFormat="1" x14ac:dyDescent="0.35">
      <c r="A77" s="53" t="s">
        <v>231</v>
      </c>
      <c r="B77" s="54">
        <v>340</v>
      </c>
      <c r="C77" s="87">
        <v>1.9E-2</v>
      </c>
      <c r="D77" s="54">
        <v>295</v>
      </c>
      <c r="E77" s="54">
        <v>145</v>
      </c>
      <c r="F77" s="54">
        <v>115</v>
      </c>
      <c r="G77" s="54">
        <v>35</v>
      </c>
      <c r="H77" s="55">
        <v>0.497</v>
      </c>
      <c r="I77" s="55">
        <v>0.38900000000000001</v>
      </c>
      <c r="J77" s="55">
        <v>0.115</v>
      </c>
      <c r="K77" s="54">
        <v>14</v>
      </c>
      <c r="L77" s="55">
        <v>0.98099999999999998</v>
      </c>
    </row>
    <row r="78" spans="1:12" s="51" customFormat="1" x14ac:dyDescent="0.35">
      <c r="A78" s="51" t="s">
        <v>232</v>
      </c>
      <c r="B78" s="10">
        <v>1110</v>
      </c>
      <c r="C78" s="88">
        <v>8.9999999999999993E-3</v>
      </c>
      <c r="D78" s="10">
        <v>1130</v>
      </c>
      <c r="E78" s="10">
        <v>625</v>
      </c>
      <c r="F78" s="10">
        <v>300</v>
      </c>
      <c r="G78" s="10">
        <v>210</v>
      </c>
      <c r="H78" s="14">
        <v>0.55300000000000005</v>
      </c>
      <c r="I78" s="14">
        <v>0.26300000000000001</v>
      </c>
      <c r="J78" s="14">
        <v>0.184</v>
      </c>
      <c r="K78" s="10">
        <v>12</v>
      </c>
      <c r="L78" s="14">
        <v>0.97299999999999998</v>
      </c>
    </row>
    <row r="79" spans="1:12" x14ac:dyDescent="0.35">
      <c r="A79" s="52" t="s">
        <v>233</v>
      </c>
      <c r="B79" s="10">
        <v>1135</v>
      </c>
      <c r="C79" s="88">
        <v>0.01</v>
      </c>
      <c r="D79" s="10">
        <v>1140</v>
      </c>
      <c r="E79" s="10">
        <v>430</v>
      </c>
      <c r="F79" s="10">
        <v>210</v>
      </c>
      <c r="G79" s="10">
        <v>505</v>
      </c>
      <c r="H79" s="14">
        <v>0.376</v>
      </c>
      <c r="I79" s="14">
        <v>0.182</v>
      </c>
      <c r="J79" s="14">
        <v>0.442</v>
      </c>
      <c r="K79" s="10">
        <v>12</v>
      </c>
      <c r="L79" s="14">
        <v>0.93100000000000005</v>
      </c>
    </row>
    <row r="80" spans="1:12" x14ac:dyDescent="0.35">
      <c r="A80" s="6" t="s">
        <v>234</v>
      </c>
      <c r="B80" s="10">
        <v>550</v>
      </c>
      <c r="C80" s="88">
        <v>7.0000000000000001E-3</v>
      </c>
      <c r="D80" s="10">
        <v>545</v>
      </c>
      <c r="E80" s="10">
        <v>275</v>
      </c>
      <c r="F80" s="10">
        <v>120</v>
      </c>
      <c r="G80" s="10">
        <v>150</v>
      </c>
      <c r="H80" s="14">
        <v>0.50800000000000001</v>
      </c>
      <c r="I80" s="14">
        <v>0.218</v>
      </c>
      <c r="J80" s="14">
        <v>0.27300000000000002</v>
      </c>
      <c r="K80" s="10">
        <v>6</v>
      </c>
      <c r="L80" s="14">
        <v>0.92200000000000004</v>
      </c>
    </row>
    <row r="81" spans="1:12" x14ac:dyDescent="0.35">
      <c r="A81" s="6" t="s">
        <v>235</v>
      </c>
      <c r="B81" s="10">
        <v>665</v>
      </c>
      <c r="C81" s="88">
        <v>7.0000000000000001E-3</v>
      </c>
      <c r="D81" s="10">
        <v>645</v>
      </c>
      <c r="E81" s="10">
        <v>535</v>
      </c>
      <c r="F81" s="10">
        <v>110</v>
      </c>
      <c r="G81" s="10">
        <v>0</v>
      </c>
      <c r="H81" s="14">
        <v>0.83099999999999996</v>
      </c>
      <c r="I81" s="14">
        <v>0.16900000000000001</v>
      </c>
      <c r="J81" s="14">
        <v>0</v>
      </c>
      <c r="K81" s="10">
        <v>7</v>
      </c>
      <c r="L81" s="14">
        <v>0.95699999999999996</v>
      </c>
    </row>
    <row r="82" spans="1:12" x14ac:dyDescent="0.35">
      <c r="A82" s="6" t="s">
        <v>236</v>
      </c>
      <c r="B82" s="10">
        <v>660</v>
      </c>
      <c r="C82" s="88">
        <v>1.0999999999999999E-2</v>
      </c>
      <c r="D82" s="10">
        <v>660</v>
      </c>
      <c r="E82" s="10">
        <v>470</v>
      </c>
      <c r="F82" s="10">
        <v>190</v>
      </c>
      <c r="G82" s="10">
        <v>0</v>
      </c>
      <c r="H82" s="14">
        <v>0.71299999999999997</v>
      </c>
      <c r="I82" s="14">
        <v>0.28699999999999998</v>
      </c>
      <c r="J82" s="14">
        <v>0</v>
      </c>
      <c r="K82" s="10">
        <v>9</v>
      </c>
      <c r="L82" s="14">
        <v>0.91700000000000004</v>
      </c>
    </row>
    <row r="83" spans="1:12" x14ac:dyDescent="0.35">
      <c r="A83" s="6" t="s">
        <v>237</v>
      </c>
      <c r="B83" s="10">
        <v>330</v>
      </c>
      <c r="C83" s="88">
        <v>1.2E-2</v>
      </c>
      <c r="D83" s="10">
        <v>325</v>
      </c>
      <c r="E83" s="10">
        <v>205</v>
      </c>
      <c r="F83" s="10">
        <v>120</v>
      </c>
      <c r="G83" s="10">
        <v>0</v>
      </c>
      <c r="H83" s="14">
        <v>0.629</v>
      </c>
      <c r="I83" s="14">
        <v>0.371</v>
      </c>
      <c r="J83" s="14">
        <v>0</v>
      </c>
      <c r="K83" s="10">
        <v>14</v>
      </c>
      <c r="L83" s="14">
        <v>0.8</v>
      </c>
    </row>
    <row r="84" spans="1:12" s="15" customFormat="1" x14ac:dyDescent="0.35">
      <c r="A84" s="48" t="s">
        <v>44</v>
      </c>
      <c r="C84" s="92"/>
    </row>
    <row r="85" spans="1:12" s="15" customFormat="1" x14ac:dyDescent="0.35">
      <c r="A85" s="15" t="s">
        <v>62</v>
      </c>
      <c r="C85" s="92"/>
    </row>
    <row r="86" spans="1:12" s="15" customFormat="1" ht="108.5" x14ac:dyDescent="0.35">
      <c r="A86" s="15" t="s">
        <v>102</v>
      </c>
      <c r="C86" s="92"/>
    </row>
    <row r="87" spans="1:12" s="15" customFormat="1" ht="46.5" x14ac:dyDescent="0.35">
      <c r="A87" s="15" t="s">
        <v>103</v>
      </c>
      <c r="C87" s="92"/>
    </row>
    <row r="88" spans="1:12" s="15" customFormat="1" ht="46.5" x14ac:dyDescent="0.35">
      <c r="A88" s="15" t="s">
        <v>104</v>
      </c>
      <c r="C88" s="92"/>
    </row>
    <row r="89" spans="1:12" s="15" customFormat="1" ht="77.5" x14ac:dyDescent="0.35">
      <c r="A89" s="15" t="s">
        <v>105</v>
      </c>
      <c r="C89" s="92"/>
    </row>
    <row r="90" spans="1:12" s="15" customFormat="1" ht="62" x14ac:dyDescent="0.35">
      <c r="A90" s="15" t="s">
        <v>106</v>
      </c>
      <c r="C90" s="92"/>
    </row>
  </sheetData>
  <pageMargins left="0.7" right="0.7" top="0.75" bottom="0.75" header="0.3" footer="0.3"/>
  <pageSetup paperSize="9" orientation="portrait" horizontalDpi="300" verticalDpi="300"/>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88"/>
  <sheetViews>
    <sheetView workbookViewId="0"/>
  </sheetViews>
  <sheetFormatPr defaultColWidth="10.6640625" defaultRowHeight="15.5" x14ac:dyDescent="0.35"/>
  <cols>
    <col min="1" max="1" width="50.6640625" customWidth="1"/>
    <col min="2" max="7" width="16.6640625" customWidth="1"/>
  </cols>
  <sheetData>
    <row r="1" spans="1:7" ht="21" x14ac:dyDescent="0.5">
      <c r="A1" s="1" t="s">
        <v>1011</v>
      </c>
    </row>
    <row r="2" spans="1:7" x14ac:dyDescent="0.35">
      <c r="A2" t="s">
        <v>37</v>
      </c>
    </row>
    <row r="3" spans="1:7" x14ac:dyDescent="0.35">
      <c r="A3" t="s">
        <v>20</v>
      </c>
    </row>
    <row r="4" spans="1:7" x14ac:dyDescent="0.35">
      <c r="A4" s="48" t="s">
        <v>982</v>
      </c>
    </row>
    <row r="5" spans="1:7" ht="80" customHeight="1" x14ac:dyDescent="0.35">
      <c r="A5" s="2" t="s">
        <v>394</v>
      </c>
      <c r="B5" s="2" t="s">
        <v>1018</v>
      </c>
      <c r="C5" s="2" t="s">
        <v>1017</v>
      </c>
      <c r="D5" s="2" t="s">
        <v>1016</v>
      </c>
      <c r="E5" s="2" t="s">
        <v>1015</v>
      </c>
      <c r="F5" s="2" t="s">
        <v>1013</v>
      </c>
      <c r="G5" s="2" t="s">
        <v>1014</v>
      </c>
    </row>
    <row r="6" spans="1:7" x14ac:dyDescent="0.35">
      <c r="A6" s="5" t="s">
        <v>160</v>
      </c>
      <c r="B6" s="7">
        <v>175</v>
      </c>
      <c r="C6" s="7">
        <v>130</v>
      </c>
      <c r="D6" s="7">
        <v>10</v>
      </c>
      <c r="E6" s="7">
        <v>115</v>
      </c>
      <c r="F6" s="11">
        <v>0.06</v>
      </c>
      <c r="G6" s="11">
        <v>0.91</v>
      </c>
    </row>
    <row r="7" spans="1:7" x14ac:dyDescent="0.35">
      <c r="A7" t="s">
        <v>161</v>
      </c>
      <c r="B7" s="8">
        <v>0</v>
      </c>
      <c r="C7" s="8">
        <v>0</v>
      </c>
      <c r="D7" s="8" t="s">
        <v>978</v>
      </c>
      <c r="E7" s="8" t="s">
        <v>978</v>
      </c>
      <c r="F7" s="12" t="s">
        <v>978</v>
      </c>
      <c r="G7" s="12" t="s">
        <v>978</v>
      </c>
    </row>
    <row r="8" spans="1:7" x14ac:dyDescent="0.35">
      <c r="A8" t="s">
        <v>162</v>
      </c>
      <c r="B8" s="8">
        <v>0</v>
      </c>
      <c r="C8" s="8">
        <v>0</v>
      </c>
      <c r="D8" s="8" t="s">
        <v>978</v>
      </c>
      <c r="E8" s="8" t="s">
        <v>978</v>
      </c>
      <c r="F8" s="12" t="s">
        <v>978</v>
      </c>
      <c r="G8" s="12" t="s">
        <v>978</v>
      </c>
    </row>
    <row r="9" spans="1:7" x14ac:dyDescent="0.35">
      <c r="A9" t="s">
        <v>163</v>
      </c>
      <c r="B9" s="8" t="s">
        <v>962</v>
      </c>
      <c r="C9" s="8">
        <v>0</v>
      </c>
      <c r="D9" s="8" t="s">
        <v>978</v>
      </c>
      <c r="E9" s="8" t="s">
        <v>978</v>
      </c>
      <c r="F9" s="12" t="s">
        <v>978</v>
      </c>
      <c r="G9" s="12" t="s">
        <v>978</v>
      </c>
    </row>
    <row r="10" spans="1:7" x14ac:dyDescent="0.35">
      <c r="A10" t="s">
        <v>164</v>
      </c>
      <c r="B10" s="8">
        <v>5</v>
      </c>
      <c r="C10" s="8">
        <v>0</v>
      </c>
      <c r="D10" s="8" t="s">
        <v>978</v>
      </c>
      <c r="E10" s="8" t="s">
        <v>978</v>
      </c>
      <c r="F10" s="12" t="s">
        <v>978</v>
      </c>
      <c r="G10" s="12" t="s">
        <v>978</v>
      </c>
    </row>
    <row r="11" spans="1:7" x14ac:dyDescent="0.35">
      <c r="A11" t="s">
        <v>165</v>
      </c>
      <c r="B11" s="8">
        <v>10</v>
      </c>
      <c r="C11" s="8">
        <v>0</v>
      </c>
      <c r="D11" s="8" t="s">
        <v>978</v>
      </c>
      <c r="E11" s="8" t="s">
        <v>978</v>
      </c>
      <c r="F11" s="12" t="s">
        <v>978</v>
      </c>
      <c r="G11" s="12" t="s">
        <v>978</v>
      </c>
    </row>
    <row r="12" spans="1:7" x14ac:dyDescent="0.35">
      <c r="A12" t="s">
        <v>166</v>
      </c>
      <c r="B12" s="8" t="s">
        <v>962</v>
      </c>
      <c r="C12" s="8">
        <v>5</v>
      </c>
      <c r="D12" s="8">
        <v>0</v>
      </c>
      <c r="E12" s="8">
        <v>5</v>
      </c>
      <c r="F12" s="12">
        <v>0</v>
      </c>
      <c r="G12" s="12">
        <v>1</v>
      </c>
    </row>
    <row r="13" spans="1:7" x14ac:dyDescent="0.35">
      <c r="A13" t="s">
        <v>167</v>
      </c>
      <c r="B13" s="8">
        <v>10</v>
      </c>
      <c r="C13" s="8">
        <v>5</v>
      </c>
      <c r="D13" s="8">
        <v>0</v>
      </c>
      <c r="E13" s="8">
        <v>5</v>
      </c>
      <c r="F13" s="12">
        <v>0</v>
      </c>
      <c r="G13" s="12">
        <v>1</v>
      </c>
    </row>
    <row r="14" spans="1:7" x14ac:dyDescent="0.35">
      <c r="A14" t="s">
        <v>168</v>
      </c>
      <c r="B14" s="8">
        <v>15</v>
      </c>
      <c r="C14" s="8" t="s">
        <v>962</v>
      </c>
      <c r="D14" s="8">
        <v>0</v>
      </c>
      <c r="E14" s="8" t="s">
        <v>962</v>
      </c>
      <c r="F14" s="12">
        <v>0</v>
      </c>
      <c r="G14" s="12" t="s">
        <v>962</v>
      </c>
    </row>
    <row r="15" spans="1:7" x14ac:dyDescent="0.35">
      <c r="A15" t="s">
        <v>169</v>
      </c>
      <c r="B15" s="8">
        <v>15</v>
      </c>
      <c r="C15" s="8">
        <v>5</v>
      </c>
      <c r="D15" s="8">
        <v>0</v>
      </c>
      <c r="E15" s="8">
        <v>5</v>
      </c>
      <c r="F15" s="12">
        <v>0</v>
      </c>
      <c r="G15" s="12">
        <v>1</v>
      </c>
    </row>
    <row r="16" spans="1:7" x14ac:dyDescent="0.35">
      <c r="A16" t="s">
        <v>170</v>
      </c>
      <c r="B16" s="8">
        <v>5</v>
      </c>
      <c r="C16" s="8">
        <v>5</v>
      </c>
      <c r="D16" s="8">
        <v>0</v>
      </c>
      <c r="E16" s="8">
        <v>5</v>
      </c>
      <c r="F16" s="12">
        <v>0</v>
      </c>
      <c r="G16" s="12">
        <v>1</v>
      </c>
    </row>
    <row r="17" spans="1:7" x14ac:dyDescent="0.35">
      <c r="A17" t="s">
        <v>171</v>
      </c>
      <c r="B17" s="8">
        <v>5</v>
      </c>
      <c r="C17" s="8">
        <v>20</v>
      </c>
      <c r="D17" s="8">
        <v>0</v>
      </c>
      <c r="E17" s="8">
        <v>20</v>
      </c>
      <c r="F17" s="12">
        <v>0</v>
      </c>
      <c r="G17" s="12">
        <v>1</v>
      </c>
    </row>
    <row r="18" spans="1:7" x14ac:dyDescent="0.35">
      <c r="A18" t="s">
        <v>172</v>
      </c>
      <c r="B18" s="8" t="s">
        <v>962</v>
      </c>
      <c r="C18" s="8">
        <v>5</v>
      </c>
      <c r="D18" s="8">
        <v>0</v>
      </c>
      <c r="E18" s="8">
        <v>5</v>
      </c>
      <c r="F18" s="12">
        <v>0</v>
      </c>
      <c r="G18" s="12">
        <v>1</v>
      </c>
    </row>
    <row r="19" spans="1:7" x14ac:dyDescent="0.35">
      <c r="A19" t="s">
        <v>173</v>
      </c>
      <c r="B19" s="8">
        <v>5</v>
      </c>
      <c r="C19" s="8">
        <v>5</v>
      </c>
      <c r="D19" s="8">
        <v>0</v>
      </c>
      <c r="E19" s="8">
        <v>5</v>
      </c>
      <c r="F19" s="12">
        <v>0</v>
      </c>
      <c r="G19" s="12">
        <v>1</v>
      </c>
    </row>
    <row r="20" spans="1:7" x14ac:dyDescent="0.35">
      <c r="A20" t="s">
        <v>174</v>
      </c>
      <c r="B20" s="8">
        <v>0</v>
      </c>
      <c r="C20" s="8" t="s">
        <v>962</v>
      </c>
      <c r="D20" s="8">
        <v>0</v>
      </c>
      <c r="E20" s="8" t="s">
        <v>962</v>
      </c>
      <c r="F20" s="12">
        <v>0</v>
      </c>
      <c r="G20" s="12" t="s">
        <v>962</v>
      </c>
    </row>
    <row r="21" spans="1:7" x14ac:dyDescent="0.35">
      <c r="A21" t="s">
        <v>175</v>
      </c>
      <c r="B21" s="8">
        <v>0</v>
      </c>
      <c r="C21" s="8" t="s">
        <v>962</v>
      </c>
      <c r="D21" s="8">
        <v>0</v>
      </c>
      <c r="E21" s="8" t="s">
        <v>962</v>
      </c>
      <c r="F21" s="12">
        <v>0</v>
      </c>
      <c r="G21" s="12" t="s">
        <v>962</v>
      </c>
    </row>
    <row r="22" spans="1:7" x14ac:dyDescent="0.35">
      <c r="A22" t="s">
        <v>176</v>
      </c>
      <c r="B22" s="8" t="s">
        <v>962</v>
      </c>
      <c r="C22" s="8">
        <v>5</v>
      </c>
      <c r="D22" s="8">
        <v>0</v>
      </c>
      <c r="E22" s="8">
        <v>5</v>
      </c>
      <c r="F22" s="12">
        <v>0</v>
      </c>
      <c r="G22" s="12">
        <v>1</v>
      </c>
    </row>
    <row r="23" spans="1:7" x14ac:dyDescent="0.35">
      <c r="A23" t="s">
        <v>177</v>
      </c>
      <c r="B23" s="8" t="s">
        <v>962</v>
      </c>
      <c r="C23" s="8">
        <v>0</v>
      </c>
      <c r="D23" s="8">
        <v>0</v>
      </c>
      <c r="E23" s="8">
        <v>0</v>
      </c>
      <c r="F23" s="12">
        <v>0</v>
      </c>
      <c r="G23" s="12">
        <v>0</v>
      </c>
    </row>
    <row r="24" spans="1:7" x14ac:dyDescent="0.35">
      <c r="A24" t="s">
        <v>178</v>
      </c>
      <c r="B24" s="8">
        <v>5</v>
      </c>
      <c r="C24" s="8">
        <v>0</v>
      </c>
      <c r="D24" s="8">
        <v>0</v>
      </c>
      <c r="E24" s="8">
        <v>0</v>
      </c>
      <c r="F24" s="12">
        <v>0</v>
      </c>
      <c r="G24" s="12">
        <v>0</v>
      </c>
    </row>
    <row r="25" spans="1:7" x14ac:dyDescent="0.35">
      <c r="A25" t="s">
        <v>179</v>
      </c>
      <c r="B25" s="8">
        <v>5</v>
      </c>
      <c r="C25" s="8" t="s">
        <v>962</v>
      </c>
      <c r="D25" s="8">
        <v>0</v>
      </c>
      <c r="E25" s="8" t="s">
        <v>962</v>
      </c>
      <c r="F25" s="12">
        <v>0</v>
      </c>
      <c r="G25" s="12" t="s">
        <v>962</v>
      </c>
    </row>
    <row r="26" spans="1:7" x14ac:dyDescent="0.35">
      <c r="A26" t="s">
        <v>180</v>
      </c>
      <c r="B26" s="8">
        <v>5</v>
      </c>
      <c r="C26" s="8" t="s">
        <v>962</v>
      </c>
      <c r="D26" s="8" t="s">
        <v>962</v>
      </c>
      <c r="E26" s="8" t="s">
        <v>962</v>
      </c>
      <c r="F26" s="12" t="s">
        <v>962</v>
      </c>
      <c r="G26" s="12" t="s">
        <v>962</v>
      </c>
    </row>
    <row r="27" spans="1:7" x14ac:dyDescent="0.35">
      <c r="A27" t="s">
        <v>181</v>
      </c>
      <c r="B27" s="8">
        <v>5</v>
      </c>
      <c r="C27" s="8">
        <v>0</v>
      </c>
      <c r="D27" s="8">
        <v>0</v>
      </c>
      <c r="E27" s="8">
        <v>0</v>
      </c>
      <c r="F27" s="12">
        <v>0</v>
      </c>
      <c r="G27" s="12">
        <v>0</v>
      </c>
    </row>
    <row r="28" spans="1:7" x14ac:dyDescent="0.35">
      <c r="A28" t="s">
        <v>182</v>
      </c>
      <c r="B28" s="8">
        <v>5</v>
      </c>
      <c r="C28" s="8" t="s">
        <v>962</v>
      </c>
      <c r="D28" s="8">
        <v>0</v>
      </c>
      <c r="E28" s="8" t="s">
        <v>962</v>
      </c>
      <c r="F28" s="12">
        <v>0</v>
      </c>
      <c r="G28" s="12" t="s">
        <v>962</v>
      </c>
    </row>
    <row r="29" spans="1:7" x14ac:dyDescent="0.35">
      <c r="A29" t="s">
        <v>183</v>
      </c>
      <c r="B29" s="8">
        <v>5</v>
      </c>
      <c r="C29" s="8">
        <v>5</v>
      </c>
      <c r="D29" s="8">
        <v>0</v>
      </c>
      <c r="E29" s="8">
        <v>5</v>
      </c>
      <c r="F29" s="12">
        <v>0</v>
      </c>
      <c r="G29" s="12">
        <v>1</v>
      </c>
    </row>
    <row r="30" spans="1:7" x14ac:dyDescent="0.35">
      <c r="A30" t="s">
        <v>184</v>
      </c>
      <c r="B30" s="8">
        <v>5</v>
      </c>
      <c r="C30" s="8" t="s">
        <v>962</v>
      </c>
      <c r="D30" s="8" t="s">
        <v>962</v>
      </c>
      <c r="E30" s="8" t="s">
        <v>962</v>
      </c>
      <c r="F30" s="12" t="s">
        <v>962</v>
      </c>
      <c r="G30" s="12" t="s">
        <v>962</v>
      </c>
    </row>
    <row r="31" spans="1:7" x14ac:dyDescent="0.35">
      <c r="A31" t="s">
        <v>185</v>
      </c>
      <c r="B31" s="8" t="s">
        <v>962</v>
      </c>
      <c r="C31" s="8">
        <v>5</v>
      </c>
      <c r="D31" s="8">
        <v>0</v>
      </c>
      <c r="E31" s="8">
        <v>5</v>
      </c>
      <c r="F31" s="12">
        <v>0</v>
      </c>
      <c r="G31" s="12">
        <v>1</v>
      </c>
    </row>
    <row r="32" spans="1:7" x14ac:dyDescent="0.35">
      <c r="A32" t="s">
        <v>186</v>
      </c>
      <c r="B32" s="8">
        <v>0</v>
      </c>
      <c r="C32" s="8" t="s">
        <v>962</v>
      </c>
      <c r="D32" s="8">
        <v>0</v>
      </c>
      <c r="E32" s="8" t="s">
        <v>962</v>
      </c>
      <c r="F32" s="12">
        <v>0</v>
      </c>
      <c r="G32" s="12" t="s">
        <v>962</v>
      </c>
    </row>
    <row r="33" spans="1:7" x14ac:dyDescent="0.35">
      <c r="A33" t="s">
        <v>187</v>
      </c>
      <c r="B33" s="8">
        <v>5</v>
      </c>
      <c r="C33" s="8">
        <v>5</v>
      </c>
      <c r="D33" s="8">
        <v>0</v>
      </c>
      <c r="E33" s="8">
        <v>5</v>
      </c>
      <c r="F33" s="12">
        <v>0</v>
      </c>
      <c r="G33" s="12">
        <v>1</v>
      </c>
    </row>
    <row r="34" spans="1:7" x14ac:dyDescent="0.35">
      <c r="A34" t="s">
        <v>188</v>
      </c>
      <c r="B34" s="8">
        <v>5</v>
      </c>
      <c r="C34" s="8">
        <v>0</v>
      </c>
      <c r="D34" s="8">
        <v>0</v>
      </c>
      <c r="E34" s="8">
        <v>0</v>
      </c>
      <c r="F34" s="12">
        <v>0</v>
      </c>
      <c r="G34" s="12">
        <v>0</v>
      </c>
    </row>
    <row r="35" spans="1:7" x14ac:dyDescent="0.35">
      <c r="A35" t="s">
        <v>189</v>
      </c>
      <c r="B35" s="8" t="s">
        <v>962</v>
      </c>
      <c r="C35" s="8" t="s">
        <v>962</v>
      </c>
      <c r="D35" s="8">
        <v>0</v>
      </c>
      <c r="E35" s="8" t="s">
        <v>962</v>
      </c>
      <c r="F35" s="12">
        <v>0</v>
      </c>
      <c r="G35" s="12" t="s">
        <v>962</v>
      </c>
    </row>
    <row r="36" spans="1:7" x14ac:dyDescent="0.35">
      <c r="A36" t="s">
        <v>190</v>
      </c>
      <c r="B36" s="8" t="s">
        <v>962</v>
      </c>
      <c r="C36" s="8" t="s">
        <v>962</v>
      </c>
      <c r="D36" s="8">
        <v>0</v>
      </c>
      <c r="E36" s="8" t="s">
        <v>962</v>
      </c>
      <c r="F36" s="12">
        <v>0</v>
      </c>
      <c r="G36" s="12" t="s">
        <v>962</v>
      </c>
    </row>
    <row r="37" spans="1:7" x14ac:dyDescent="0.35">
      <c r="A37" t="s">
        <v>191</v>
      </c>
      <c r="B37" s="8">
        <v>0</v>
      </c>
      <c r="C37" s="8">
        <v>0</v>
      </c>
      <c r="D37" s="8">
        <v>0</v>
      </c>
      <c r="E37" s="8">
        <v>0</v>
      </c>
      <c r="F37" s="12">
        <v>0</v>
      </c>
      <c r="G37" s="12">
        <v>0</v>
      </c>
    </row>
    <row r="38" spans="1:7" x14ac:dyDescent="0.35">
      <c r="A38" t="s">
        <v>192</v>
      </c>
      <c r="B38" s="8">
        <v>5</v>
      </c>
      <c r="C38" s="8">
        <v>5</v>
      </c>
      <c r="D38" s="8">
        <v>0</v>
      </c>
      <c r="E38" s="8">
        <v>5</v>
      </c>
      <c r="F38" s="12">
        <v>0</v>
      </c>
      <c r="G38" s="12">
        <v>1</v>
      </c>
    </row>
    <row r="39" spans="1:7" x14ac:dyDescent="0.35">
      <c r="A39" t="s">
        <v>193</v>
      </c>
      <c r="B39" s="8" t="s">
        <v>962</v>
      </c>
      <c r="C39" s="8">
        <v>0</v>
      </c>
      <c r="D39" s="8">
        <v>0</v>
      </c>
      <c r="E39" s="8">
        <v>0</v>
      </c>
      <c r="F39" s="12">
        <v>0</v>
      </c>
      <c r="G39" s="12">
        <v>0</v>
      </c>
    </row>
    <row r="40" spans="1:7" x14ac:dyDescent="0.35">
      <c r="A40" t="s">
        <v>194</v>
      </c>
      <c r="B40" s="8" t="s">
        <v>962</v>
      </c>
      <c r="C40" s="8">
        <v>0</v>
      </c>
      <c r="D40" s="8">
        <v>0</v>
      </c>
      <c r="E40" s="8">
        <v>0</v>
      </c>
      <c r="F40" s="12">
        <v>0</v>
      </c>
      <c r="G40" s="12">
        <v>0</v>
      </c>
    </row>
    <row r="41" spans="1:7" x14ac:dyDescent="0.35">
      <c r="A41" t="s">
        <v>195</v>
      </c>
      <c r="B41" s="8">
        <v>5</v>
      </c>
      <c r="C41" s="8" t="s">
        <v>962</v>
      </c>
      <c r="D41" s="8">
        <v>0</v>
      </c>
      <c r="E41" s="8" t="s">
        <v>962</v>
      </c>
      <c r="F41" s="12">
        <v>0</v>
      </c>
      <c r="G41" s="12" t="s">
        <v>962</v>
      </c>
    </row>
    <row r="42" spans="1:7" x14ac:dyDescent="0.35">
      <c r="A42" t="s">
        <v>196</v>
      </c>
      <c r="B42" s="8">
        <v>0</v>
      </c>
      <c r="C42" s="8" t="s">
        <v>962</v>
      </c>
      <c r="D42" s="8" t="s">
        <v>962</v>
      </c>
      <c r="E42" s="8">
        <v>0</v>
      </c>
      <c r="F42" s="12" t="s">
        <v>962</v>
      </c>
      <c r="G42" s="12">
        <v>0</v>
      </c>
    </row>
    <row r="43" spans="1:7" x14ac:dyDescent="0.35">
      <c r="A43" t="s">
        <v>197</v>
      </c>
      <c r="B43" s="8">
        <v>5</v>
      </c>
      <c r="C43" s="8" t="s">
        <v>962</v>
      </c>
      <c r="D43" s="8">
        <v>0</v>
      </c>
      <c r="E43" s="8" t="s">
        <v>962</v>
      </c>
      <c r="F43" s="12">
        <v>0</v>
      </c>
      <c r="G43" s="12" t="s">
        <v>962</v>
      </c>
    </row>
    <row r="44" spans="1:7" x14ac:dyDescent="0.35">
      <c r="A44" t="s">
        <v>198</v>
      </c>
      <c r="B44" s="8">
        <v>0</v>
      </c>
      <c r="C44" s="8" t="s">
        <v>962</v>
      </c>
      <c r="D44" s="8">
        <v>0</v>
      </c>
      <c r="E44" s="8" t="s">
        <v>962</v>
      </c>
      <c r="F44" s="12">
        <v>0</v>
      </c>
      <c r="G44" s="12" t="s">
        <v>962</v>
      </c>
    </row>
    <row r="45" spans="1:7" x14ac:dyDescent="0.35">
      <c r="A45" t="s">
        <v>199</v>
      </c>
      <c r="B45" s="8" t="s">
        <v>962</v>
      </c>
      <c r="C45" s="8" t="s">
        <v>962</v>
      </c>
      <c r="D45" s="8" t="s">
        <v>962</v>
      </c>
      <c r="E45" s="8" t="s">
        <v>962</v>
      </c>
      <c r="F45" s="12" t="s">
        <v>962</v>
      </c>
      <c r="G45" s="12" t="s">
        <v>962</v>
      </c>
    </row>
    <row r="46" spans="1:7" x14ac:dyDescent="0.35">
      <c r="A46" t="s">
        <v>200</v>
      </c>
      <c r="B46" s="8">
        <v>0</v>
      </c>
      <c r="C46" s="8">
        <v>0</v>
      </c>
      <c r="D46" s="8">
        <v>0</v>
      </c>
      <c r="E46" s="8">
        <v>0</v>
      </c>
      <c r="F46" s="12">
        <v>0</v>
      </c>
      <c r="G46" s="12">
        <v>0</v>
      </c>
    </row>
    <row r="47" spans="1:7" x14ac:dyDescent="0.35">
      <c r="A47" t="s">
        <v>201</v>
      </c>
      <c r="B47" s="8" t="s">
        <v>962</v>
      </c>
      <c r="C47" s="8">
        <v>0</v>
      </c>
      <c r="D47" s="8">
        <v>0</v>
      </c>
      <c r="E47" s="8">
        <v>0</v>
      </c>
      <c r="F47" s="12">
        <v>0</v>
      </c>
      <c r="G47" s="12">
        <v>0</v>
      </c>
    </row>
    <row r="48" spans="1:7" x14ac:dyDescent="0.35">
      <c r="A48" t="s">
        <v>202</v>
      </c>
      <c r="B48" s="8">
        <v>0</v>
      </c>
      <c r="C48" s="8" t="s">
        <v>962</v>
      </c>
      <c r="D48" s="8">
        <v>0</v>
      </c>
      <c r="E48" s="8" t="s">
        <v>962</v>
      </c>
      <c r="F48" s="12">
        <v>0</v>
      </c>
      <c r="G48" s="12" t="s">
        <v>962</v>
      </c>
    </row>
    <row r="49" spans="1:7" x14ac:dyDescent="0.35">
      <c r="A49" t="s">
        <v>203</v>
      </c>
      <c r="B49" s="8">
        <v>0</v>
      </c>
      <c r="C49" s="8">
        <v>0</v>
      </c>
      <c r="D49" s="8">
        <v>0</v>
      </c>
      <c r="E49" s="8">
        <v>0</v>
      </c>
      <c r="F49" s="12">
        <v>0</v>
      </c>
      <c r="G49" s="12">
        <v>0</v>
      </c>
    </row>
    <row r="50" spans="1:7" x14ac:dyDescent="0.35">
      <c r="A50" t="s">
        <v>204</v>
      </c>
      <c r="B50" s="8">
        <v>0</v>
      </c>
      <c r="C50" s="8" t="s">
        <v>962</v>
      </c>
      <c r="D50" s="8">
        <v>0</v>
      </c>
      <c r="E50" s="8" t="s">
        <v>962</v>
      </c>
      <c r="F50" s="12">
        <v>0</v>
      </c>
      <c r="G50" s="12" t="s">
        <v>962</v>
      </c>
    </row>
    <row r="51" spans="1:7" x14ac:dyDescent="0.35">
      <c r="A51" t="s">
        <v>205</v>
      </c>
      <c r="B51" s="8">
        <v>0</v>
      </c>
      <c r="C51" s="8">
        <v>0</v>
      </c>
      <c r="D51" s="8">
        <v>0</v>
      </c>
      <c r="E51" s="8">
        <v>0</v>
      </c>
      <c r="F51" s="12">
        <v>0</v>
      </c>
      <c r="G51" s="12">
        <v>0</v>
      </c>
    </row>
    <row r="52" spans="1:7" x14ac:dyDescent="0.35">
      <c r="A52" t="s">
        <v>206</v>
      </c>
      <c r="B52" s="8">
        <v>5</v>
      </c>
      <c r="C52" s="8">
        <v>0</v>
      </c>
      <c r="D52" s="8">
        <v>0</v>
      </c>
      <c r="E52" s="8">
        <v>0</v>
      </c>
      <c r="F52" s="12">
        <v>0</v>
      </c>
      <c r="G52" s="12">
        <v>0</v>
      </c>
    </row>
    <row r="53" spans="1:7" x14ac:dyDescent="0.35">
      <c r="A53" t="s">
        <v>207</v>
      </c>
      <c r="B53" s="8" t="s">
        <v>962</v>
      </c>
      <c r="C53" s="8">
        <v>0</v>
      </c>
      <c r="D53" s="8">
        <v>0</v>
      </c>
      <c r="E53" s="8">
        <v>0</v>
      </c>
      <c r="F53" s="12">
        <v>0</v>
      </c>
      <c r="G53" s="12">
        <v>0</v>
      </c>
    </row>
    <row r="54" spans="1:7" x14ac:dyDescent="0.35">
      <c r="A54" t="s">
        <v>208</v>
      </c>
      <c r="B54" s="8" t="s">
        <v>962</v>
      </c>
      <c r="C54" s="8" t="s">
        <v>962</v>
      </c>
      <c r="D54" s="8">
        <v>0</v>
      </c>
      <c r="E54" s="8" t="s">
        <v>962</v>
      </c>
      <c r="F54" s="12">
        <v>0</v>
      </c>
      <c r="G54" s="12" t="s">
        <v>962</v>
      </c>
    </row>
    <row r="55" spans="1:7" x14ac:dyDescent="0.35">
      <c r="A55" t="s">
        <v>209</v>
      </c>
      <c r="B55" s="8" t="s">
        <v>962</v>
      </c>
      <c r="C55" s="8" t="s">
        <v>962</v>
      </c>
      <c r="D55" s="8">
        <v>0</v>
      </c>
      <c r="E55" s="8" t="s">
        <v>962</v>
      </c>
      <c r="F55" s="12">
        <v>0</v>
      </c>
      <c r="G55" s="12" t="s">
        <v>962</v>
      </c>
    </row>
    <row r="56" spans="1:7" x14ac:dyDescent="0.35">
      <c r="A56" t="s">
        <v>210</v>
      </c>
      <c r="B56" s="8">
        <v>0</v>
      </c>
      <c r="C56" s="8" t="s">
        <v>962</v>
      </c>
      <c r="D56" s="8">
        <v>0</v>
      </c>
      <c r="E56" s="8" t="s">
        <v>962</v>
      </c>
      <c r="F56" s="12">
        <v>0</v>
      </c>
      <c r="G56" s="12" t="s">
        <v>962</v>
      </c>
    </row>
    <row r="57" spans="1:7" x14ac:dyDescent="0.35">
      <c r="A57" t="s">
        <v>211</v>
      </c>
      <c r="B57" s="8">
        <v>0</v>
      </c>
      <c r="C57" s="8">
        <v>5</v>
      </c>
      <c r="D57" s="8">
        <v>0</v>
      </c>
      <c r="E57" s="8">
        <v>5</v>
      </c>
      <c r="F57" s="12">
        <v>0</v>
      </c>
      <c r="G57" s="12">
        <v>1</v>
      </c>
    </row>
    <row r="58" spans="1:7" x14ac:dyDescent="0.35">
      <c r="A58" t="s">
        <v>212</v>
      </c>
      <c r="B58" s="8">
        <v>0</v>
      </c>
      <c r="C58" s="8">
        <v>0</v>
      </c>
      <c r="D58" s="8">
        <v>0</v>
      </c>
      <c r="E58" s="8">
        <v>0</v>
      </c>
      <c r="F58" s="12">
        <v>0</v>
      </c>
      <c r="G58" s="12">
        <v>0</v>
      </c>
    </row>
    <row r="59" spans="1:7" x14ac:dyDescent="0.35">
      <c r="A59" t="s">
        <v>213</v>
      </c>
      <c r="B59" s="8" t="s">
        <v>962</v>
      </c>
      <c r="C59" s="8" t="s">
        <v>962</v>
      </c>
      <c r="D59" s="8">
        <v>0</v>
      </c>
      <c r="E59" s="8" t="s">
        <v>962</v>
      </c>
      <c r="F59" s="12">
        <v>0</v>
      </c>
      <c r="G59" s="12" t="s">
        <v>962</v>
      </c>
    </row>
    <row r="60" spans="1:7" x14ac:dyDescent="0.35">
      <c r="A60" t="s">
        <v>214</v>
      </c>
      <c r="B60" s="8">
        <v>5</v>
      </c>
      <c r="C60" s="8">
        <v>0</v>
      </c>
      <c r="D60" s="8">
        <v>0</v>
      </c>
      <c r="E60" s="8">
        <v>0</v>
      </c>
      <c r="F60" s="12">
        <v>0</v>
      </c>
      <c r="G60" s="12">
        <v>0</v>
      </c>
    </row>
    <row r="61" spans="1:7" x14ac:dyDescent="0.35">
      <c r="A61" t="s">
        <v>215</v>
      </c>
      <c r="B61" s="8" t="s">
        <v>962</v>
      </c>
      <c r="C61" s="8">
        <v>0</v>
      </c>
      <c r="D61" s="8">
        <v>0</v>
      </c>
      <c r="E61" s="8">
        <v>0</v>
      </c>
      <c r="F61" s="12">
        <v>0</v>
      </c>
      <c r="G61" s="12">
        <v>0</v>
      </c>
    </row>
    <row r="62" spans="1:7" x14ac:dyDescent="0.35">
      <c r="A62" t="s">
        <v>216</v>
      </c>
      <c r="B62" s="8" t="s">
        <v>962</v>
      </c>
      <c r="C62" s="8">
        <v>0</v>
      </c>
      <c r="D62" s="8">
        <v>0</v>
      </c>
      <c r="E62" s="8">
        <v>0</v>
      </c>
      <c r="F62" s="12">
        <v>0</v>
      </c>
      <c r="G62" s="12">
        <v>0</v>
      </c>
    </row>
    <row r="63" spans="1:7" x14ac:dyDescent="0.35">
      <c r="A63" t="s">
        <v>217</v>
      </c>
      <c r="B63" s="8" t="s">
        <v>962</v>
      </c>
      <c r="C63" s="8">
        <v>0</v>
      </c>
      <c r="D63" s="8">
        <v>0</v>
      </c>
      <c r="E63" s="8">
        <v>0</v>
      </c>
      <c r="F63" s="12">
        <v>0</v>
      </c>
      <c r="G63" s="12">
        <v>0</v>
      </c>
    </row>
    <row r="64" spans="1:7" x14ac:dyDescent="0.35">
      <c r="A64" t="s">
        <v>218</v>
      </c>
      <c r="B64" s="8">
        <v>5</v>
      </c>
      <c r="C64" s="8">
        <v>5</v>
      </c>
      <c r="D64" s="8" t="s">
        <v>962</v>
      </c>
      <c r="E64" s="8" t="s">
        <v>962</v>
      </c>
      <c r="F64" s="12" t="s">
        <v>962</v>
      </c>
      <c r="G64" s="12" t="s">
        <v>962</v>
      </c>
    </row>
    <row r="65" spans="1:7" x14ac:dyDescent="0.35">
      <c r="A65" t="s">
        <v>219</v>
      </c>
      <c r="B65" s="8">
        <v>5</v>
      </c>
      <c r="C65" s="8" t="s">
        <v>962</v>
      </c>
      <c r="D65" s="8">
        <v>0</v>
      </c>
      <c r="E65" s="8">
        <v>0</v>
      </c>
      <c r="F65" s="12">
        <v>0</v>
      </c>
      <c r="G65" s="12">
        <v>0</v>
      </c>
    </row>
    <row r="66" spans="1:7" x14ac:dyDescent="0.35">
      <c r="A66" t="s">
        <v>220</v>
      </c>
      <c r="B66" s="8" t="s">
        <v>962</v>
      </c>
      <c r="C66" s="8" t="s">
        <v>962</v>
      </c>
      <c r="D66" s="8">
        <v>0</v>
      </c>
      <c r="E66" s="8" t="s">
        <v>962</v>
      </c>
      <c r="F66" s="12">
        <v>0</v>
      </c>
      <c r="G66" s="12" t="s">
        <v>962</v>
      </c>
    </row>
    <row r="67" spans="1:7" x14ac:dyDescent="0.35">
      <c r="A67" t="s">
        <v>221</v>
      </c>
      <c r="B67" s="8" t="s">
        <v>962</v>
      </c>
      <c r="C67" s="8">
        <v>0</v>
      </c>
      <c r="D67" s="8">
        <v>0</v>
      </c>
      <c r="E67" s="8">
        <v>0</v>
      </c>
      <c r="F67" s="12">
        <v>0</v>
      </c>
      <c r="G67" s="12">
        <v>0</v>
      </c>
    </row>
    <row r="68" spans="1:7" x14ac:dyDescent="0.35">
      <c r="A68" t="s">
        <v>222</v>
      </c>
      <c r="B68" s="8" t="s">
        <v>962</v>
      </c>
      <c r="C68" s="8" t="s">
        <v>962</v>
      </c>
      <c r="D68" s="8">
        <v>0</v>
      </c>
      <c r="E68" s="8">
        <v>0</v>
      </c>
      <c r="F68" s="12">
        <v>0</v>
      </c>
      <c r="G68" s="12">
        <v>0</v>
      </c>
    </row>
    <row r="69" spans="1:7" x14ac:dyDescent="0.35">
      <c r="A69" t="s">
        <v>223</v>
      </c>
      <c r="B69" s="8">
        <v>5</v>
      </c>
      <c r="C69" s="8" t="s">
        <v>962</v>
      </c>
      <c r="D69" s="8">
        <v>0</v>
      </c>
      <c r="E69" s="8" t="s">
        <v>962</v>
      </c>
      <c r="F69" s="12">
        <v>0</v>
      </c>
      <c r="G69" s="12" t="s">
        <v>962</v>
      </c>
    </row>
    <row r="70" spans="1:7" x14ac:dyDescent="0.35">
      <c r="A70" t="s">
        <v>224</v>
      </c>
      <c r="B70" s="8" t="s">
        <v>962</v>
      </c>
      <c r="C70" s="8">
        <v>5</v>
      </c>
      <c r="D70" s="8" t="s">
        <v>962</v>
      </c>
      <c r="E70" s="8">
        <v>5</v>
      </c>
      <c r="F70" s="12" t="s">
        <v>962</v>
      </c>
      <c r="G70" s="12" t="s">
        <v>962</v>
      </c>
    </row>
    <row r="71" spans="1:7" x14ac:dyDescent="0.35">
      <c r="A71" t="s">
        <v>225</v>
      </c>
      <c r="B71" s="8">
        <v>0</v>
      </c>
      <c r="C71" s="8" t="s">
        <v>962</v>
      </c>
      <c r="D71" s="8">
        <v>0</v>
      </c>
      <c r="E71" s="8" t="s">
        <v>962</v>
      </c>
      <c r="F71" s="12">
        <v>0</v>
      </c>
      <c r="G71" s="12" t="s">
        <v>962</v>
      </c>
    </row>
    <row r="72" spans="1:7" x14ac:dyDescent="0.35">
      <c r="A72" t="s">
        <v>226</v>
      </c>
      <c r="B72" s="8">
        <v>5</v>
      </c>
      <c r="C72" s="8">
        <v>0</v>
      </c>
      <c r="D72" s="8">
        <v>0</v>
      </c>
      <c r="E72" s="8">
        <v>0</v>
      </c>
      <c r="F72" s="12">
        <v>0</v>
      </c>
      <c r="G72" s="12">
        <v>0</v>
      </c>
    </row>
    <row r="73" spans="1:7" x14ac:dyDescent="0.35">
      <c r="A73" t="s">
        <v>227</v>
      </c>
      <c r="B73" s="8" t="s">
        <v>962</v>
      </c>
      <c r="C73" s="8" t="s">
        <v>962</v>
      </c>
      <c r="D73" s="8">
        <v>0</v>
      </c>
      <c r="E73" s="8">
        <v>0</v>
      </c>
      <c r="F73" s="12">
        <v>0</v>
      </c>
      <c r="G73" s="12">
        <v>0</v>
      </c>
    </row>
    <row r="74" spans="1:7" x14ac:dyDescent="0.35">
      <c r="A74" t="s">
        <v>228</v>
      </c>
      <c r="B74" s="8" t="s">
        <v>962</v>
      </c>
      <c r="C74" s="8" t="s">
        <v>962</v>
      </c>
      <c r="D74" s="8" t="s">
        <v>962</v>
      </c>
      <c r="E74" s="8" t="s">
        <v>962</v>
      </c>
      <c r="F74" s="12" t="s">
        <v>962</v>
      </c>
      <c r="G74" s="12" t="s">
        <v>962</v>
      </c>
    </row>
    <row r="75" spans="1:7" x14ac:dyDescent="0.35">
      <c r="A75" t="s">
        <v>229</v>
      </c>
      <c r="B75" s="8">
        <v>5</v>
      </c>
      <c r="C75" s="8">
        <v>5</v>
      </c>
      <c r="D75" s="8" t="s">
        <v>962</v>
      </c>
      <c r="E75" s="8">
        <v>5</v>
      </c>
      <c r="F75" s="12" t="s">
        <v>962</v>
      </c>
      <c r="G75" s="12" t="s">
        <v>962</v>
      </c>
    </row>
    <row r="76" spans="1:7" x14ac:dyDescent="0.35">
      <c r="A76" t="s">
        <v>230</v>
      </c>
      <c r="B76" s="8">
        <v>5</v>
      </c>
      <c r="C76" s="8">
        <v>5</v>
      </c>
      <c r="D76" s="8">
        <v>0</v>
      </c>
      <c r="E76" s="8">
        <v>5</v>
      </c>
      <c r="F76" s="12">
        <v>0</v>
      </c>
      <c r="G76" s="12">
        <v>1</v>
      </c>
    </row>
    <row r="77" spans="1:7" x14ac:dyDescent="0.35">
      <c r="A77" s="53" t="s">
        <v>231</v>
      </c>
      <c r="B77" s="54">
        <v>5</v>
      </c>
      <c r="C77" s="54">
        <v>0</v>
      </c>
      <c r="D77" s="54">
        <v>0</v>
      </c>
      <c r="E77" s="54">
        <v>0</v>
      </c>
      <c r="F77" s="55">
        <v>0</v>
      </c>
      <c r="G77" s="55">
        <v>0</v>
      </c>
    </row>
    <row r="78" spans="1:7" x14ac:dyDescent="0.35">
      <c r="A78" s="51" t="s">
        <v>232</v>
      </c>
      <c r="B78" s="10">
        <v>60</v>
      </c>
      <c r="C78" s="10">
        <v>60</v>
      </c>
      <c r="D78" s="10">
        <v>0</v>
      </c>
      <c r="E78" s="10">
        <v>60</v>
      </c>
      <c r="F78" s="14">
        <v>0</v>
      </c>
      <c r="G78" s="14">
        <v>1</v>
      </c>
    </row>
    <row r="79" spans="1:7" x14ac:dyDescent="0.35">
      <c r="A79" s="52" t="s">
        <v>233</v>
      </c>
      <c r="B79" s="10">
        <v>35</v>
      </c>
      <c r="C79" s="10">
        <v>20</v>
      </c>
      <c r="D79" s="10" t="s">
        <v>962</v>
      </c>
      <c r="E79" s="10">
        <v>15</v>
      </c>
      <c r="F79" s="14" t="s">
        <v>962</v>
      </c>
      <c r="G79" s="14" t="s">
        <v>962</v>
      </c>
    </row>
    <row r="80" spans="1:7" x14ac:dyDescent="0.35">
      <c r="A80" s="6" t="s">
        <v>234</v>
      </c>
      <c r="B80" s="10">
        <v>15</v>
      </c>
      <c r="C80" s="10">
        <v>15</v>
      </c>
      <c r="D80" s="10" t="s">
        <v>962</v>
      </c>
      <c r="E80" s="10">
        <v>10</v>
      </c>
      <c r="F80" s="14" t="s">
        <v>962</v>
      </c>
      <c r="G80" s="14" t="s">
        <v>962</v>
      </c>
    </row>
    <row r="81" spans="1:7" x14ac:dyDescent="0.35">
      <c r="A81" s="6" t="s">
        <v>235</v>
      </c>
      <c r="B81" s="10">
        <v>10</v>
      </c>
      <c r="C81" s="10">
        <v>10</v>
      </c>
      <c r="D81" s="10">
        <v>0</v>
      </c>
      <c r="E81" s="10">
        <v>10</v>
      </c>
      <c r="F81" s="14">
        <v>0</v>
      </c>
      <c r="G81" s="14">
        <v>1</v>
      </c>
    </row>
    <row r="82" spans="1:7" x14ac:dyDescent="0.35">
      <c r="A82" s="6" t="s">
        <v>236</v>
      </c>
      <c r="B82" s="10">
        <v>30</v>
      </c>
      <c r="C82" s="10">
        <v>15</v>
      </c>
      <c r="D82" s="10" t="s">
        <v>962</v>
      </c>
      <c r="E82" s="10">
        <v>10</v>
      </c>
      <c r="F82" s="14" t="s">
        <v>962</v>
      </c>
      <c r="G82" s="14" t="s">
        <v>962</v>
      </c>
    </row>
    <row r="83" spans="1:7" x14ac:dyDescent="0.35">
      <c r="A83" s="6" t="s">
        <v>237</v>
      </c>
      <c r="B83" s="10">
        <v>20</v>
      </c>
      <c r="C83" s="10">
        <v>15</v>
      </c>
      <c r="D83" s="10" t="s">
        <v>962</v>
      </c>
      <c r="E83" s="10">
        <v>10</v>
      </c>
      <c r="F83" s="14" t="s">
        <v>962</v>
      </c>
      <c r="G83" s="14" t="s">
        <v>962</v>
      </c>
    </row>
    <row r="84" spans="1:7" x14ac:dyDescent="0.35">
      <c r="A84" t="s">
        <v>44</v>
      </c>
    </row>
    <row r="85" spans="1:7" x14ac:dyDescent="0.35">
      <c r="A85" t="s">
        <v>62</v>
      </c>
    </row>
    <row r="86" spans="1:7" x14ac:dyDescent="0.35">
      <c r="A86" s="15" t="s">
        <v>107</v>
      </c>
    </row>
    <row r="87" spans="1:7" ht="31" x14ac:dyDescent="0.35">
      <c r="A87" s="15" t="s">
        <v>108</v>
      </c>
    </row>
    <row r="88" spans="1:7" x14ac:dyDescent="0.35">
      <c r="A88" t="s">
        <v>109</v>
      </c>
    </row>
  </sheetData>
  <pageMargins left="0.7" right="0.7" top="0.75" bottom="0.75" header="0.3" footer="0.3"/>
  <pageSetup paperSize="9" orientation="portrait" horizontalDpi="300" verticalDpi="300"/>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K80"/>
  <sheetViews>
    <sheetView workbookViewId="0"/>
  </sheetViews>
  <sheetFormatPr defaultColWidth="10.6640625" defaultRowHeight="15.5" x14ac:dyDescent="0.35"/>
  <cols>
    <col min="1" max="1" width="50.6640625" customWidth="1"/>
    <col min="2" max="2" width="16.6640625" customWidth="1"/>
    <col min="3" max="3" width="16.6640625" style="83" customWidth="1"/>
    <col min="4" max="11" width="16.6640625" customWidth="1"/>
  </cols>
  <sheetData>
    <row r="1" spans="1:11" ht="21" x14ac:dyDescent="0.5">
      <c r="A1" s="1" t="s">
        <v>1012</v>
      </c>
    </row>
    <row r="2" spans="1:11" x14ac:dyDescent="0.35">
      <c r="A2" t="s">
        <v>38</v>
      </c>
    </row>
    <row r="3" spans="1:11" x14ac:dyDescent="0.35">
      <c r="A3" t="s">
        <v>20</v>
      </c>
    </row>
    <row r="4" spans="1:11" x14ac:dyDescent="0.35">
      <c r="A4" s="48" t="s">
        <v>1007</v>
      </c>
    </row>
    <row r="5" spans="1:11" ht="80" customHeight="1" x14ac:dyDescent="0.35">
      <c r="A5" s="2" t="s">
        <v>150</v>
      </c>
      <c r="B5" s="2" t="s">
        <v>395</v>
      </c>
      <c r="C5" s="84" t="s">
        <v>396</v>
      </c>
      <c r="D5" s="2" t="s">
        <v>397</v>
      </c>
      <c r="E5" s="2" t="s">
        <v>398</v>
      </c>
      <c r="F5" s="2" t="s">
        <v>399</v>
      </c>
      <c r="G5" s="2" t="s">
        <v>400</v>
      </c>
      <c r="H5" s="2" t="s">
        <v>401</v>
      </c>
      <c r="I5" s="2" t="s">
        <v>402</v>
      </c>
      <c r="J5" s="2" t="s">
        <v>403</v>
      </c>
      <c r="K5" s="2" t="s">
        <v>1006</v>
      </c>
    </row>
    <row r="6" spans="1:11" x14ac:dyDescent="0.35">
      <c r="A6" s="5" t="s">
        <v>160</v>
      </c>
      <c r="B6" s="7">
        <v>1550</v>
      </c>
      <c r="C6" s="85">
        <v>4.0000000000000001E-3</v>
      </c>
      <c r="D6" s="7">
        <v>1535</v>
      </c>
      <c r="E6" s="7">
        <v>765</v>
      </c>
      <c r="F6" s="7">
        <v>630</v>
      </c>
      <c r="G6" s="7">
        <v>140</v>
      </c>
      <c r="H6" s="11">
        <v>0.5</v>
      </c>
      <c r="I6" s="11">
        <v>0.41</v>
      </c>
      <c r="J6" s="11">
        <v>0.09</v>
      </c>
      <c r="K6" s="7">
        <v>10</v>
      </c>
    </row>
    <row r="7" spans="1:11" x14ac:dyDescent="0.35">
      <c r="A7" t="s">
        <v>169</v>
      </c>
      <c r="B7" s="8" t="s">
        <v>962</v>
      </c>
      <c r="C7" s="86">
        <v>0</v>
      </c>
      <c r="D7" s="8">
        <v>0</v>
      </c>
      <c r="E7" s="8">
        <v>0</v>
      </c>
      <c r="F7" s="8">
        <v>0</v>
      </c>
      <c r="G7" s="8">
        <v>0</v>
      </c>
      <c r="H7" s="12">
        <v>0</v>
      </c>
      <c r="I7" s="12">
        <v>0</v>
      </c>
      <c r="J7" s="12">
        <v>0</v>
      </c>
      <c r="K7" s="8" t="s">
        <v>978</v>
      </c>
    </row>
    <row r="8" spans="1:11" x14ac:dyDescent="0.35">
      <c r="A8" t="s">
        <v>170</v>
      </c>
      <c r="B8" s="8">
        <v>15</v>
      </c>
      <c r="C8" s="86">
        <v>2E-3</v>
      </c>
      <c r="D8" s="8">
        <v>5</v>
      </c>
      <c r="E8" s="8">
        <v>5</v>
      </c>
      <c r="F8" s="8" t="s">
        <v>962</v>
      </c>
      <c r="G8" s="8">
        <v>0</v>
      </c>
      <c r="H8" s="12" t="s">
        <v>962</v>
      </c>
      <c r="I8" s="12" t="s">
        <v>962</v>
      </c>
      <c r="J8" s="12">
        <v>0</v>
      </c>
      <c r="K8" s="8">
        <v>11</v>
      </c>
    </row>
    <row r="9" spans="1:11" x14ac:dyDescent="0.35">
      <c r="A9" t="s">
        <v>171</v>
      </c>
      <c r="B9" s="8">
        <v>30</v>
      </c>
      <c r="C9" s="86">
        <v>4.0000000000000001E-3</v>
      </c>
      <c r="D9" s="8">
        <v>15</v>
      </c>
      <c r="E9" s="8">
        <v>5</v>
      </c>
      <c r="F9" s="8">
        <v>5</v>
      </c>
      <c r="G9" s="8">
        <v>5</v>
      </c>
      <c r="H9" s="12">
        <v>0.41</v>
      </c>
      <c r="I9" s="12">
        <v>0.41</v>
      </c>
      <c r="J9" s="12">
        <v>0.18</v>
      </c>
      <c r="K9" s="8">
        <v>16</v>
      </c>
    </row>
    <row r="10" spans="1:11" x14ac:dyDescent="0.35">
      <c r="A10" t="s">
        <v>172</v>
      </c>
      <c r="B10" s="8">
        <v>25</v>
      </c>
      <c r="C10" s="86">
        <v>3.0000000000000001E-3</v>
      </c>
      <c r="D10" s="8">
        <v>35</v>
      </c>
      <c r="E10" s="8">
        <v>15</v>
      </c>
      <c r="F10" s="8">
        <v>10</v>
      </c>
      <c r="G10" s="8">
        <v>5</v>
      </c>
      <c r="H10" s="12">
        <v>0.52</v>
      </c>
      <c r="I10" s="12">
        <v>0.36</v>
      </c>
      <c r="J10" s="12">
        <v>0.12</v>
      </c>
      <c r="K10" s="8">
        <v>16</v>
      </c>
    </row>
    <row r="11" spans="1:11" x14ac:dyDescent="0.35">
      <c r="A11" t="s">
        <v>173</v>
      </c>
      <c r="B11" s="8">
        <v>20</v>
      </c>
      <c r="C11" s="86">
        <v>3.0000000000000001E-3</v>
      </c>
      <c r="D11" s="8">
        <v>30</v>
      </c>
      <c r="E11" s="8">
        <v>10</v>
      </c>
      <c r="F11" s="8">
        <v>20</v>
      </c>
      <c r="G11" s="8" t="s">
        <v>962</v>
      </c>
      <c r="H11" s="12" t="s">
        <v>962</v>
      </c>
      <c r="I11" s="12">
        <v>0.6</v>
      </c>
      <c r="J11" s="12" t="s">
        <v>962</v>
      </c>
      <c r="K11" s="8">
        <v>14</v>
      </c>
    </row>
    <row r="12" spans="1:11" x14ac:dyDescent="0.35">
      <c r="A12" t="s">
        <v>174</v>
      </c>
      <c r="B12" s="8">
        <v>30</v>
      </c>
      <c r="C12" s="86">
        <v>4.0000000000000001E-3</v>
      </c>
      <c r="D12" s="8">
        <v>25</v>
      </c>
      <c r="E12" s="8">
        <v>5</v>
      </c>
      <c r="F12" s="8">
        <v>15</v>
      </c>
      <c r="G12" s="8" t="s">
        <v>962</v>
      </c>
      <c r="H12" s="12" t="s">
        <v>962</v>
      </c>
      <c r="I12" s="12">
        <v>0.61</v>
      </c>
      <c r="J12" s="12" t="s">
        <v>962</v>
      </c>
      <c r="K12" s="8">
        <v>11</v>
      </c>
    </row>
    <row r="13" spans="1:11" x14ac:dyDescent="0.35">
      <c r="A13" t="s">
        <v>175</v>
      </c>
      <c r="B13" s="8">
        <v>20</v>
      </c>
      <c r="C13" s="86">
        <v>3.0000000000000001E-3</v>
      </c>
      <c r="D13" s="8">
        <v>20</v>
      </c>
      <c r="E13" s="8">
        <v>10</v>
      </c>
      <c r="F13" s="8">
        <v>10</v>
      </c>
      <c r="G13" s="8">
        <v>0</v>
      </c>
      <c r="H13" s="12">
        <v>0.57999999999999996</v>
      </c>
      <c r="I13" s="12">
        <v>0.42</v>
      </c>
      <c r="J13" s="12">
        <v>0</v>
      </c>
      <c r="K13" s="8">
        <v>13</v>
      </c>
    </row>
    <row r="14" spans="1:11" x14ac:dyDescent="0.35">
      <c r="A14" t="s">
        <v>176</v>
      </c>
      <c r="B14" s="8">
        <v>25</v>
      </c>
      <c r="C14" s="86">
        <v>3.0000000000000001E-3</v>
      </c>
      <c r="D14" s="8">
        <v>30</v>
      </c>
      <c r="E14" s="8">
        <v>10</v>
      </c>
      <c r="F14" s="8">
        <v>20</v>
      </c>
      <c r="G14" s="8" t="s">
        <v>962</v>
      </c>
      <c r="H14" s="12" t="s">
        <v>962</v>
      </c>
      <c r="I14" s="12">
        <v>0.58099999999999996</v>
      </c>
      <c r="J14" s="12" t="s">
        <v>962</v>
      </c>
      <c r="K14" s="8">
        <v>12</v>
      </c>
    </row>
    <row r="15" spans="1:11" x14ac:dyDescent="0.35">
      <c r="A15" t="s">
        <v>177</v>
      </c>
      <c r="B15" s="8">
        <v>25</v>
      </c>
      <c r="C15" s="86">
        <v>4.0000000000000001E-3</v>
      </c>
      <c r="D15" s="8">
        <v>20</v>
      </c>
      <c r="E15" s="8">
        <v>10</v>
      </c>
      <c r="F15" s="8">
        <v>10</v>
      </c>
      <c r="G15" s="8" t="s">
        <v>962</v>
      </c>
      <c r="H15" s="12">
        <v>0.45</v>
      </c>
      <c r="I15" s="12" t="s">
        <v>962</v>
      </c>
      <c r="J15" s="12" t="s">
        <v>962</v>
      </c>
      <c r="K15" s="8">
        <v>11</v>
      </c>
    </row>
    <row r="16" spans="1:11" x14ac:dyDescent="0.35">
      <c r="A16" t="s">
        <v>178</v>
      </c>
      <c r="B16" s="8">
        <v>25</v>
      </c>
      <c r="C16" s="86">
        <v>4.0000000000000001E-3</v>
      </c>
      <c r="D16" s="8">
        <v>25</v>
      </c>
      <c r="E16" s="8">
        <v>10</v>
      </c>
      <c r="F16" s="8">
        <v>10</v>
      </c>
      <c r="G16" s="8" t="s">
        <v>962</v>
      </c>
      <c r="H16" s="12">
        <v>0.48</v>
      </c>
      <c r="I16" s="12" t="s">
        <v>962</v>
      </c>
      <c r="J16" s="12" t="s">
        <v>962</v>
      </c>
      <c r="K16" s="8">
        <v>10</v>
      </c>
    </row>
    <row r="17" spans="1:11" x14ac:dyDescent="0.35">
      <c r="A17" t="s">
        <v>179</v>
      </c>
      <c r="B17" s="8">
        <v>25</v>
      </c>
      <c r="C17" s="86">
        <v>2E-3</v>
      </c>
      <c r="D17" s="8">
        <v>25</v>
      </c>
      <c r="E17" s="8">
        <v>15</v>
      </c>
      <c r="F17" s="8">
        <v>10</v>
      </c>
      <c r="G17" s="8">
        <v>5</v>
      </c>
      <c r="H17" s="12">
        <v>0.52</v>
      </c>
      <c r="I17" s="12">
        <v>0.3</v>
      </c>
      <c r="J17" s="12">
        <v>0.19</v>
      </c>
      <c r="K17" s="8">
        <v>14</v>
      </c>
    </row>
    <row r="18" spans="1:11" x14ac:dyDescent="0.35">
      <c r="A18" t="s">
        <v>180</v>
      </c>
      <c r="B18" s="8">
        <v>30</v>
      </c>
      <c r="C18" s="86">
        <v>2E-3</v>
      </c>
      <c r="D18" s="8">
        <v>25</v>
      </c>
      <c r="E18" s="8">
        <v>15</v>
      </c>
      <c r="F18" s="8">
        <v>5</v>
      </c>
      <c r="G18" s="8">
        <v>5</v>
      </c>
      <c r="H18" s="12">
        <v>0.54</v>
      </c>
      <c r="I18" s="12">
        <v>0.23</v>
      </c>
      <c r="J18" s="12">
        <v>0.23</v>
      </c>
      <c r="K18" s="8">
        <v>13</v>
      </c>
    </row>
    <row r="19" spans="1:11" x14ac:dyDescent="0.35">
      <c r="A19" t="s">
        <v>181</v>
      </c>
      <c r="B19" s="8">
        <v>25</v>
      </c>
      <c r="C19" s="86">
        <v>2E-3</v>
      </c>
      <c r="D19" s="8">
        <v>20</v>
      </c>
      <c r="E19" s="8">
        <v>10</v>
      </c>
      <c r="F19" s="8">
        <v>10</v>
      </c>
      <c r="G19" s="8">
        <v>5</v>
      </c>
      <c r="H19" s="12">
        <v>0.38</v>
      </c>
      <c r="I19" s="12">
        <v>0.43</v>
      </c>
      <c r="J19" s="12">
        <v>0.19</v>
      </c>
      <c r="K19" s="8">
        <v>15</v>
      </c>
    </row>
    <row r="20" spans="1:11" x14ac:dyDescent="0.35">
      <c r="A20" t="s">
        <v>182</v>
      </c>
      <c r="B20" s="8">
        <v>45</v>
      </c>
      <c r="C20" s="86">
        <v>4.0000000000000001E-3</v>
      </c>
      <c r="D20" s="8">
        <v>30</v>
      </c>
      <c r="E20" s="8">
        <v>15</v>
      </c>
      <c r="F20" s="8">
        <v>15</v>
      </c>
      <c r="G20" s="8">
        <v>5</v>
      </c>
      <c r="H20" s="12">
        <v>0.47</v>
      </c>
      <c r="I20" s="12">
        <v>0.43</v>
      </c>
      <c r="J20" s="12">
        <v>0.1</v>
      </c>
      <c r="K20" s="8">
        <v>13</v>
      </c>
    </row>
    <row r="21" spans="1:11" x14ac:dyDescent="0.35">
      <c r="A21" t="s">
        <v>183</v>
      </c>
      <c r="B21" s="8">
        <v>35</v>
      </c>
      <c r="C21" s="86">
        <v>5.0000000000000001E-3</v>
      </c>
      <c r="D21" s="8">
        <v>55</v>
      </c>
      <c r="E21" s="8">
        <v>15</v>
      </c>
      <c r="F21" s="8">
        <v>25</v>
      </c>
      <c r="G21" s="8">
        <v>10</v>
      </c>
      <c r="H21" s="12">
        <v>0.28000000000000003</v>
      </c>
      <c r="I21" s="12">
        <v>0.51</v>
      </c>
      <c r="J21" s="12">
        <v>0.21</v>
      </c>
      <c r="K21" s="8">
        <v>14</v>
      </c>
    </row>
    <row r="22" spans="1:11" x14ac:dyDescent="0.35">
      <c r="A22" t="s">
        <v>184</v>
      </c>
      <c r="B22" s="8">
        <v>35</v>
      </c>
      <c r="C22" s="86">
        <v>5.0000000000000001E-3</v>
      </c>
      <c r="D22" s="8">
        <v>30</v>
      </c>
      <c r="E22" s="8">
        <v>10</v>
      </c>
      <c r="F22" s="8">
        <v>15</v>
      </c>
      <c r="G22" s="8">
        <v>5</v>
      </c>
      <c r="H22" s="12">
        <v>0.35</v>
      </c>
      <c r="I22" s="12">
        <v>0.42</v>
      </c>
      <c r="J22" s="12">
        <v>0.23</v>
      </c>
      <c r="K22" s="8">
        <v>14</v>
      </c>
    </row>
    <row r="23" spans="1:11" x14ac:dyDescent="0.35">
      <c r="A23" t="s">
        <v>185</v>
      </c>
      <c r="B23" s="8">
        <v>40</v>
      </c>
      <c r="C23" s="86">
        <v>5.0000000000000001E-3</v>
      </c>
      <c r="D23" s="8">
        <v>30</v>
      </c>
      <c r="E23" s="8">
        <v>10</v>
      </c>
      <c r="F23" s="8">
        <v>10</v>
      </c>
      <c r="G23" s="8">
        <v>10</v>
      </c>
      <c r="H23" s="12">
        <v>0.38</v>
      </c>
      <c r="I23" s="12">
        <v>0.34</v>
      </c>
      <c r="J23" s="12">
        <v>0.28000000000000003</v>
      </c>
      <c r="K23" s="8">
        <v>14</v>
      </c>
    </row>
    <row r="24" spans="1:11" x14ac:dyDescent="0.35">
      <c r="A24" t="s">
        <v>186</v>
      </c>
      <c r="B24" s="8">
        <v>25</v>
      </c>
      <c r="C24" s="86">
        <v>3.0000000000000001E-3</v>
      </c>
      <c r="D24" s="8">
        <v>35</v>
      </c>
      <c r="E24" s="8">
        <v>15</v>
      </c>
      <c r="F24" s="8">
        <v>10</v>
      </c>
      <c r="G24" s="8">
        <v>10</v>
      </c>
      <c r="H24" s="12">
        <v>0.44</v>
      </c>
      <c r="I24" s="12">
        <v>0.32</v>
      </c>
      <c r="J24" s="12">
        <v>0.24</v>
      </c>
      <c r="K24" s="8">
        <v>13</v>
      </c>
    </row>
    <row r="25" spans="1:11" x14ac:dyDescent="0.35">
      <c r="A25" t="s">
        <v>187</v>
      </c>
      <c r="B25" s="8">
        <v>30</v>
      </c>
      <c r="C25" s="86">
        <v>3.0000000000000001E-3</v>
      </c>
      <c r="D25" s="8">
        <v>25</v>
      </c>
      <c r="E25" s="8">
        <v>10</v>
      </c>
      <c r="F25" s="8">
        <v>10</v>
      </c>
      <c r="G25" s="8">
        <v>5</v>
      </c>
      <c r="H25" s="12">
        <v>0.38</v>
      </c>
      <c r="I25" s="12">
        <v>0.35</v>
      </c>
      <c r="J25" s="12">
        <v>0.27</v>
      </c>
      <c r="K25" s="8">
        <v>14</v>
      </c>
    </row>
    <row r="26" spans="1:11" x14ac:dyDescent="0.35">
      <c r="A26" t="s">
        <v>188</v>
      </c>
      <c r="B26" s="8">
        <v>40</v>
      </c>
      <c r="C26" s="86">
        <v>4.0000000000000001E-3</v>
      </c>
      <c r="D26" s="8">
        <v>40</v>
      </c>
      <c r="E26" s="8">
        <v>10</v>
      </c>
      <c r="F26" s="8">
        <v>10</v>
      </c>
      <c r="G26" s="8">
        <v>15</v>
      </c>
      <c r="H26" s="12">
        <v>0.31</v>
      </c>
      <c r="I26" s="12">
        <v>0.28000000000000003</v>
      </c>
      <c r="J26" s="12">
        <v>0.41</v>
      </c>
      <c r="K26" s="8">
        <v>10</v>
      </c>
    </row>
    <row r="27" spans="1:11" x14ac:dyDescent="0.35">
      <c r="A27" t="s">
        <v>189</v>
      </c>
      <c r="B27" s="8">
        <v>30</v>
      </c>
      <c r="C27" s="86">
        <v>3.0000000000000001E-3</v>
      </c>
      <c r="D27" s="8">
        <v>35</v>
      </c>
      <c r="E27" s="8">
        <v>15</v>
      </c>
      <c r="F27" s="8">
        <v>10</v>
      </c>
      <c r="G27" s="8">
        <v>10</v>
      </c>
      <c r="H27" s="12">
        <v>0.42</v>
      </c>
      <c r="I27" s="12">
        <v>0.27</v>
      </c>
      <c r="J27" s="12">
        <v>0.3</v>
      </c>
      <c r="K27" s="8">
        <v>8</v>
      </c>
    </row>
    <row r="28" spans="1:11" x14ac:dyDescent="0.35">
      <c r="A28" t="s">
        <v>190</v>
      </c>
      <c r="B28" s="8">
        <v>25</v>
      </c>
      <c r="C28" s="86">
        <v>3.0000000000000001E-3</v>
      </c>
      <c r="D28" s="8">
        <v>30</v>
      </c>
      <c r="E28" s="8">
        <v>5</v>
      </c>
      <c r="F28" s="8">
        <v>15</v>
      </c>
      <c r="G28" s="8">
        <v>10</v>
      </c>
      <c r="H28" s="12">
        <v>0.17</v>
      </c>
      <c r="I28" s="12">
        <v>0.52</v>
      </c>
      <c r="J28" s="12">
        <v>0.31</v>
      </c>
      <c r="K28" s="8">
        <v>11</v>
      </c>
    </row>
    <row r="29" spans="1:11" x14ac:dyDescent="0.35">
      <c r="A29" t="s">
        <v>191</v>
      </c>
      <c r="B29" s="8">
        <v>25</v>
      </c>
      <c r="C29" s="86">
        <v>2E-3</v>
      </c>
      <c r="D29" s="8">
        <v>25</v>
      </c>
      <c r="E29" s="8">
        <v>10</v>
      </c>
      <c r="F29" s="8">
        <v>10</v>
      </c>
      <c r="G29" s="8">
        <v>5</v>
      </c>
      <c r="H29" s="12">
        <v>0.31</v>
      </c>
      <c r="I29" s="12">
        <v>0.42</v>
      </c>
      <c r="J29" s="12">
        <v>0.27</v>
      </c>
      <c r="K29" s="8">
        <v>11</v>
      </c>
    </row>
    <row r="30" spans="1:11" x14ac:dyDescent="0.35">
      <c r="A30" t="s">
        <v>192</v>
      </c>
      <c r="B30" s="8">
        <v>25</v>
      </c>
      <c r="C30" s="86">
        <v>3.0000000000000001E-3</v>
      </c>
      <c r="D30" s="8">
        <v>20</v>
      </c>
      <c r="E30" s="8">
        <v>5</v>
      </c>
      <c r="F30" s="8">
        <v>10</v>
      </c>
      <c r="G30" s="8">
        <v>5</v>
      </c>
      <c r="H30" s="12">
        <v>0.25</v>
      </c>
      <c r="I30" s="12">
        <v>0.45</v>
      </c>
      <c r="J30" s="12">
        <v>0.3</v>
      </c>
      <c r="K30" s="8">
        <v>9</v>
      </c>
    </row>
    <row r="31" spans="1:11" x14ac:dyDescent="0.35">
      <c r="A31" t="s">
        <v>193</v>
      </c>
      <c r="B31" s="8">
        <v>20</v>
      </c>
      <c r="C31" s="86">
        <v>3.0000000000000001E-3</v>
      </c>
      <c r="D31" s="8">
        <v>25</v>
      </c>
      <c r="E31" s="8">
        <v>5</v>
      </c>
      <c r="F31" s="8">
        <v>15</v>
      </c>
      <c r="G31" s="8">
        <v>5</v>
      </c>
      <c r="H31" s="12">
        <v>0.28000000000000003</v>
      </c>
      <c r="I31" s="12">
        <v>0.6</v>
      </c>
      <c r="J31" s="12">
        <v>0.12</v>
      </c>
      <c r="K31" s="8">
        <v>11</v>
      </c>
    </row>
    <row r="32" spans="1:11" x14ac:dyDescent="0.35">
      <c r="A32" t="s">
        <v>194</v>
      </c>
      <c r="B32" s="8">
        <v>30</v>
      </c>
      <c r="C32" s="86">
        <v>6.0000000000000001E-3</v>
      </c>
      <c r="D32" s="8">
        <v>25</v>
      </c>
      <c r="E32" s="8">
        <v>10</v>
      </c>
      <c r="F32" s="8">
        <v>5</v>
      </c>
      <c r="G32" s="8">
        <v>10</v>
      </c>
      <c r="H32" s="12">
        <v>0.33</v>
      </c>
      <c r="I32" s="12">
        <v>0.25</v>
      </c>
      <c r="J32" s="12">
        <v>0.42</v>
      </c>
      <c r="K32" s="8">
        <v>5</v>
      </c>
    </row>
    <row r="33" spans="1:11" x14ac:dyDescent="0.35">
      <c r="A33" t="s">
        <v>195</v>
      </c>
      <c r="B33" s="8">
        <v>20</v>
      </c>
      <c r="C33" s="86">
        <v>4.0000000000000001E-3</v>
      </c>
      <c r="D33" s="8">
        <v>25</v>
      </c>
      <c r="E33" s="8">
        <v>10</v>
      </c>
      <c r="F33" s="8">
        <v>10</v>
      </c>
      <c r="G33" s="8">
        <v>0</v>
      </c>
      <c r="H33" s="12">
        <v>0.48</v>
      </c>
      <c r="I33" s="12">
        <v>0.52</v>
      </c>
      <c r="J33" s="12">
        <v>0</v>
      </c>
      <c r="K33" s="8">
        <v>12</v>
      </c>
    </row>
    <row r="34" spans="1:11" x14ac:dyDescent="0.35">
      <c r="A34" t="s">
        <v>196</v>
      </c>
      <c r="B34" s="8">
        <v>20</v>
      </c>
      <c r="C34" s="86">
        <v>3.0000000000000001E-3</v>
      </c>
      <c r="D34" s="8">
        <v>15</v>
      </c>
      <c r="E34" s="8">
        <v>10</v>
      </c>
      <c r="F34" s="8">
        <v>5</v>
      </c>
      <c r="G34" s="8">
        <v>0</v>
      </c>
      <c r="H34" s="12">
        <v>0.65</v>
      </c>
      <c r="I34" s="12">
        <v>0.35</v>
      </c>
      <c r="J34" s="12">
        <v>0</v>
      </c>
      <c r="K34" s="8">
        <v>6</v>
      </c>
    </row>
    <row r="35" spans="1:11" x14ac:dyDescent="0.35">
      <c r="A35" t="s">
        <v>197</v>
      </c>
      <c r="B35" s="8">
        <v>20</v>
      </c>
      <c r="C35" s="86">
        <v>6.0000000000000001E-3</v>
      </c>
      <c r="D35" s="8">
        <v>25</v>
      </c>
      <c r="E35" s="8">
        <v>10</v>
      </c>
      <c r="F35" s="8">
        <v>15</v>
      </c>
      <c r="G35" s="8" t="s">
        <v>962</v>
      </c>
      <c r="H35" s="12" t="s">
        <v>962</v>
      </c>
      <c r="I35" s="12">
        <v>0.5</v>
      </c>
      <c r="J35" s="12" t="s">
        <v>962</v>
      </c>
      <c r="K35" s="8">
        <v>8</v>
      </c>
    </row>
    <row r="36" spans="1:11" x14ac:dyDescent="0.35">
      <c r="A36" t="s">
        <v>198</v>
      </c>
      <c r="B36" s="8">
        <v>20</v>
      </c>
      <c r="C36" s="86">
        <v>5.0000000000000001E-3</v>
      </c>
      <c r="D36" s="8">
        <v>15</v>
      </c>
      <c r="E36" s="8">
        <v>10</v>
      </c>
      <c r="F36" s="8">
        <v>5</v>
      </c>
      <c r="G36" s="8">
        <v>0</v>
      </c>
      <c r="H36" s="12">
        <v>0.71</v>
      </c>
      <c r="I36" s="12">
        <v>0.28999999999999998</v>
      </c>
      <c r="J36" s="12">
        <v>0</v>
      </c>
      <c r="K36" s="8">
        <v>5</v>
      </c>
    </row>
    <row r="37" spans="1:11" x14ac:dyDescent="0.35">
      <c r="A37" t="s">
        <v>199</v>
      </c>
      <c r="B37" s="8">
        <v>15</v>
      </c>
      <c r="C37" s="86">
        <v>3.0000000000000001E-3</v>
      </c>
      <c r="D37" s="8">
        <v>20</v>
      </c>
      <c r="E37" s="8">
        <v>10</v>
      </c>
      <c r="F37" s="8">
        <v>10</v>
      </c>
      <c r="G37" s="8">
        <v>0</v>
      </c>
      <c r="H37" s="12">
        <v>0.53</v>
      </c>
      <c r="I37" s="12">
        <v>0.47</v>
      </c>
      <c r="J37" s="12">
        <v>0</v>
      </c>
      <c r="K37" s="8">
        <v>9</v>
      </c>
    </row>
    <row r="38" spans="1:11" x14ac:dyDescent="0.35">
      <c r="A38" t="s">
        <v>200</v>
      </c>
      <c r="B38" s="8">
        <v>20</v>
      </c>
      <c r="C38" s="86">
        <v>3.0000000000000001E-3</v>
      </c>
      <c r="D38" s="8">
        <v>15</v>
      </c>
      <c r="E38" s="8">
        <v>5</v>
      </c>
      <c r="F38" s="8">
        <v>10</v>
      </c>
      <c r="G38" s="8">
        <v>0</v>
      </c>
      <c r="H38" s="12">
        <v>0.38</v>
      </c>
      <c r="I38" s="12">
        <v>0.63</v>
      </c>
      <c r="J38" s="12">
        <v>0</v>
      </c>
      <c r="K38" s="8">
        <v>8</v>
      </c>
    </row>
    <row r="39" spans="1:11" x14ac:dyDescent="0.35">
      <c r="A39" t="s">
        <v>201</v>
      </c>
      <c r="B39" s="8">
        <v>10</v>
      </c>
      <c r="C39" s="86">
        <v>2E-3</v>
      </c>
      <c r="D39" s="8">
        <v>15</v>
      </c>
      <c r="E39" s="8">
        <v>10</v>
      </c>
      <c r="F39" s="8">
        <v>5</v>
      </c>
      <c r="G39" s="8">
        <v>0</v>
      </c>
      <c r="H39" s="12">
        <v>0.56999999999999995</v>
      </c>
      <c r="I39" s="12">
        <v>0.43</v>
      </c>
      <c r="J39" s="12">
        <v>0</v>
      </c>
      <c r="K39" s="8">
        <v>8</v>
      </c>
    </row>
    <row r="40" spans="1:11" x14ac:dyDescent="0.35">
      <c r="A40" t="s">
        <v>202</v>
      </c>
      <c r="B40" s="8">
        <v>15</v>
      </c>
      <c r="C40" s="86">
        <v>2E-3</v>
      </c>
      <c r="D40" s="8">
        <v>15</v>
      </c>
      <c r="E40" s="8">
        <v>10</v>
      </c>
      <c r="F40" s="8">
        <v>5</v>
      </c>
      <c r="G40" s="8">
        <v>0</v>
      </c>
      <c r="H40" s="12">
        <v>0.71</v>
      </c>
      <c r="I40" s="12">
        <v>0.28999999999999998</v>
      </c>
      <c r="J40" s="12">
        <v>0</v>
      </c>
      <c r="K40" s="8">
        <v>11</v>
      </c>
    </row>
    <row r="41" spans="1:11" x14ac:dyDescent="0.35">
      <c r="A41" t="s">
        <v>203</v>
      </c>
      <c r="B41" s="8">
        <v>20</v>
      </c>
      <c r="C41" s="86">
        <v>3.0000000000000001E-3</v>
      </c>
      <c r="D41" s="8">
        <v>15</v>
      </c>
      <c r="E41" s="8">
        <v>15</v>
      </c>
      <c r="F41" s="8">
        <v>5</v>
      </c>
      <c r="G41" s="8">
        <v>0</v>
      </c>
      <c r="H41" s="12">
        <v>0.76</v>
      </c>
      <c r="I41" s="12">
        <v>0.24</v>
      </c>
      <c r="J41" s="12">
        <v>0</v>
      </c>
      <c r="K41" s="8">
        <v>6</v>
      </c>
    </row>
    <row r="42" spans="1:11" x14ac:dyDescent="0.35">
      <c r="A42" t="s">
        <v>204</v>
      </c>
      <c r="B42" s="8">
        <v>20</v>
      </c>
      <c r="C42" s="86">
        <v>2E-3</v>
      </c>
      <c r="D42" s="8">
        <v>25</v>
      </c>
      <c r="E42" s="8">
        <v>15</v>
      </c>
      <c r="F42" s="8">
        <v>5</v>
      </c>
      <c r="G42" s="8">
        <v>0</v>
      </c>
      <c r="H42" s="12">
        <v>0.7</v>
      </c>
      <c r="I42" s="12">
        <v>0.3</v>
      </c>
      <c r="J42" s="12">
        <v>0</v>
      </c>
      <c r="K42" s="8">
        <v>8</v>
      </c>
    </row>
    <row r="43" spans="1:11" x14ac:dyDescent="0.35">
      <c r="A43" t="s">
        <v>205</v>
      </c>
      <c r="B43" s="8">
        <v>25</v>
      </c>
      <c r="C43" s="86">
        <v>2E-3</v>
      </c>
      <c r="D43" s="8">
        <v>25</v>
      </c>
      <c r="E43" s="8">
        <v>20</v>
      </c>
      <c r="F43" s="8">
        <v>5</v>
      </c>
      <c r="G43" s="8">
        <v>0</v>
      </c>
      <c r="H43" s="12">
        <v>0.72</v>
      </c>
      <c r="I43" s="12">
        <v>0.28000000000000003</v>
      </c>
      <c r="J43" s="12">
        <v>0</v>
      </c>
      <c r="K43" s="8">
        <v>8</v>
      </c>
    </row>
    <row r="44" spans="1:11" x14ac:dyDescent="0.35">
      <c r="A44" t="s">
        <v>206</v>
      </c>
      <c r="B44" s="8">
        <v>40</v>
      </c>
      <c r="C44" s="86">
        <v>4.0000000000000001E-3</v>
      </c>
      <c r="D44" s="8">
        <v>35</v>
      </c>
      <c r="E44" s="8">
        <v>25</v>
      </c>
      <c r="F44" s="8">
        <v>5</v>
      </c>
      <c r="G44" s="8">
        <v>0</v>
      </c>
      <c r="H44" s="12">
        <v>0.79</v>
      </c>
      <c r="I44" s="12">
        <v>0.21</v>
      </c>
      <c r="J44" s="12">
        <v>0</v>
      </c>
      <c r="K44" s="8">
        <v>8</v>
      </c>
    </row>
    <row r="45" spans="1:11" x14ac:dyDescent="0.35">
      <c r="A45" t="s">
        <v>207</v>
      </c>
      <c r="B45" s="8">
        <v>30</v>
      </c>
      <c r="C45" s="86">
        <v>4.0000000000000001E-3</v>
      </c>
      <c r="D45" s="8">
        <v>35</v>
      </c>
      <c r="E45" s="8">
        <v>25</v>
      </c>
      <c r="F45" s="8">
        <v>10</v>
      </c>
      <c r="G45" s="8">
        <v>0</v>
      </c>
      <c r="H45" s="12">
        <v>0.72</v>
      </c>
      <c r="I45" s="12">
        <v>0.28000000000000003</v>
      </c>
      <c r="J45" s="12">
        <v>0</v>
      </c>
      <c r="K45" s="8">
        <v>10</v>
      </c>
    </row>
    <row r="46" spans="1:11" x14ac:dyDescent="0.35">
      <c r="A46" t="s">
        <v>208</v>
      </c>
      <c r="B46" s="8">
        <v>25</v>
      </c>
      <c r="C46" s="86">
        <v>5.0000000000000001E-3</v>
      </c>
      <c r="D46" s="8">
        <v>30</v>
      </c>
      <c r="E46" s="8">
        <v>15</v>
      </c>
      <c r="F46" s="8">
        <v>10</v>
      </c>
      <c r="G46" s="8">
        <v>0</v>
      </c>
      <c r="H46" s="12">
        <v>0.61</v>
      </c>
      <c r="I46" s="12">
        <v>0.39</v>
      </c>
      <c r="J46" s="12">
        <v>0</v>
      </c>
      <c r="K46" s="8">
        <v>11</v>
      </c>
    </row>
    <row r="47" spans="1:11" x14ac:dyDescent="0.35">
      <c r="A47" t="s">
        <v>209</v>
      </c>
      <c r="B47" s="8">
        <v>20</v>
      </c>
      <c r="C47" s="86">
        <v>6.0000000000000001E-3</v>
      </c>
      <c r="D47" s="8">
        <v>20</v>
      </c>
      <c r="E47" s="8">
        <v>10</v>
      </c>
      <c r="F47" s="8">
        <v>10</v>
      </c>
      <c r="G47" s="8">
        <v>0</v>
      </c>
      <c r="H47" s="12">
        <v>0.52</v>
      </c>
      <c r="I47" s="12">
        <v>0.48</v>
      </c>
      <c r="J47" s="12">
        <v>0</v>
      </c>
      <c r="K47" s="8">
        <v>9</v>
      </c>
    </row>
    <row r="48" spans="1:11" x14ac:dyDescent="0.35">
      <c r="A48" t="s">
        <v>210</v>
      </c>
      <c r="B48" s="8">
        <v>20</v>
      </c>
      <c r="C48" s="86">
        <v>4.0000000000000001E-3</v>
      </c>
      <c r="D48" s="8">
        <v>15</v>
      </c>
      <c r="E48" s="8">
        <v>15</v>
      </c>
      <c r="F48" s="8">
        <v>5</v>
      </c>
      <c r="G48" s="8">
        <v>0</v>
      </c>
      <c r="H48" s="12">
        <v>0.76</v>
      </c>
      <c r="I48" s="12">
        <v>0.24</v>
      </c>
      <c r="J48" s="12">
        <v>0</v>
      </c>
      <c r="K48" s="8">
        <v>7</v>
      </c>
    </row>
    <row r="49" spans="1:11" x14ac:dyDescent="0.35">
      <c r="A49" t="s">
        <v>211</v>
      </c>
      <c r="B49" s="8">
        <v>30</v>
      </c>
      <c r="C49" s="86">
        <v>7.0000000000000001E-3</v>
      </c>
      <c r="D49" s="8">
        <v>25</v>
      </c>
      <c r="E49" s="8">
        <v>20</v>
      </c>
      <c r="F49" s="8">
        <v>10</v>
      </c>
      <c r="G49" s="8">
        <v>0</v>
      </c>
      <c r="H49" s="12">
        <v>0.69</v>
      </c>
      <c r="I49" s="12">
        <v>0.31</v>
      </c>
      <c r="J49" s="12">
        <v>0</v>
      </c>
      <c r="K49" s="8">
        <v>9</v>
      </c>
    </row>
    <row r="50" spans="1:11" x14ac:dyDescent="0.35">
      <c r="A50" t="s">
        <v>212</v>
      </c>
      <c r="B50" s="8">
        <v>55</v>
      </c>
      <c r="C50" s="86">
        <v>5.0000000000000001E-3</v>
      </c>
      <c r="D50" s="8">
        <v>50</v>
      </c>
      <c r="E50" s="8">
        <v>40</v>
      </c>
      <c r="F50" s="8">
        <v>10</v>
      </c>
      <c r="G50" s="8">
        <v>0</v>
      </c>
      <c r="H50" s="12">
        <v>0.82</v>
      </c>
      <c r="I50" s="12">
        <v>0.18</v>
      </c>
      <c r="J50" s="12">
        <v>0</v>
      </c>
      <c r="K50" s="8">
        <v>7</v>
      </c>
    </row>
    <row r="51" spans="1:11" x14ac:dyDescent="0.35">
      <c r="A51" t="s">
        <v>213</v>
      </c>
      <c r="B51" s="8">
        <v>35</v>
      </c>
      <c r="C51" s="86">
        <v>4.0000000000000001E-3</v>
      </c>
      <c r="D51" s="8">
        <v>35</v>
      </c>
      <c r="E51" s="8">
        <v>20</v>
      </c>
      <c r="F51" s="8">
        <v>15</v>
      </c>
      <c r="G51" s="8">
        <v>0</v>
      </c>
      <c r="H51" s="12">
        <v>0.59</v>
      </c>
      <c r="I51" s="12">
        <v>0.41</v>
      </c>
      <c r="J51" s="12">
        <v>0</v>
      </c>
      <c r="K51" s="8">
        <v>14</v>
      </c>
    </row>
    <row r="52" spans="1:11" x14ac:dyDescent="0.35">
      <c r="A52" t="s">
        <v>214</v>
      </c>
      <c r="B52" s="8">
        <v>45</v>
      </c>
      <c r="C52" s="86">
        <v>7.0000000000000001E-3</v>
      </c>
      <c r="D52" s="8">
        <v>40</v>
      </c>
      <c r="E52" s="8">
        <v>25</v>
      </c>
      <c r="F52" s="8">
        <v>15</v>
      </c>
      <c r="G52" s="8">
        <v>0</v>
      </c>
      <c r="H52" s="12">
        <v>0.63</v>
      </c>
      <c r="I52" s="12">
        <v>0.37</v>
      </c>
      <c r="J52" s="12">
        <v>0</v>
      </c>
      <c r="K52" s="8">
        <v>11</v>
      </c>
    </row>
    <row r="53" spans="1:11" x14ac:dyDescent="0.35">
      <c r="A53" t="s">
        <v>215</v>
      </c>
      <c r="B53" s="8">
        <v>40</v>
      </c>
      <c r="C53" s="86">
        <v>6.0000000000000001E-3</v>
      </c>
      <c r="D53" s="8">
        <v>40</v>
      </c>
      <c r="E53" s="8">
        <v>30</v>
      </c>
      <c r="F53" s="8">
        <v>10</v>
      </c>
      <c r="G53" s="8" t="s">
        <v>962</v>
      </c>
      <c r="H53" s="12">
        <v>0.73</v>
      </c>
      <c r="I53" s="8" t="s">
        <v>962</v>
      </c>
      <c r="J53" s="8" t="s">
        <v>962</v>
      </c>
      <c r="K53" s="8">
        <v>11</v>
      </c>
    </row>
    <row r="54" spans="1:11" x14ac:dyDescent="0.35">
      <c r="A54" t="s">
        <v>216</v>
      </c>
      <c r="B54" s="8">
        <v>30</v>
      </c>
      <c r="C54" s="86">
        <v>6.0000000000000001E-3</v>
      </c>
      <c r="D54" s="8">
        <v>40</v>
      </c>
      <c r="E54" s="8">
        <v>20</v>
      </c>
      <c r="F54" s="8">
        <v>20</v>
      </c>
      <c r="G54" s="8">
        <v>0</v>
      </c>
      <c r="H54" s="12">
        <v>0.53</v>
      </c>
      <c r="I54" s="12">
        <v>0.48</v>
      </c>
      <c r="J54" s="12">
        <v>0</v>
      </c>
      <c r="K54" s="8">
        <v>10</v>
      </c>
    </row>
    <row r="55" spans="1:11" x14ac:dyDescent="0.35">
      <c r="A55" t="s">
        <v>217</v>
      </c>
      <c r="B55" s="8">
        <v>25</v>
      </c>
      <c r="C55" s="86">
        <v>4.0000000000000001E-3</v>
      </c>
      <c r="D55" s="8">
        <v>20</v>
      </c>
      <c r="E55" s="8">
        <v>15</v>
      </c>
      <c r="F55" s="8">
        <v>5</v>
      </c>
      <c r="G55" s="8">
        <v>0</v>
      </c>
      <c r="H55" s="12">
        <v>0.68</v>
      </c>
      <c r="I55" s="12">
        <v>0.32</v>
      </c>
      <c r="J55" s="12">
        <v>0</v>
      </c>
      <c r="K55" s="8">
        <v>12</v>
      </c>
    </row>
    <row r="56" spans="1:11" x14ac:dyDescent="0.35">
      <c r="A56" t="s">
        <v>218</v>
      </c>
      <c r="B56" s="8">
        <v>30</v>
      </c>
      <c r="C56" s="86">
        <v>6.0000000000000001E-3</v>
      </c>
      <c r="D56" s="8">
        <v>25</v>
      </c>
      <c r="E56" s="8">
        <v>15</v>
      </c>
      <c r="F56" s="8">
        <v>10</v>
      </c>
      <c r="G56" s="8">
        <v>0</v>
      </c>
      <c r="H56" s="12">
        <v>0.62</v>
      </c>
      <c r="I56" s="12">
        <v>0.38</v>
      </c>
      <c r="J56" s="12">
        <v>0</v>
      </c>
      <c r="K56" s="8">
        <v>8</v>
      </c>
    </row>
    <row r="57" spans="1:11" x14ac:dyDescent="0.35">
      <c r="A57" t="s">
        <v>219</v>
      </c>
      <c r="B57" s="8">
        <v>25</v>
      </c>
      <c r="C57" s="86">
        <v>6.0000000000000001E-3</v>
      </c>
      <c r="D57" s="8">
        <v>35</v>
      </c>
      <c r="E57" s="8">
        <v>20</v>
      </c>
      <c r="F57" s="8">
        <v>15</v>
      </c>
      <c r="G57" s="8">
        <v>0</v>
      </c>
      <c r="H57" s="12">
        <v>0.61</v>
      </c>
      <c r="I57" s="12">
        <v>0.39</v>
      </c>
      <c r="J57" s="12">
        <v>0</v>
      </c>
      <c r="K57" s="8">
        <v>14</v>
      </c>
    </row>
    <row r="58" spans="1:11" x14ac:dyDescent="0.35">
      <c r="A58" t="s">
        <v>220</v>
      </c>
      <c r="B58" s="8">
        <v>20</v>
      </c>
      <c r="C58" s="86">
        <v>5.0000000000000001E-3</v>
      </c>
      <c r="D58" s="8">
        <v>20</v>
      </c>
      <c r="E58" s="8">
        <v>10</v>
      </c>
      <c r="F58" s="8">
        <v>10</v>
      </c>
      <c r="G58" s="8">
        <v>0</v>
      </c>
      <c r="H58" s="12">
        <v>0.57999999999999996</v>
      </c>
      <c r="I58" s="12">
        <v>0.42</v>
      </c>
      <c r="J58" s="12">
        <v>0</v>
      </c>
      <c r="K58" s="8">
        <v>14</v>
      </c>
    </row>
    <row r="59" spans="1:11" x14ac:dyDescent="0.35">
      <c r="A59" t="s">
        <v>221</v>
      </c>
      <c r="B59" s="8">
        <v>15</v>
      </c>
      <c r="C59" s="86">
        <v>6.0000000000000001E-3</v>
      </c>
      <c r="D59" s="8">
        <v>15</v>
      </c>
      <c r="E59" s="8">
        <v>5</v>
      </c>
      <c r="F59" s="8">
        <v>10</v>
      </c>
      <c r="G59" s="8">
        <v>0</v>
      </c>
      <c r="H59" s="12">
        <v>0.43</v>
      </c>
      <c r="I59" s="12">
        <v>0.56999999999999995</v>
      </c>
      <c r="J59" s="12">
        <v>0</v>
      </c>
      <c r="K59" s="8">
        <v>13</v>
      </c>
    </row>
    <row r="60" spans="1:11" x14ac:dyDescent="0.35">
      <c r="A60" t="s">
        <v>222</v>
      </c>
      <c r="B60" s="8">
        <v>40</v>
      </c>
      <c r="C60" s="86">
        <v>0.01</v>
      </c>
      <c r="D60" s="8">
        <v>35</v>
      </c>
      <c r="E60" s="8">
        <v>15</v>
      </c>
      <c r="F60" s="8">
        <v>20</v>
      </c>
      <c r="G60" s="8">
        <v>0</v>
      </c>
      <c r="H60" s="12">
        <v>0.41</v>
      </c>
      <c r="I60" s="12">
        <v>0.59</v>
      </c>
      <c r="J60" s="12">
        <v>0</v>
      </c>
      <c r="K60" s="8">
        <v>11</v>
      </c>
    </row>
    <row r="61" spans="1:11" x14ac:dyDescent="0.35">
      <c r="A61" t="s">
        <v>223</v>
      </c>
      <c r="B61" s="8">
        <v>15</v>
      </c>
      <c r="C61" s="86">
        <v>3.0000000000000001E-3</v>
      </c>
      <c r="D61" s="8">
        <v>25</v>
      </c>
      <c r="E61" s="8">
        <v>10</v>
      </c>
      <c r="F61" s="8">
        <v>15</v>
      </c>
      <c r="G61" s="8">
        <v>0</v>
      </c>
      <c r="H61" s="12">
        <v>0.38</v>
      </c>
      <c r="I61" s="12">
        <v>0.63</v>
      </c>
      <c r="J61" s="12">
        <v>0</v>
      </c>
      <c r="K61" s="8">
        <v>15</v>
      </c>
    </row>
    <row r="62" spans="1:11" x14ac:dyDescent="0.35">
      <c r="A62" t="s">
        <v>224</v>
      </c>
      <c r="B62" s="8">
        <v>15</v>
      </c>
      <c r="C62" s="86">
        <v>2E-3</v>
      </c>
      <c r="D62" s="8">
        <v>10</v>
      </c>
      <c r="E62" s="8">
        <v>5</v>
      </c>
      <c r="F62" s="8">
        <v>5</v>
      </c>
      <c r="G62" s="8">
        <v>0</v>
      </c>
      <c r="H62" s="12">
        <v>0.64</v>
      </c>
      <c r="I62" s="12">
        <v>0.36</v>
      </c>
      <c r="J62" s="12">
        <v>0</v>
      </c>
      <c r="K62" s="8">
        <v>16</v>
      </c>
    </row>
    <row r="63" spans="1:11" x14ac:dyDescent="0.35">
      <c r="A63" t="s">
        <v>225</v>
      </c>
      <c r="B63" s="8">
        <v>30</v>
      </c>
      <c r="C63" s="86">
        <v>5.0000000000000001E-3</v>
      </c>
      <c r="D63" s="8">
        <v>15</v>
      </c>
      <c r="E63" s="8">
        <v>5</v>
      </c>
      <c r="F63" s="8">
        <v>10</v>
      </c>
      <c r="G63" s="8">
        <v>0</v>
      </c>
      <c r="H63" s="12">
        <v>0.25</v>
      </c>
      <c r="I63" s="12">
        <v>0.63</v>
      </c>
      <c r="J63" s="12">
        <v>0</v>
      </c>
      <c r="K63" s="8">
        <v>16</v>
      </c>
    </row>
    <row r="64" spans="1:11" x14ac:dyDescent="0.35">
      <c r="A64" t="s">
        <v>226</v>
      </c>
      <c r="B64" s="8">
        <v>35</v>
      </c>
      <c r="C64" s="86">
        <v>8.9999999999999993E-3</v>
      </c>
      <c r="D64" s="8">
        <v>45</v>
      </c>
      <c r="E64" s="8">
        <v>20</v>
      </c>
      <c r="F64" s="8">
        <v>25</v>
      </c>
      <c r="G64" s="8">
        <v>0</v>
      </c>
      <c r="H64" s="12">
        <v>0.47</v>
      </c>
      <c r="I64" s="12">
        <v>0.53</v>
      </c>
      <c r="J64" s="12">
        <v>0</v>
      </c>
      <c r="K64" s="8">
        <v>10</v>
      </c>
    </row>
    <row r="65" spans="1:11" x14ac:dyDescent="0.35">
      <c r="A65" t="s">
        <v>227</v>
      </c>
      <c r="B65" s="8">
        <v>25</v>
      </c>
      <c r="C65" s="86">
        <v>6.0000000000000001E-3</v>
      </c>
      <c r="D65" s="8">
        <v>30</v>
      </c>
      <c r="E65" s="8">
        <v>5</v>
      </c>
      <c r="F65" s="8">
        <v>25</v>
      </c>
      <c r="G65" s="8">
        <v>0</v>
      </c>
      <c r="H65" s="12">
        <v>0.17</v>
      </c>
      <c r="I65" s="12">
        <v>0.8</v>
      </c>
      <c r="J65" s="12">
        <v>0</v>
      </c>
      <c r="K65" s="8">
        <v>7</v>
      </c>
    </row>
    <row r="66" spans="1:11" x14ac:dyDescent="0.35">
      <c r="A66" t="s">
        <v>228</v>
      </c>
      <c r="B66" s="8">
        <v>30</v>
      </c>
      <c r="C66" s="86">
        <v>3.0000000000000001E-3</v>
      </c>
      <c r="D66" s="8">
        <v>20</v>
      </c>
      <c r="E66" s="8">
        <v>5</v>
      </c>
      <c r="F66" s="8">
        <v>15</v>
      </c>
      <c r="G66" s="8">
        <v>0</v>
      </c>
      <c r="H66" s="12">
        <v>0.24</v>
      </c>
      <c r="I66" s="12">
        <v>0.76</v>
      </c>
      <c r="J66" s="12">
        <v>0</v>
      </c>
      <c r="K66" s="8">
        <v>9</v>
      </c>
    </row>
    <row r="67" spans="1:11" x14ac:dyDescent="0.35">
      <c r="A67" t="s">
        <v>229</v>
      </c>
      <c r="B67" s="8">
        <v>35</v>
      </c>
      <c r="C67" s="86">
        <v>3.0000000000000001E-3</v>
      </c>
      <c r="D67" s="8">
        <v>35</v>
      </c>
      <c r="E67" s="8">
        <v>10</v>
      </c>
      <c r="F67" s="8">
        <v>20</v>
      </c>
      <c r="G67" s="8" t="s">
        <v>962</v>
      </c>
      <c r="H67" s="8" t="s">
        <v>962</v>
      </c>
      <c r="I67" s="12">
        <v>0.64</v>
      </c>
      <c r="J67" s="8" t="s">
        <v>962</v>
      </c>
      <c r="K67" s="8">
        <v>16</v>
      </c>
    </row>
    <row r="68" spans="1:11" x14ac:dyDescent="0.35">
      <c r="A68" t="s">
        <v>230</v>
      </c>
      <c r="B68" s="8">
        <v>20</v>
      </c>
      <c r="C68" s="86">
        <v>3.0000000000000001E-3</v>
      </c>
      <c r="D68" s="8">
        <v>20</v>
      </c>
      <c r="E68" s="8">
        <v>10</v>
      </c>
      <c r="F68" s="8">
        <v>10</v>
      </c>
      <c r="G68" s="8">
        <v>0</v>
      </c>
      <c r="H68" s="12">
        <v>0.6</v>
      </c>
      <c r="I68" s="12">
        <v>0.4</v>
      </c>
      <c r="J68" s="12">
        <v>0</v>
      </c>
      <c r="K68" s="8">
        <v>16</v>
      </c>
    </row>
    <row r="69" spans="1:11" x14ac:dyDescent="0.35">
      <c r="A69" s="64" t="s">
        <v>232</v>
      </c>
      <c r="B69" s="9">
        <v>170</v>
      </c>
      <c r="C69" s="89">
        <v>3.0000000000000001E-3</v>
      </c>
      <c r="D69" s="9">
        <v>160</v>
      </c>
      <c r="E69" s="9">
        <v>70</v>
      </c>
      <c r="F69" s="9">
        <v>80</v>
      </c>
      <c r="G69" s="9">
        <v>10</v>
      </c>
      <c r="H69" s="13">
        <v>0.43</v>
      </c>
      <c r="I69" s="13">
        <v>0.5</v>
      </c>
      <c r="J69" s="13">
        <v>7.0000000000000007E-2</v>
      </c>
      <c r="K69" s="9">
        <v>14</v>
      </c>
    </row>
    <row r="70" spans="1:11" x14ac:dyDescent="0.35">
      <c r="A70" s="52" t="s">
        <v>233</v>
      </c>
      <c r="B70" s="10">
        <v>375</v>
      </c>
      <c r="C70" s="88">
        <v>3.0000000000000001E-3</v>
      </c>
      <c r="D70" s="10">
        <v>365</v>
      </c>
      <c r="E70" s="10">
        <v>145</v>
      </c>
      <c r="F70" s="10">
        <v>140</v>
      </c>
      <c r="G70" s="10">
        <v>80</v>
      </c>
      <c r="H70" s="14">
        <v>0.4</v>
      </c>
      <c r="I70" s="14">
        <v>0.38</v>
      </c>
      <c r="J70" s="14">
        <v>0.22</v>
      </c>
      <c r="K70" s="10">
        <v>13</v>
      </c>
    </row>
    <row r="71" spans="1:11" x14ac:dyDescent="0.35">
      <c r="A71" s="6" t="s">
        <v>234</v>
      </c>
      <c r="B71" s="10">
        <v>265</v>
      </c>
      <c r="C71" s="88">
        <v>3.0000000000000001E-3</v>
      </c>
      <c r="D71" s="10">
        <v>270</v>
      </c>
      <c r="E71" s="10">
        <v>105</v>
      </c>
      <c r="F71" s="10">
        <v>120</v>
      </c>
      <c r="G71" s="10">
        <v>45</v>
      </c>
      <c r="H71" s="14">
        <v>0.39</v>
      </c>
      <c r="I71" s="14">
        <v>0.44</v>
      </c>
      <c r="J71" s="14">
        <v>0.17</v>
      </c>
      <c r="K71" s="10">
        <v>9</v>
      </c>
    </row>
    <row r="72" spans="1:11" x14ac:dyDescent="0.35">
      <c r="A72" s="6" t="s">
        <v>235</v>
      </c>
      <c r="B72" s="10">
        <v>320</v>
      </c>
      <c r="C72" s="88">
        <v>4.0000000000000001E-3</v>
      </c>
      <c r="D72" s="10">
        <v>305</v>
      </c>
      <c r="E72" s="10">
        <v>220</v>
      </c>
      <c r="F72" s="10">
        <v>90</v>
      </c>
      <c r="G72" s="10">
        <v>0</v>
      </c>
      <c r="H72" s="14">
        <v>0.71</v>
      </c>
      <c r="I72" s="14">
        <v>0.28999999999999998</v>
      </c>
      <c r="J72" s="14">
        <v>0</v>
      </c>
      <c r="K72" s="10">
        <v>8</v>
      </c>
    </row>
    <row r="73" spans="1:11" x14ac:dyDescent="0.35">
      <c r="A73" s="6" t="s">
        <v>236</v>
      </c>
      <c r="B73" s="10">
        <v>335</v>
      </c>
      <c r="C73" s="88">
        <v>5.0000000000000001E-3</v>
      </c>
      <c r="D73" s="10">
        <v>340</v>
      </c>
      <c r="E73" s="10">
        <v>195</v>
      </c>
      <c r="F73" s="10">
        <v>145</v>
      </c>
      <c r="G73" s="10">
        <v>0</v>
      </c>
      <c r="H73" s="14">
        <v>0.56999999999999995</v>
      </c>
      <c r="I73" s="14">
        <v>0.43</v>
      </c>
      <c r="J73" s="14">
        <v>0</v>
      </c>
      <c r="K73" s="10">
        <v>13</v>
      </c>
    </row>
    <row r="74" spans="1:11" x14ac:dyDescent="0.35">
      <c r="A74" s="6" t="s">
        <v>237</v>
      </c>
      <c r="B74" s="10">
        <v>165</v>
      </c>
      <c r="C74" s="88">
        <v>3.0000000000000001E-3</v>
      </c>
      <c r="D74" s="10">
        <v>165</v>
      </c>
      <c r="E74" s="10">
        <v>55</v>
      </c>
      <c r="F74" s="10">
        <v>105</v>
      </c>
      <c r="G74" s="10">
        <v>0</v>
      </c>
      <c r="H74" s="14">
        <v>0.33</v>
      </c>
      <c r="I74" s="14">
        <v>0.64</v>
      </c>
      <c r="J74" s="14">
        <v>0</v>
      </c>
      <c r="K74" s="10">
        <v>12</v>
      </c>
    </row>
    <row r="75" spans="1:11" x14ac:dyDescent="0.35">
      <c r="A75" t="s">
        <v>44</v>
      </c>
    </row>
    <row r="76" spans="1:11" x14ac:dyDescent="0.35">
      <c r="A76" t="s">
        <v>62</v>
      </c>
    </row>
    <row r="77" spans="1:11" ht="31" x14ac:dyDescent="0.35">
      <c r="A77" s="15" t="s">
        <v>110</v>
      </c>
    </row>
    <row r="78" spans="1:11" x14ac:dyDescent="0.35">
      <c r="A78" t="s">
        <v>111</v>
      </c>
    </row>
    <row r="79" spans="1:11" x14ac:dyDescent="0.35">
      <c r="A79" t="s">
        <v>112</v>
      </c>
    </row>
    <row r="80" spans="1:11" x14ac:dyDescent="0.35">
      <c r="A80" t="s">
        <v>113</v>
      </c>
    </row>
  </sheetData>
  <pageMargins left="0.7" right="0.7" top="0.75" bottom="0.75" header="0.3" footer="0.3"/>
  <pageSetup paperSize="9" orientation="portrait" horizontalDpi="300" verticalDpi="300"/>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
  <sheetViews>
    <sheetView workbookViewId="0"/>
  </sheetViews>
  <sheetFormatPr defaultColWidth="10.6640625" defaultRowHeight="15.5" x14ac:dyDescent="0.35"/>
  <cols>
    <col min="1" max="1" width="150.6640625" customWidth="1"/>
  </cols>
  <sheetData>
    <row r="1" spans="1:1" ht="21" x14ac:dyDescent="0.5">
      <c r="A1" s="1" t="s">
        <v>14</v>
      </c>
    </row>
    <row r="2" spans="1:1" x14ac:dyDescent="0.35">
      <c r="A2" t="s">
        <v>40</v>
      </c>
    </row>
    <row r="3" spans="1:1" ht="31" x14ac:dyDescent="0.35">
      <c r="A3" s="15" t="s">
        <v>41</v>
      </c>
    </row>
  </sheetData>
  <pageMargins left="0.7" right="0.7" top="0.75" bottom="0.75" header="0.3" footer="0.3"/>
  <pageSetup paperSize="9" orientation="portrait"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90"/>
  <sheetViews>
    <sheetView workbookViewId="0"/>
  </sheetViews>
  <sheetFormatPr defaultColWidth="10.6640625" defaultRowHeight="15.5" x14ac:dyDescent="0.35"/>
  <cols>
    <col min="1" max="1" width="35.6640625" customWidth="1"/>
    <col min="2" max="2" width="30.33203125" customWidth="1"/>
    <col min="3" max="3" width="16.6640625" customWidth="1"/>
    <col min="4" max="4" width="25.9140625" customWidth="1"/>
    <col min="5" max="10" width="16.6640625" customWidth="1"/>
  </cols>
  <sheetData>
    <row r="1" spans="1:10" ht="21" x14ac:dyDescent="0.5">
      <c r="A1" s="1" t="s">
        <v>0</v>
      </c>
    </row>
    <row r="2" spans="1:10" x14ac:dyDescent="0.35">
      <c r="A2" t="s">
        <v>19</v>
      </c>
    </row>
    <row r="3" spans="1:10" x14ac:dyDescent="0.35">
      <c r="A3" t="s">
        <v>20</v>
      </c>
    </row>
    <row r="4" spans="1:10" x14ac:dyDescent="0.35">
      <c r="A4" s="48" t="s">
        <v>982</v>
      </c>
    </row>
    <row r="5" spans="1:10" ht="80" customHeight="1" x14ac:dyDescent="0.35">
      <c r="A5" s="2" t="s">
        <v>150</v>
      </c>
      <c r="B5" s="2" t="s">
        <v>151</v>
      </c>
      <c r="C5" s="2" t="s">
        <v>152</v>
      </c>
      <c r="D5" s="2" t="s">
        <v>153</v>
      </c>
      <c r="E5" s="2" t="s">
        <v>154</v>
      </c>
      <c r="F5" s="2" t="s">
        <v>155</v>
      </c>
      <c r="G5" s="2" t="s">
        <v>156</v>
      </c>
      <c r="H5" s="2" t="s">
        <v>157</v>
      </c>
      <c r="I5" s="2" t="s">
        <v>158</v>
      </c>
      <c r="J5" s="2" t="s">
        <v>159</v>
      </c>
    </row>
    <row r="6" spans="1:10" x14ac:dyDescent="0.35">
      <c r="A6" s="5" t="s">
        <v>160</v>
      </c>
      <c r="B6" s="7">
        <v>515435</v>
      </c>
      <c r="C6" s="11">
        <v>1</v>
      </c>
      <c r="D6" s="7">
        <v>512350</v>
      </c>
      <c r="E6" s="7">
        <v>337915</v>
      </c>
      <c r="F6" s="7">
        <v>157095</v>
      </c>
      <c r="G6" s="7">
        <v>17335</v>
      </c>
      <c r="H6" s="11">
        <v>0.66</v>
      </c>
      <c r="I6" s="11">
        <v>0.31</v>
      </c>
      <c r="J6" s="11">
        <v>0.03</v>
      </c>
    </row>
    <row r="7" spans="1:10" x14ac:dyDescent="0.35">
      <c r="A7" t="s">
        <v>161</v>
      </c>
      <c r="B7" s="8">
        <v>9900</v>
      </c>
      <c r="C7" s="12">
        <v>0.02</v>
      </c>
      <c r="D7" s="8">
        <v>3365</v>
      </c>
      <c r="E7" s="8">
        <v>2730</v>
      </c>
      <c r="F7" s="8">
        <v>620</v>
      </c>
      <c r="G7" s="8">
        <v>10</v>
      </c>
      <c r="H7" s="12">
        <v>0.81</v>
      </c>
      <c r="I7" s="12">
        <v>0.18</v>
      </c>
      <c r="J7" s="12">
        <v>0</v>
      </c>
    </row>
    <row r="8" spans="1:10" x14ac:dyDescent="0.35">
      <c r="A8" t="s">
        <v>162</v>
      </c>
      <c r="B8" s="8">
        <v>4025</v>
      </c>
      <c r="C8" s="12">
        <v>0.01</v>
      </c>
      <c r="D8" s="8">
        <v>8335</v>
      </c>
      <c r="E8" s="8">
        <v>5175</v>
      </c>
      <c r="F8" s="8">
        <v>3020</v>
      </c>
      <c r="G8" s="8">
        <v>140</v>
      </c>
      <c r="H8" s="12">
        <v>0.62</v>
      </c>
      <c r="I8" s="12">
        <v>0.36</v>
      </c>
      <c r="J8" s="12">
        <v>0.02</v>
      </c>
    </row>
    <row r="9" spans="1:10" x14ac:dyDescent="0.35">
      <c r="A9" t="s">
        <v>163</v>
      </c>
      <c r="B9" s="8">
        <v>2585</v>
      </c>
      <c r="C9" s="12">
        <v>0.01</v>
      </c>
      <c r="D9" s="8">
        <v>3210</v>
      </c>
      <c r="E9" s="8">
        <v>1865</v>
      </c>
      <c r="F9" s="8">
        <v>1240</v>
      </c>
      <c r="G9" s="8">
        <v>105</v>
      </c>
      <c r="H9" s="12">
        <v>0.57999999999999996</v>
      </c>
      <c r="I9" s="12">
        <v>0.39</v>
      </c>
      <c r="J9" s="12">
        <v>0.03</v>
      </c>
    </row>
    <row r="10" spans="1:10" x14ac:dyDescent="0.35">
      <c r="A10" t="s">
        <v>164</v>
      </c>
      <c r="B10" s="8">
        <v>2970</v>
      </c>
      <c r="C10" s="12">
        <v>0.01</v>
      </c>
      <c r="D10" s="8">
        <v>3025</v>
      </c>
      <c r="E10" s="8">
        <v>1735</v>
      </c>
      <c r="F10" s="8">
        <v>1195</v>
      </c>
      <c r="G10" s="8">
        <v>95</v>
      </c>
      <c r="H10" s="12">
        <v>0.56999999999999995</v>
      </c>
      <c r="I10" s="12">
        <v>0.4</v>
      </c>
      <c r="J10" s="12">
        <v>0.03</v>
      </c>
    </row>
    <row r="11" spans="1:10" x14ac:dyDescent="0.35">
      <c r="A11" t="s">
        <v>165</v>
      </c>
      <c r="B11" s="8">
        <v>8650</v>
      </c>
      <c r="C11" s="12">
        <v>0.02</v>
      </c>
      <c r="D11" s="8">
        <v>3890</v>
      </c>
      <c r="E11" s="8">
        <v>2250</v>
      </c>
      <c r="F11" s="8">
        <v>1385</v>
      </c>
      <c r="G11" s="8">
        <v>260</v>
      </c>
      <c r="H11" s="12">
        <v>0.57999999999999996</v>
      </c>
      <c r="I11" s="12">
        <v>0.36</v>
      </c>
      <c r="J11" s="12">
        <v>7.0000000000000007E-2</v>
      </c>
    </row>
    <row r="12" spans="1:10" x14ac:dyDescent="0.35">
      <c r="A12" t="s">
        <v>166</v>
      </c>
      <c r="B12" s="8">
        <v>18610</v>
      </c>
      <c r="C12" s="12">
        <v>0.04</v>
      </c>
      <c r="D12" s="8">
        <v>21280</v>
      </c>
      <c r="E12" s="8">
        <v>13550</v>
      </c>
      <c r="F12" s="8">
        <v>6985</v>
      </c>
      <c r="G12" s="8">
        <v>745</v>
      </c>
      <c r="H12" s="12">
        <v>0.64</v>
      </c>
      <c r="I12" s="12">
        <v>0.33</v>
      </c>
      <c r="J12" s="12">
        <v>0.04</v>
      </c>
    </row>
    <row r="13" spans="1:10" x14ac:dyDescent="0.35">
      <c r="A13" t="s">
        <v>167</v>
      </c>
      <c r="B13" s="8">
        <v>24935</v>
      </c>
      <c r="C13" s="12">
        <v>0.05</v>
      </c>
      <c r="D13" s="8">
        <v>20725</v>
      </c>
      <c r="E13" s="8">
        <v>15210</v>
      </c>
      <c r="F13" s="8">
        <v>4770</v>
      </c>
      <c r="G13" s="8">
        <v>745</v>
      </c>
      <c r="H13" s="12">
        <v>0.73</v>
      </c>
      <c r="I13" s="12">
        <v>0.23</v>
      </c>
      <c r="J13" s="12">
        <v>0.04</v>
      </c>
    </row>
    <row r="14" spans="1:10" x14ac:dyDescent="0.35">
      <c r="A14" t="s">
        <v>168</v>
      </c>
      <c r="B14" s="8">
        <v>7730</v>
      </c>
      <c r="C14" s="12">
        <v>0.01</v>
      </c>
      <c r="D14" s="8">
        <v>13280</v>
      </c>
      <c r="E14" s="8">
        <v>8820</v>
      </c>
      <c r="F14" s="8">
        <v>3770</v>
      </c>
      <c r="G14" s="8">
        <v>690</v>
      </c>
      <c r="H14" s="12">
        <v>0.66</v>
      </c>
      <c r="I14" s="12">
        <v>0.28000000000000003</v>
      </c>
      <c r="J14" s="12">
        <v>0.05</v>
      </c>
    </row>
    <row r="15" spans="1:10" x14ac:dyDescent="0.35">
      <c r="A15" t="s">
        <v>169</v>
      </c>
      <c r="B15" s="8">
        <v>10220</v>
      </c>
      <c r="C15" s="12">
        <v>0.02</v>
      </c>
      <c r="D15" s="8">
        <v>7580</v>
      </c>
      <c r="E15" s="8">
        <v>5375</v>
      </c>
      <c r="F15" s="8">
        <v>1900</v>
      </c>
      <c r="G15" s="8">
        <v>305</v>
      </c>
      <c r="H15" s="12">
        <v>0.71</v>
      </c>
      <c r="I15" s="12">
        <v>0.25</v>
      </c>
      <c r="J15" s="12">
        <v>0.04</v>
      </c>
    </row>
    <row r="16" spans="1:10" x14ac:dyDescent="0.35">
      <c r="A16" t="s">
        <v>170</v>
      </c>
      <c r="B16" s="8">
        <v>7035</v>
      </c>
      <c r="C16" s="12">
        <v>0.01</v>
      </c>
      <c r="D16" s="8">
        <v>6655</v>
      </c>
      <c r="E16" s="8">
        <v>4630</v>
      </c>
      <c r="F16" s="8">
        <v>1690</v>
      </c>
      <c r="G16" s="8">
        <v>335</v>
      </c>
      <c r="H16" s="12">
        <v>0.7</v>
      </c>
      <c r="I16" s="12">
        <v>0.25</v>
      </c>
      <c r="J16" s="12">
        <v>0.05</v>
      </c>
    </row>
    <row r="17" spans="1:10" x14ac:dyDescent="0.35">
      <c r="A17" t="s">
        <v>171</v>
      </c>
      <c r="B17" s="8">
        <v>7740</v>
      </c>
      <c r="C17" s="12">
        <v>0.02</v>
      </c>
      <c r="D17" s="8">
        <v>6995</v>
      </c>
      <c r="E17" s="8">
        <v>4800</v>
      </c>
      <c r="F17" s="8">
        <v>1735</v>
      </c>
      <c r="G17" s="8">
        <v>455</v>
      </c>
      <c r="H17" s="12">
        <v>0.69</v>
      </c>
      <c r="I17" s="12">
        <v>0.25</v>
      </c>
      <c r="J17" s="12">
        <v>7.0000000000000007E-2</v>
      </c>
    </row>
    <row r="18" spans="1:10" x14ac:dyDescent="0.35">
      <c r="A18" t="s">
        <v>172</v>
      </c>
      <c r="B18" s="8">
        <v>11470</v>
      </c>
      <c r="C18" s="12">
        <v>0.02</v>
      </c>
      <c r="D18" s="8">
        <v>8250</v>
      </c>
      <c r="E18" s="8">
        <v>5140</v>
      </c>
      <c r="F18" s="8">
        <v>2725</v>
      </c>
      <c r="G18" s="8">
        <v>385</v>
      </c>
      <c r="H18" s="12">
        <v>0.62</v>
      </c>
      <c r="I18" s="12">
        <v>0.33</v>
      </c>
      <c r="J18" s="12">
        <v>0.05</v>
      </c>
    </row>
    <row r="19" spans="1:10" x14ac:dyDescent="0.35">
      <c r="A19" t="s">
        <v>173</v>
      </c>
      <c r="B19" s="8">
        <v>4875</v>
      </c>
      <c r="C19" s="12">
        <v>0.01</v>
      </c>
      <c r="D19" s="8">
        <v>6695</v>
      </c>
      <c r="E19" s="8">
        <v>4490</v>
      </c>
      <c r="F19" s="8">
        <v>1845</v>
      </c>
      <c r="G19" s="8">
        <v>360</v>
      </c>
      <c r="H19" s="12">
        <v>0.67</v>
      </c>
      <c r="I19" s="12">
        <v>0.28000000000000003</v>
      </c>
      <c r="J19" s="12">
        <v>0.05</v>
      </c>
    </row>
    <row r="20" spans="1:10" x14ac:dyDescent="0.35">
      <c r="A20" t="s">
        <v>174</v>
      </c>
      <c r="B20" s="8">
        <v>7380</v>
      </c>
      <c r="C20" s="12">
        <v>0.01</v>
      </c>
      <c r="D20" s="8">
        <v>7885</v>
      </c>
      <c r="E20" s="8">
        <v>5170</v>
      </c>
      <c r="F20" s="8">
        <v>2240</v>
      </c>
      <c r="G20" s="8">
        <v>475</v>
      </c>
      <c r="H20" s="12">
        <v>0.66</v>
      </c>
      <c r="I20" s="12">
        <v>0.28000000000000003</v>
      </c>
      <c r="J20" s="12">
        <v>0.06</v>
      </c>
    </row>
    <row r="21" spans="1:10" x14ac:dyDescent="0.35">
      <c r="A21" t="s">
        <v>175</v>
      </c>
      <c r="B21" s="8">
        <v>13760</v>
      </c>
      <c r="C21" s="12">
        <v>0.03</v>
      </c>
      <c r="D21" s="8">
        <v>7965</v>
      </c>
      <c r="E21" s="8">
        <v>5315</v>
      </c>
      <c r="F21" s="8">
        <v>2310</v>
      </c>
      <c r="G21" s="8">
        <v>340</v>
      </c>
      <c r="H21" s="12">
        <v>0.67</v>
      </c>
      <c r="I21" s="12">
        <v>0.28999999999999998</v>
      </c>
      <c r="J21" s="12">
        <v>0.04</v>
      </c>
    </row>
    <row r="22" spans="1:10" x14ac:dyDescent="0.35">
      <c r="A22" t="s">
        <v>176</v>
      </c>
      <c r="B22" s="8">
        <v>5670</v>
      </c>
      <c r="C22" s="12">
        <v>0.01</v>
      </c>
      <c r="D22" s="8">
        <v>9490</v>
      </c>
      <c r="E22" s="8">
        <v>5345</v>
      </c>
      <c r="F22" s="8">
        <v>4020</v>
      </c>
      <c r="G22" s="8">
        <v>120</v>
      </c>
      <c r="H22" s="12">
        <v>0.56000000000000005</v>
      </c>
      <c r="I22" s="12">
        <v>0.42</v>
      </c>
      <c r="J22" s="12">
        <v>0.01</v>
      </c>
    </row>
    <row r="23" spans="1:10" x14ac:dyDescent="0.35">
      <c r="A23" t="s">
        <v>177</v>
      </c>
      <c r="B23" s="8">
        <v>5735</v>
      </c>
      <c r="C23" s="12">
        <v>0.01</v>
      </c>
      <c r="D23" s="8">
        <v>6155</v>
      </c>
      <c r="E23" s="8">
        <v>3795</v>
      </c>
      <c r="F23" s="8">
        <v>2290</v>
      </c>
      <c r="G23" s="8">
        <v>70</v>
      </c>
      <c r="H23" s="12">
        <v>0.62</v>
      </c>
      <c r="I23" s="12">
        <v>0.37</v>
      </c>
      <c r="J23" s="12">
        <v>0.01</v>
      </c>
    </row>
    <row r="24" spans="1:10" x14ac:dyDescent="0.35">
      <c r="A24" t="s">
        <v>178</v>
      </c>
      <c r="B24" s="8">
        <v>6830</v>
      </c>
      <c r="C24" s="12">
        <v>0.01</v>
      </c>
      <c r="D24" s="8">
        <v>6310</v>
      </c>
      <c r="E24" s="8">
        <v>3950</v>
      </c>
      <c r="F24" s="8">
        <v>2275</v>
      </c>
      <c r="G24" s="8">
        <v>80</v>
      </c>
      <c r="H24" s="12">
        <v>0.63</v>
      </c>
      <c r="I24" s="12">
        <v>0.36</v>
      </c>
      <c r="J24" s="12">
        <v>0.01</v>
      </c>
    </row>
    <row r="25" spans="1:10" x14ac:dyDescent="0.35">
      <c r="A25" t="s">
        <v>179</v>
      </c>
      <c r="B25" s="8">
        <v>25580</v>
      </c>
      <c r="C25" s="12">
        <v>0.05</v>
      </c>
      <c r="D25" s="8">
        <v>10925</v>
      </c>
      <c r="E25" s="8">
        <v>8595</v>
      </c>
      <c r="F25" s="8">
        <v>2175</v>
      </c>
      <c r="G25" s="8">
        <v>155</v>
      </c>
      <c r="H25" s="12">
        <v>0.79</v>
      </c>
      <c r="I25" s="12">
        <v>0.2</v>
      </c>
      <c r="J25" s="12">
        <v>0.01</v>
      </c>
    </row>
    <row r="26" spans="1:10" x14ac:dyDescent="0.35">
      <c r="A26" t="s">
        <v>180</v>
      </c>
      <c r="B26" s="8">
        <v>8765</v>
      </c>
      <c r="C26" s="12">
        <v>0.02</v>
      </c>
      <c r="D26" s="8">
        <v>16590</v>
      </c>
      <c r="E26" s="8">
        <v>13460</v>
      </c>
      <c r="F26" s="8">
        <v>2955</v>
      </c>
      <c r="G26" s="8">
        <v>180</v>
      </c>
      <c r="H26" s="12">
        <v>0.81</v>
      </c>
      <c r="I26" s="12">
        <v>0.18</v>
      </c>
      <c r="J26" s="12">
        <v>0.01</v>
      </c>
    </row>
    <row r="27" spans="1:10" x14ac:dyDescent="0.35">
      <c r="A27" t="s">
        <v>181</v>
      </c>
      <c r="B27" s="8">
        <v>9805</v>
      </c>
      <c r="C27" s="12">
        <v>0.02</v>
      </c>
      <c r="D27" s="8">
        <v>11335</v>
      </c>
      <c r="E27" s="8">
        <v>8490</v>
      </c>
      <c r="F27" s="8">
        <v>2720</v>
      </c>
      <c r="G27" s="8">
        <v>120</v>
      </c>
      <c r="H27" s="12">
        <v>0.75</v>
      </c>
      <c r="I27" s="12">
        <v>0.24</v>
      </c>
      <c r="J27" s="12">
        <v>0.01</v>
      </c>
    </row>
    <row r="28" spans="1:10" x14ac:dyDescent="0.35">
      <c r="A28" t="s">
        <v>182</v>
      </c>
      <c r="B28" s="8">
        <v>7980</v>
      </c>
      <c r="C28" s="12">
        <v>0.02</v>
      </c>
      <c r="D28" s="8">
        <v>12980</v>
      </c>
      <c r="E28" s="8">
        <v>8885</v>
      </c>
      <c r="F28" s="8">
        <v>3865</v>
      </c>
      <c r="G28" s="8">
        <v>230</v>
      </c>
      <c r="H28" s="12">
        <v>0.68</v>
      </c>
      <c r="I28" s="12">
        <v>0.3</v>
      </c>
      <c r="J28" s="12">
        <v>0.02</v>
      </c>
    </row>
    <row r="29" spans="1:10" x14ac:dyDescent="0.35">
      <c r="A29" t="s">
        <v>183</v>
      </c>
      <c r="B29" s="8">
        <v>5190</v>
      </c>
      <c r="C29" s="12">
        <v>0.01</v>
      </c>
      <c r="D29" s="8">
        <v>7260</v>
      </c>
      <c r="E29" s="8">
        <v>5195</v>
      </c>
      <c r="F29" s="8">
        <v>1935</v>
      </c>
      <c r="G29" s="8">
        <v>130</v>
      </c>
      <c r="H29" s="12">
        <v>0.72</v>
      </c>
      <c r="I29" s="12">
        <v>0.27</v>
      </c>
      <c r="J29" s="12">
        <v>0.02</v>
      </c>
    </row>
    <row r="30" spans="1:10" x14ac:dyDescent="0.35">
      <c r="A30" t="s">
        <v>184</v>
      </c>
      <c r="B30" s="8">
        <v>13610</v>
      </c>
      <c r="C30" s="12">
        <v>0.03</v>
      </c>
      <c r="D30" s="8">
        <v>6525</v>
      </c>
      <c r="E30" s="8">
        <v>4035</v>
      </c>
      <c r="F30" s="8">
        <v>2215</v>
      </c>
      <c r="G30" s="8">
        <v>275</v>
      </c>
      <c r="H30" s="12">
        <v>0.62</v>
      </c>
      <c r="I30" s="12">
        <v>0.34</v>
      </c>
      <c r="J30" s="12">
        <v>0.04</v>
      </c>
    </row>
    <row r="31" spans="1:10" x14ac:dyDescent="0.35">
      <c r="A31" t="s">
        <v>185</v>
      </c>
      <c r="B31" s="8">
        <v>5985</v>
      </c>
      <c r="C31" s="12">
        <v>0.01</v>
      </c>
      <c r="D31" s="8">
        <v>8075</v>
      </c>
      <c r="E31" s="8">
        <v>4755</v>
      </c>
      <c r="F31" s="8">
        <v>3160</v>
      </c>
      <c r="G31" s="8">
        <v>160</v>
      </c>
      <c r="H31" s="12">
        <v>0.59</v>
      </c>
      <c r="I31" s="12">
        <v>0.39</v>
      </c>
      <c r="J31" s="12">
        <v>0.02</v>
      </c>
    </row>
    <row r="32" spans="1:10" x14ac:dyDescent="0.35">
      <c r="A32" t="s">
        <v>186</v>
      </c>
      <c r="B32" s="8">
        <v>10080</v>
      </c>
      <c r="C32" s="12">
        <v>0.02</v>
      </c>
      <c r="D32" s="8">
        <v>6975</v>
      </c>
      <c r="E32" s="8">
        <v>4540</v>
      </c>
      <c r="F32" s="8">
        <v>2280</v>
      </c>
      <c r="G32" s="8">
        <v>155</v>
      </c>
      <c r="H32" s="12">
        <v>0.65</v>
      </c>
      <c r="I32" s="12">
        <v>0.33</v>
      </c>
      <c r="J32" s="12">
        <v>0.02</v>
      </c>
    </row>
    <row r="33" spans="1:10" x14ac:dyDescent="0.35">
      <c r="A33" t="s">
        <v>187</v>
      </c>
      <c r="B33" s="8">
        <v>13520</v>
      </c>
      <c r="C33" s="12">
        <v>0.03</v>
      </c>
      <c r="D33" s="8">
        <v>9295</v>
      </c>
      <c r="E33" s="8">
        <v>5465</v>
      </c>
      <c r="F33" s="8">
        <v>3600</v>
      </c>
      <c r="G33" s="8">
        <v>230</v>
      </c>
      <c r="H33" s="12">
        <v>0.59</v>
      </c>
      <c r="I33" s="12">
        <v>0.39</v>
      </c>
      <c r="J33" s="12">
        <v>0.02</v>
      </c>
    </row>
    <row r="34" spans="1:10" x14ac:dyDescent="0.35">
      <c r="A34" t="s">
        <v>188</v>
      </c>
      <c r="B34" s="8">
        <v>5525</v>
      </c>
      <c r="C34" s="12">
        <v>0.01</v>
      </c>
      <c r="D34" s="8">
        <v>10025</v>
      </c>
      <c r="E34" s="8">
        <v>5785</v>
      </c>
      <c r="F34" s="8">
        <v>4005</v>
      </c>
      <c r="G34" s="8">
        <v>235</v>
      </c>
      <c r="H34" s="12">
        <v>0.57999999999999996</v>
      </c>
      <c r="I34" s="12">
        <v>0.4</v>
      </c>
      <c r="J34" s="12">
        <v>0.02</v>
      </c>
    </row>
    <row r="35" spans="1:10" x14ac:dyDescent="0.35">
      <c r="A35" t="s">
        <v>189</v>
      </c>
      <c r="B35" s="8">
        <v>4745</v>
      </c>
      <c r="C35" s="12">
        <v>0.01</v>
      </c>
      <c r="D35" s="8">
        <v>9405</v>
      </c>
      <c r="E35" s="8">
        <v>5760</v>
      </c>
      <c r="F35" s="8">
        <v>3445</v>
      </c>
      <c r="G35" s="8">
        <v>200</v>
      </c>
      <c r="H35" s="12">
        <v>0.61</v>
      </c>
      <c r="I35" s="12">
        <v>0.37</v>
      </c>
      <c r="J35" s="12">
        <v>0.02</v>
      </c>
    </row>
    <row r="36" spans="1:10" x14ac:dyDescent="0.35">
      <c r="A36" t="s">
        <v>190</v>
      </c>
      <c r="B36" s="8">
        <v>5475</v>
      </c>
      <c r="C36" s="12">
        <v>0.01</v>
      </c>
      <c r="D36" s="8">
        <v>7820</v>
      </c>
      <c r="E36" s="8">
        <v>5220</v>
      </c>
      <c r="F36" s="8">
        <v>2440</v>
      </c>
      <c r="G36" s="8">
        <v>160</v>
      </c>
      <c r="H36" s="12">
        <v>0.67</v>
      </c>
      <c r="I36" s="12">
        <v>0.31</v>
      </c>
      <c r="J36" s="12">
        <v>0.02</v>
      </c>
    </row>
    <row r="37" spans="1:10" x14ac:dyDescent="0.35">
      <c r="A37" t="s">
        <v>191</v>
      </c>
      <c r="B37" s="8">
        <v>17485</v>
      </c>
      <c r="C37" s="12">
        <v>0.03</v>
      </c>
      <c r="D37" s="8">
        <v>16235</v>
      </c>
      <c r="E37" s="8">
        <v>12650</v>
      </c>
      <c r="F37" s="8">
        <v>2220</v>
      </c>
      <c r="G37" s="8">
        <v>1365</v>
      </c>
      <c r="H37" s="12">
        <v>0.78</v>
      </c>
      <c r="I37" s="12">
        <v>0.14000000000000001</v>
      </c>
      <c r="J37" s="12">
        <v>0.08</v>
      </c>
    </row>
    <row r="38" spans="1:10" x14ac:dyDescent="0.35">
      <c r="A38" t="s">
        <v>192</v>
      </c>
      <c r="B38" s="8">
        <v>6735</v>
      </c>
      <c r="C38" s="12">
        <v>0.01</v>
      </c>
      <c r="D38" s="8">
        <v>8530</v>
      </c>
      <c r="E38" s="8">
        <v>6555</v>
      </c>
      <c r="F38" s="8">
        <v>1715</v>
      </c>
      <c r="G38" s="8">
        <v>260</v>
      </c>
      <c r="H38" s="12">
        <v>0.77</v>
      </c>
      <c r="I38" s="12">
        <v>0.2</v>
      </c>
      <c r="J38" s="12">
        <v>0.03</v>
      </c>
    </row>
    <row r="39" spans="1:10" x14ac:dyDescent="0.35">
      <c r="A39" t="s">
        <v>193</v>
      </c>
      <c r="B39" s="8">
        <v>7205</v>
      </c>
      <c r="C39" s="12">
        <v>0.01</v>
      </c>
      <c r="D39" s="8">
        <v>7565</v>
      </c>
      <c r="E39" s="8">
        <v>5185</v>
      </c>
      <c r="F39" s="8">
        <v>1760</v>
      </c>
      <c r="G39" s="8">
        <v>620</v>
      </c>
      <c r="H39" s="12">
        <v>0.69</v>
      </c>
      <c r="I39" s="12">
        <v>0.23</v>
      </c>
      <c r="J39" s="12">
        <v>0.08</v>
      </c>
    </row>
    <row r="40" spans="1:10" x14ac:dyDescent="0.35">
      <c r="A40" t="s">
        <v>194</v>
      </c>
      <c r="B40" s="8">
        <v>5270</v>
      </c>
      <c r="C40" s="12">
        <v>0.01</v>
      </c>
      <c r="D40" s="8">
        <v>5195</v>
      </c>
      <c r="E40" s="8">
        <v>3460</v>
      </c>
      <c r="F40" s="8">
        <v>1295</v>
      </c>
      <c r="G40" s="8">
        <v>435</v>
      </c>
      <c r="H40" s="12">
        <v>0.67</v>
      </c>
      <c r="I40" s="12">
        <v>0.25</v>
      </c>
      <c r="J40" s="12">
        <v>0.08</v>
      </c>
    </row>
    <row r="41" spans="1:10" x14ac:dyDescent="0.35">
      <c r="A41" t="s">
        <v>195</v>
      </c>
      <c r="B41" s="8">
        <v>5295</v>
      </c>
      <c r="C41" s="12">
        <v>0.01</v>
      </c>
      <c r="D41" s="8">
        <v>4070</v>
      </c>
      <c r="E41" s="8">
        <v>2695</v>
      </c>
      <c r="F41" s="8">
        <v>985</v>
      </c>
      <c r="G41" s="8">
        <v>395</v>
      </c>
      <c r="H41" s="12">
        <v>0.66</v>
      </c>
      <c r="I41" s="12">
        <v>0.24</v>
      </c>
      <c r="J41" s="12">
        <v>0.1</v>
      </c>
    </row>
    <row r="42" spans="1:10" x14ac:dyDescent="0.35">
      <c r="A42" t="s">
        <v>196</v>
      </c>
      <c r="B42" s="8">
        <v>5710</v>
      </c>
      <c r="C42" s="12">
        <v>0.01</v>
      </c>
      <c r="D42" s="8">
        <v>5435</v>
      </c>
      <c r="E42" s="8">
        <v>3480</v>
      </c>
      <c r="F42" s="8">
        <v>1280</v>
      </c>
      <c r="G42" s="8">
        <v>675</v>
      </c>
      <c r="H42" s="12">
        <v>0.64</v>
      </c>
      <c r="I42" s="12">
        <v>0.24</v>
      </c>
      <c r="J42" s="12">
        <v>0.12</v>
      </c>
    </row>
    <row r="43" spans="1:10" x14ac:dyDescent="0.35">
      <c r="A43" t="s">
        <v>197</v>
      </c>
      <c r="B43" s="8">
        <v>4165</v>
      </c>
      <c r="C43" s="12">
        <v>0.01</v>
      </c>
      <c r="D43" s="8">
        <v>3645</v>
      </c>
      <c r="E43" s="8">
        <v>2340</v>
      </c>
      <c r="F43" s="8">
        <v>940</v>
      </c>
      <c r="G43" s="8">
        <v>360</v>
      </c>
      <c r="H43" s="12">
        <v>0.64</v>
      </c>
      <c r="I43" s="12">
        <v>0.26</v>
      </c>
      <c r="J43" s="12">
        <v>0.1</v>
      </c>
    </row>
    <row r="44" spans="1:10" x14ac:dyDescent="0.35">
      <c r="A44" t="s">
        <v>198</v>
      </c>
      <c r="B44" s="8">
        <v>7220</v>
      </c>
      <c r="C44" s="12">
        <v>0.01</v>
      </c>
      <c r="D44" s="8">
        <v>4335</v>
      </c>
      <c r="E44" s="8">
        <v>2890</v>
      </c>
      <c r="F44" s="8">
        <v>1010</v>
      </c>
      <c r="G44" s="8">
        <v>435</v>
      </c>
      <c r="H44" s="12">
        <v>0.67</v>
      </c>
      <c r="I44" s="12">
        <v>0.23</v>
      </c>
      <c r="J44" s="12">
        <v>0.1</v>
      </c>
    </row>
    <row r="45" spans="1:10" x14ac:dyDescent="0.35">
      <c r="A45" t="s">
        <v>199</v>
      </c>
      <c r="B45" s="8">
        <v>9055</v>
      </c>
      <c r="C45" s="12">
        <v>0.02</v>
      </c>
      <c r="D45" s="8">
        <v>5085</v>
      </c>
      <c r="E45" s="8">
        <v>3515</v>
      </c>
      <c r="F45" s="8">
        <v>1265</v>
      </c>
      <c r="G45" s="8">
        <v>305</v>
      </c>
      <c r="H45" s="12">
        <v>0.69</v>
      </c>
      <c r="I45" s="12">
        <v>0.25</v>
      </c>
      <c r="J45" s="12">
        <v>0.06</v>
      </c>
    </row>
    <row r="46" spans="1:10" x14ac:dyDescent="0.35">
      <c r="A46" t="s">
        <v>200</v>
      </c>
      <c r="B46" s="8">
        <v>5875</v>
      </c>
      <c r="C46" s="12">
        <v>0.01</v>
      </c>
      <c r="D46" s="8">
        <v>5680</v>
      </c>
      <c r="E46" s="8">
        <v>3735</v>
      </c>
      <c r="F46" s="8">
        <v>1655</v>
      </c>
      <c r="G46" s="8">
        <v>290</v>
      </c>
      <c r="H46" s="12">
        <v>0.66</v>
      </c>
      <c r="I46" s="12">
        <v>0.28999999999999998</v>
      </c>
      <c r="J46" s="12">
        <v>0.05</v>
      </c>
    </row>
    <row r="47" spans="1:10" x14ac:dyDescent="0.35">
      <c r="A47" t="s">
        <v>201</v>
      </c>
      <c r="B47" s="8">
        <v>5220</v>
      </c>
      <c r="C47" s="12">
        <v>0.01</v>
      </c>
      <c r="D47" s="8">
        <v>5210</v>
      </c>
      <c r="E47" s="8">
        <v>2890</v>
      </c>
      <c r="F47" s="8">
        <v>2020</v>
      </c>
      <c r="G47" s="8">
        <v>305</v>
      </c>
      <c r="H47" s="12">
        <v>0.55000000000000004</v>
      </c>
      <c r="I47" s="12">
        <v>0.39</v>
      </c>
      <c r="J47" s="12">
        <v>0.06</v>
      </c>
    </row>
    <row r="48" spans="1:10" x14ac:dyDescent="0.35">
      <c r="A48" t="s">
        <v>202</v>
      </c>
      <c r="B48" s="8">
        <v>6480</v>
      </c>
      <c r="C48" s="12">
        <v>0.01</v>
      </c>
      <c r="D48" s="8">
        <v>7330</v>
      </c>
      <c r="E48" s="8">
        <v>4315</v>
      </c>
      <c r="F48" s="8">
        <v>2500</v>
      </c>
      <c r="G48" s="8">
        <v>515</v>
      </c>
      <c r="H48" s="12">
        <v>0.59</v>
      </c>
      <c r="I48" s="12">
        <v>0.34</v>
      </c>
      <c r="J48" s="12">
        <v>7.0000000000000007E-2</v>
      </c>
    </row>
    <row r="49" spans="1:10" x14ac:dyDescent="0.35">
      <c r="A49" t="s">
        <v>203</v>
      </c>
      <c r="B49" s="8">
        <v>16350</v>
      </c>
      <c r="C49" s="12">
        <v>0.03</v>
      </c>
      <c r="D49" s="8">
        <v>6830</v>
      </c>
      <c r="E49" s="8">
        <v>4380</v>
      </c>
      <c r="F49" s="8">
        <v>2210</v>
      </c>
      <c r="G49" s="8">
        <v>245</v>
      </c>
      <c r="H49" s="12">
        <v>0.64</v>
      </c>
      <c r="I49" s="12">
        <v>0.32</v>
      </c>
      <c r="J49" s="12">
        <v>0.04</v>
      </c>
    </row>
    <row r="50" spans="1:10" x14ac:dyDescent="0.35">
      <c r="A50" t="s">
        <v>204</v>
      </c>
      <c r="B50" s="8">
        <v>7300</v>
      </c>
      <c r="C50" s="12">
        <v>0.01</v>
      </c>
      <c r="D50" s="8">
        <v>9240</v>
      </c>
      <c r="E50" s="8">
        <v>7635</v>
      </c>
      <c r="F50" s="8">
        <v>1490</v>
      </c>
      <c r="G50" s="8">
        <v>115</v>
      </c>
      <c r="H50" s="12">
        <v>0.83</v>
      </c>
      <c r="I50" s="12">
        <v>0.16</v>
      </c>
      <c r="J50" s="12">
        <v>0.01</v>
      </c>
    </row>
    <row r="51" spans="1:10" x14ac:dyDescent="0.35">
      <c r="A51" t="s">
        <v>205</v>
      </c>
      <c r="B51" s="8">
        <v>6850</v>
      </c>
      <c r="C51" s="12">
        <v>0.01</v>
      </c>
      <c r="D51" s="8">
        <v>12710</v>
      </c>
      <c r="E51" s="8">
        <v>9785</v>
      </c>
      <c r="F51" s="8">
        <v>2590</v>
      </c>
      <c r="G51" s="8">
        <v>335</v>
      </c>
      <c r="H51" s="12">
        <v>0.77</v>
      </c>
      <c r="I51" s="12">
        <v>0.2</v>
      </c>
      <c r="J51" s="12">
        <v>0.03</v>
      </c>
    </row>
    <row r="52" spans="1:10" x14ac:dyDescent="0.35">
      <c r="A52" t="s">
        <v>206</v>
      </c>
      <c r="B52" s="8">
        <v>5855</v>
      </c>
      <c r="C52" s="12">
        <v>0.01</v>
      </c>
      <c r="D52" s="8">
        <v>10950</v>
      </c>
      <c r="E52" s="8">
        <v>7760</v>
      </c>
      <c r="F52" s="8">
        <v>2855</v>
      </c>
      <c r="G52" s="8">
        <v>335</v>
      </c>
      <c r="H52" s="12">
        <v>0.71</v>
      </c>
      <c r="I52" s="12">
        <v>0.26</v>
      </c>
      <c r="J52" s="12">
        <v>0.03</v>
      </c>
    </row>
    <row r="53" spans="1:10" x14ac:dyDescent="0.35">
      <c r="A53" t="s">
        <v>207</v>
      </c>
      <c r="B53" s="8">
        <v>5055</v>
      </c>
      <c r="C53" s="12">
        <v>0.01</v>
      </c>
      <c r="D53" s="8">
        <v>7335</v>
      </c>
      <c r="E53" s="8">
        <v>5220</v>
      </c>
      <c r="F53" s="8">
        <v>1875</v>
      </c>
      <c r="G53" s="8">
        <v>240</v>
      </c>
      <c r="H53" s="12">
        <v>0.71</v>
      </c>
      <c r="I53" s="12">
        <v>0.26</v>
      </c>
      <c r="J53" s="12">
        <v>0.03</v>
      </c>
    </row>
    <row r="54" spans="1:10" x14ac:dyDescent="0.35">
      <c r="A54" t="s">
        <v>208</v>
      </c>
      <c r="B54" s="8">
        <v>10925</v>
      </c>
      <c r="C54" s="12">
        <v>0.02</v>
      </c>
      <c r="D54" s="8">
        <v>5600</v>
      </c>
      <c r="E54" s="8">
        <v>3665</v>
      </c>
      <c r="F54" s="8">
        <v>1690</v>
      </c>
      <c r="G54" s="8">
        <v>250</v>
      </c>
      <c r="H54" s="12">
        <v>0.65</v>
      </c>
      <c r="I54" s="12">
        <v>0.3</v>
      </c>
      <c r="J54" s="12">
        <v>0.04</v>
      </c>
    </row>
    <row r="55" spans="1:10" x14ac:dyDescent="0.35">
      <c r="A55" t="s">
        <v>209</v>
      </c>
      <c r="B55" s="8">
        <v>4320</v>
      </c>
      <c r="C55" s="12">
        <v>0.01</v>
      </c>
      <c r="D55" s="8">
        <v>3580</v>
      </c>
      <c r="E55" s="8">
        <v>1840</v>
      </c>
      <c r="F55" s="8">
        <v>1670</v>
      </c>
      <c r="G55" s="8">
        <v>70</v>
      </c>
      <c r="H55" s="12">
        <v>0.51</v>
      </c>
      <c r="I55" s="12">
        <v>0.47</v>
      </c>
      <c r="J55" s="12">
        <v>0.02</v>
      </c>
    </row>
    <row r="56" spans="1:10" x14ac:dyDescent="0.35">
      <c r="A56" t="s">
        <v>210</v>
      </c>
      <c r="B56" s="8">
        <v>5910</v>
      </c>
      <c r="C56" s="12">
        <v>0.01</v>
      </c>
      <c r="D56" s="8">
        <v>4840</v>
      </c>
      <c r="E56" s="8">
        <v>2300</v>
      </c>
      <c r="F56" s="8">
        <v>2465</v>
      </c>
      <c r="G56" s="8">
        <v>80</v>
      </c>
      <c r="H56" s="12">
        <v>0.47</v>
      </c>
      <c r="I56" s="12">
        <v>0.51</v>
      </c>
      <c r="J56" s="12">
        <v>0.02</v>
      </c>
    </row>
    <row r="57" spans="1:10" x14ac:dyDescent="0.35">
      <c r="A57" t="s">
        <v>211</v>
      </c>
      <c r="B57" s="8">
        <v>6360</v>
      </c>
      <c r="C57" s="12">
        <v>0.01</v>
      </c>
      <c r="D57" s="8">
        <v>4270</v>
      </c>
      <c r="E57" s="8">
        <v>2390</v>
      </c>
      <c r="F57" s="8">
        <v>1800</v>
      </c>
      <c r="G57" s="8">
        <v>80</v>
      </c>
      <c r="H57" s="12">
        <v>0.56000000000000005</v>
      </c>
      <c r="I57" s="12">
        <v>0.42</v>
      </c>
      <c r="J57" s="12">
        <v>0.02</v>
      </c>
    </row>
    <row r="58" spans="1:10" x14ac:dyDescent="0.35">
      <c r="A58" t="s">
        <v>212</v>
      </c>
      <c r="B58" s="8">
        <v>5200</v>
      </c>
      <c r="C58" s="12">
        <v>0.01</v>
      </c>
      <c r="D58" s="8">
        <v>11085</v>
      </c>
      <c r="E58" s="8">
        <v>6250</v>
      </c>
      <c r="F58" s="8">
        <v>4685</v>
      </c>
      <c r="G58" s="8">
        <v>150</v>
      </c>
      <c r="H58" s="12">
        <v>0.56000000000000005</v>
      </c>
      <c r="I58" s="12">
        <v>0.42</v>
      </c>
      <c r="J58" s="12">
        <v>0.01</v>
      </c>
    </row>
    <row r="59" spans="1:10" x14ac:dyDescent="0.35">
      <c r="A59" t="s">
        <v>213</v>
      </c>
      <c r="B59" s="8">
        <v>4080</v>
      </c>
      <c r="C59" s="12">
        <v>0.01</v>
      </c>
      <c r="D59" s="8">
        <v>7955</v>
      </c>
      <c r="E59" s="8">
        <v>4520</v>
      </c>
      <c r="F59" s="8">
        <v>3345</v>
      </c>
      <c r="G59" s="8">
        <v>95</v>
      </c>
      <c r="H59" s="12">
        <v>0.56999999999999995</v>
      </c>
      <c r="I59" s="12">
        <v>0.42</v>
      </c>
      <c r="J59" s="12">
        <v>0.01</v>
      </c>
    </row>
    <row r="60" spans="1:10" x14ac:dyDescent="0.35">
      <c r="A60" t="s">
        <v>214</v>
      </c>
      <c r="B60" s="8">
        <v>4470</v>
      </c>
      <c r="C60" s="12">
        <v>0.01</v>
      </c>
      <c r="D60" s="8">
        <v>6255</v>
      </c>
      <c r="E60" s="8">
        <v>3240</v>
      </c>
      <c r="F60" s="8">
        <v>2920</v>
      </c>
      <c r="G60" s="8">
        <v>95</v>
      </c>
      <c r="H60" s="12">
        <v>0.52</v>
      </c>
      <c r="I60" s="12">
        <v>0.47</v>
      </c>
      <c r="J60" s="12">
        <v>0.02</v>
      </c>
    </row>
    <row r="61" spans="1:10" x14ac:dyDescent="0.35">
      <c r="A61" t="s">
        <v>215</v>
      </c>
      <c r="B61" s="8">
        <v>5400</v>
      </c>
      <c r="C61" s="12">
        <v>0.01</v>
      </c>
      <c r="D61" s="8">
        <v>7015</v>
      </c>
      <c r="E61" s="8">
        <v>3885</v>
      </c>
      <c r="F61" s="8">
        <v>2965</v>
      </c>
      <c r="G61" s="8">
        <v>165</v>
      </c>
      <c r="H61" s="12">
        <v>0.55000000000000004</v>
      </c>
      <c r="I61" s="12">
        <v>0.42</v>
      </c>
      <c r="J61" s="12">
        <v>0.02</v>
      </c>
    </row>
    <row r="62" spans="1:10" x14ac:dyDescent="0.35">
      <c r="A62" t="s">
        <v>216</v>
      </c>
      <c r="B62" s="8">
        <v>4860</v>
      </c>
      <c r="C62" s="12">
        <v>0.01</v>
      </c>
      <c r="D62" s="8">
        <v>5615</v>
      </c>
      <c r="E62" s="8">
        <v>3330</v>
      </c>
      <c r="F62" s="8">
        <v>2135</v>
      </c>
      <c r="G62" s="8">
        <v>145</v>
      </c>
      <c r="H62" s="12">
        <v>0.59</v>
      </c>
      <c r="I62" s="12">
        <v>0.38</v>
      </c>
      <c r="J62" s="12">
        <v>0.03</v>
      </c>
    </row>
    <row r="63" spans="1:10" x14ac:dyDescent="0.35">
      <c r="A63" t="s">
        <v>217</v>
      </c>
      <c r="B63" s="8">
        <v>4705</v>
      </c>
      <c r="C63" s="12">
        <v>0.01</v>
      </c>
      <c r="D63" s="8">
        <v>5745</v>
      </c>
      <c r="E63" s="8">
        <v>3340</v>
      </c>
      <c r="F63" s="8">
        <v>2315</v>
      </c>
      <c r="G63" s="8">
        <v>90</v>
      </c>
      <c r="H63" s="12">
        <v>0.57999999999999996</v>
      </c>
      <c r="I63" s="12">
        <v>0.4</v>
      </c>
      <c r="J63" s="12">
        <v>0.02</v>
      </c>
    </row>
    <row r="64" spans="1:10" x14ac:dyDescent="0.35">
      <c r="A64" t="s">
        <v>218</v>
      </c>
      <c r="B64" s="8">
        <v>3980</v>
      </c>
      <c r="C64" s="12">
        <v>0.01</v>
      </c>
      <c r="D64" s="8">
        <v>4720</v>
      </c>
      <c r="E64" s="8">
        <v>2720</v>
      </c>
      <c r="F64" s="8">
        <v>1805</v>
      </c>
      <c r="G64" s="8">
        <v>195</v>
      </c>
      <c r="H64" s="12">
        <v>0.57999999999999996</v>
      </c>
      <c r="I64" s="12">
        <v>0.38</v>
      </c>
      <c r="J64" s="12">
        <v>0.04</v>
      </c>
    </row>
    <row r="65" spans="1:10" x14ac:dyDescent="0.35">
      <c r="A65" t="s">
        <v>219</v>
      </c>
      <c r="B65" s="8">
        <v>3970</v>
      </c>
      <c r="C65" s="12">
        <v>0.01</v>
      </c>
      <c r="D65" s="8">
        <v>4395</v>
      </c>
      <c r="E65" s="8">
        <v>2640</v>
      </c>
      <c r="F65" s="8">
        <v>1695</v>
      </c>
      <c r="G65" s="8">
        <v>60</v>
      </c>
      <c r="H65" s="12">
        <v>0.6</v>
      </c>
      <c r="I65" s="12">
        <v>0.39</v>
      </c>
      <c r="J65" s="12">
        <v>0.01</v>
      </c>
    </row>
    <row r="66" spans="1:10" x14ac:dyDescent="0.35">
      <c r="A66" t="s">
        <v>220</v>
      </c>
      <c r="B66" s="8">
        <v>3730</v>
      </c>
      <c r="C66" s="12">
        <v>0.01</v>
      </c>
      <c r="D66" s="8">
        <v>3930</v>
      </c>
      <c r="E66" s="8">
        <v>2230</v>
      </c>
      <c r="F66" s="8">
        <v>1655</v>
      </c>
      <c r="G66" s="8">
        <v>45</v>
      </c>
      <c r="H66" s="12">
        <v>0.56999999999999995</v>
      </c>
      <c r="I66" s="12">
        <v>0.42</v>
      </c>
      <c r="J66" s="12">
        <v>0.01</v>
      </c>
    </row>
    <row r="67" spans="1:10" x14ac:dyDescent="0.35">
      <c r="A67" t="s">
        <v>221</v>
      </c>
      <c r="B67" s="8">
        <v>2900</v>
      </c>
      <c r="C67" s="12">
        <v>0.01</v>
      </c>
      <c r="D67" s="8">
        <v>2890</v>
      </c>
      <c r="E67" s="8">
        <v>1720</v>
      </c>
      <c r="F67" s="8">
        <v>1140</v>
      </c>
      <c r="G67" s="8">
        <v>30</v>
      </c>
      <c r="H67" s="12">
        <v>0.6</v>
      </c>
      <c r="I67" s="12">
        <v>0.39</v>
      </c>
      <c r="J67" s="12">
        <v>0.01</v>
      </c>
    </row>
    <row r="68" spans="1:10" x14ac:dyDescent="0.35">
      <c r="A68" t="s">
        <v>222</v>
      </c>
      <c r="B68" s="8">
        <v>4350</v>
      </c>
      <c r="C68" s="12">
        <v>0.01</v>
      </c>
      <c r="D68" s="8">
        <v>4135</v>
      </c>
      <c r="E68" s="8">
        <v>2505</v>
      </c>
      <c r="F68" s="8">
        <v>1600</v>
      </c>
      <c r="G68" s="8">
        <v>30</v>
      </c>
      <c r="H68" s="12">
        <v>0.61</v>
      </c>
      <c r="I68" s="12">
        <v>0.39</v>
      </c>
      <c r="J68" s="12">
        <v>0.01</v>
      </c>
    </row>
    <row r="69" spans="1:10" x14ac:dyDescent="0.35">
      <c r="A69" t="s">
        <v>223</v>
      </c>
      <c r="B69" s="8">
        <v>5240</v>
      </c>
      <c r="C69" s="12">
        <v>0.01</v>
      </c>
      <c r="D69" s="8">
        <v>4135</v>
      </c>
      <c r="E69" s="8">
        <v>2175</v>
      </c>
      <c r="F69" s="8">
        <v>1920</v>
      </c>
      <c r="G69" s="8">
        <v>40</v>
      </c>
      <c r="H69" s="12">
        <v>0.53</v>
      </c>
      <c r="I69" s="12">
        <v>0.46</v>
      </c>
      <c r="J69" s="12">
        <v>0.01</v>
      </c>
    </row>
    <row r="70" spans="1:10" x14ac:dyDescent="0.35">
      <c r="A70" t="s">
        <v>224</v>
      </c>
      <c r="B70" s="8">
        <v>5570</v>
      </c>
      <c r="C70" s="12">
        <v>0.01</v>
      </c>
      <c r="D70" s="8">
        <v>5605</v>
      </c>
      <c r="E70" s="8">
        <v>3740</v>
      </c>
      <c r="F70" s="8">
        <v>1660</v>
      </c>
      <c r="G70" s="8">
        <v>205</v>
      </c>
      <c r="H70" s="12">
        <v>0.67</v>
      </c>
      <c r="I70" s="12">
        <v>0.3</v>
      </c>
      <c r="J70" s="12">
        <v>0.04</v>
      </c>
    </row>
    <row r="71" spans="1:10" x14ac:dyDescent="0.35">
      <c r="A71" t="s">
        <v>225</v>
      </c>
      <c r="B71" s="8">
        <v>4520</v>
      </c>
      <c r="C71" s="12">
        <v>0.01</v>
      </c>
      <c r="D71" s="8">
        <v>5310</v>
      </c>
      <c r="E71" s="8">
        <v>3420</v>
      </c>
      <c r="F71" s="8">
        <v>1835</v>
      </c>
      <c r="G71" s="8">
        <v>55</v>
      </c>
      <c r="H71" s="12">
        <v>0.64</v>
      </c>
      <c r="I71" s="12">
        <v>0.35</v>
      </c>
      <c r="J71" s="12">
        <v>0.01</v>
      </c>
    </row>
    <row r="72" spans="1:10" x14ac:dyDescent="0.35">
      <c r="A72" t="s">
        <v>226</v>
      </c>
      <c r="B72" s="8">
        <v>4650</v>
      </c>
      <c r="C72" s="12">
        <v>0.01</v>
      </c>
      <c r="D72" s="8">
        <v>4200</v>
      </c>
      <c r="E72" s="8">
        <v>2620</v>
      </c>
      <c r="F72" s="8">
        <v>1540</v>
      </c>
      <c r="G72" s="8">
        <v>45</v>
      </c>
      <c r="H72" s="12">
        <v>0.62</v>
      </c>
      <c r="I72" s="12">
        <v>0.37</v>
      </c>
      <c r="J72" s="12">
        <v>0.01</v>
      </c>
    </row>
    <row r="73" spans="1:10" x14ac:dyDescent="0.35">
      <c r="A73" t="s">
        <v>227</v>
      </c>
      <c r="B73" s="8">
        <v>4965</v>
      </c>
      <c r="C73" s="12">
        <v>0.01</v>
      </c>
      <c r="D73" s="8">
        <v>4440</v>
      </c>
      <c r="E73" s="8">
        <v>2840</v>
      </c>
      <c r="F73" s="8">
        <v>1505</v>
      </c>
      <c r="G73" s="8">
        <v>95</v>
      </c>
      <c r="H73" s="12">
        <v>0.64</v>
      </c>
      <c r="I73" s="12">
        <v>0.34</v>
      </c>
      <c r="J73" s="12">
        <v>0.02</v>
      </c>
    </row>
    <row r="74" spans="1:10" x14ac:dyDescent="0.35">
      <c r="A74" t="s">
        <v>228</v>
      </c>
      <c r="B74" s="8">
        <v>4175</v>
      </c>
      <c r="C74" s="12">
        <v>0.01</v>
      </c>
      <c r="D74" s="8">
        <v>4875</v>
      </c>
      <c r="E74" s="8">
        <v>3220</v>
      </c>
      <c r="F74" s="8">
        <v>1605</v>
      </c>
      <c r="G74" s="8">
        <v>50</v>
      </c>
      <c r="H74" s="12">
        <v>0.66</v>
      </c>
      <c r="I74" s="12">
        <v>0.33</v>
      </c>
      <c r="J74" s="12">
        <v>0.01</v>
      </c>
    </row>
    <row r="75" spans="1:10" x14ac:dyDescent="0.35">
      <c r="A75" t="s">
        <v>229</v>
      </c>
      <c r="B75" s="8">
        <v>4045</v>
      </c>
      <c r="C75" s="12">
        <v>0.01</v>
      </c>
      <c r="D75" s="8">
        <v>4495</v>
      </c>
      <c r="E75" s="8">
        <v>2890</v>
      </c>
      <c r="F75" s="8">
        <v>1550</v>
      </c>
      <c r="G75" s="8">
        <v>55</v>
      </c>
      <c r="H75" s="12">
        <v>0.64</v>
      </c>
      <c r="I75" s="12">
        <v>0.34</v>
      </c>
      <c r="J75" s="12">
        <v>0.01</v>
      </c>
    </row>
    <row r="76" spans="1:10" x14ac:dyDescent="0.35">
      <c r="A76" t="s">
        <v>230</v>
      </c>
      <c r="B76" s="8">
        <v>3595</v>
      </c>
      <c r="C76" s="12">
        <v>0.01</v>
      </c>
      <c r="D76" s="8">
        <v>3530</v>
      </c>
      <c r="E76" s="8">
        <v>2380</v>
      </c>
      <c r="F76" s="8">
        <v>1105</v>
      </c>
      <c r="G76" s="8">
        <v>40</v>
      </c>
      <c r="H76" s="12">
        <v>0.68</v>
      </c>
      <c r="I76" s="12">
        <v>0.31</v>
      </c>
      <c r="J76" s="12">
        <v>0.01</v>
      </c>
    </row>
    <row r="77" spans="1:10" x14ac:dyDescent="0.35">
      <c r="A77" s="64" t="s">
        <v>231</v>
      </c>
      <c r="B77" s="9">
        <v>19480</v>
      </c>
      <c r="C77" s="13">
        <v>0.04</v>
      </c>
      <c r="D77" s="9">
        <v>17935</v>
      </c>
      <c r="E77" s="9">
        <v>11505</v>
      </c>
      <c r="F77" s="9">
        <v>6080</v>
      </c>
      <c r="G77" s="9">
        <v>350</v>
      </c>
      <c r="H77" s="13">
        <v>0.64</v>
      </c>
      <c r="I77" s="13">
        <v>0.34</v>
      </c>
      <c r="J77" s="13">
        <v>0.02</v>
      </c>
    </row>
    <row r="78" spans="1:10" x14ac:dyDescent="0.35">
      <c r="A78" s="51" t="s">
        <v>232</v>
      </c>
      <c r="B78" s="10">
        <v>128075</v>
      </c>
      <c r="C78" s="14">
        <v>0.25</v>
      </c>
      <c r="D78" s="10">
        <v>120675</v>
      </c>
      <c r="E78" s="10">
        <v>80095</v>
      </c>
      <c r="F78" s="10">
        <v>35370</v>
      </c>
      <c r="G78" s="10">
        <v>5210</v>
      </c>
      <c r="H78" s="14">
        <v>0.66</v>
      </c>
      <c r="I78" s="14">
        <v>0.28999999999999998</v>
      </c>
      <c r="J78" s="14">
        <v>0.04</v>
      </c>
    </row>
    <row r="79" spans="1:10" x14ac:dyDescent="0.35">
      <c r="A79" s="52" t="s">
        <v>233</v>
      </c>
      <c r="B79" s="10">
        <v>118605</v>
      </c>
      <c r="C79" s="14">
        <v>0.23</v>
      </c>
      <c r="D79" s="10">
        <v>112455</v>
      </c>
      <c r="E79" s="10">
        <v>76955</v>
      </c>
      <c r="F79" s="10">
        <v>33480</v>
      </c>
      <c r="G79" s="10">
        <v>2025</v>
      </c>
      <c r="H79" s="14">
        <v>0.68</v>
      </c>
      <c r="I79" s="14">
        <v>0.3</v>
      </c>
      <c r="J79" s="14">
        <v>0.02</v>
      </c>
    </row>
    <row r="80" spans="1:10" x14ac:dyDescent="0.35">
      <c r="A80" s="6" t="s">
        <v>234</v>
      </c>
      <c r="B80" s="10">
        <v>84240</v>
      </c>
      <c r="C80" s="14">
        <v>0.16</v>
      </c>
      <c r="D80" s="10">
        <v>83000</v>
      </c>
      <c r="E80" s="10">
        <v>57485</v>
      </c>
      <c r="F80" s="10">
        <v>20015</v>
      </c>
      <c r="G80" s="10">
        <v>5500</v>
      </c>
      <c r="H80" s="14">
        <v>0.69</v>
      </c>
      <c r="I80" s="14">
        <v>0.24</v>
      </c>
      <c r="J80" s="14">
        <v>7.0000000000000007E-2</v>
      </c>
    </row>
    <row r="81" spans="1:10" x14ac:dyDescent="0.35">
      <c r="A81" s="6" t="s">
        <v>235</v>
      </c>
      <c r="B81" s="10">
        <v>85825</v>
      </c>
      <c r="C81" s="14">
        <v>0.17</v>
      </c>
      <c r="D81" s="10">
        <v>88985</v>
      </c>
      <c r="E81" s="10">
        <v>58420</v>
      </c>
      <c r="F81" s="10">
        <v>27845</v>
      </c>
      <c r="G81" s="10">
        <v>2720</v>
      </c>
      <c r="H81" s="14">
        <v>0.66</v>
      </c>
      <c r="I81" s="14">
        <v>0.31</v>
      </c>
      <c r="J81" s="14">
        <v>0.03</v>
      </c>
    </row>
    <row r="82" spans="1:10" x14ac:dyDescent="0.35">
      <c r="A82" s="6" t="s">
        <v>236</v>
      </c>
      <c r="B82" s="10">
        <v>53260</v>
      </c>
      <c r="C82" s="14">
        <v>0.1</v>
      </c>
      <c r="D82" s="10">
        <v>62390</v>
      </c>
      <c r="E82" s="10">
        <v>36045</v>
      </c>
      <c r="F82" s="10">
        <v>25155</v>
      </c>
      <c r="G82" s="10">
        <v>1195</v>
      </c>
      <c r="H82" s="14">
        <v>0.57999999999999996</v>
      </c>
      <c r="I82" s="14">
        <v>0.4</v>
      </c>
      <c r="J82" s="14">
        <v>0.02</v>
      </c>
    </row>
    <row r="83" spans="1:10" x14ac:dyDescent="0.35">
      <c r="A83" s="6" t="s">
        <v>237</v>
      </c>
      <c r="B83" s="10">
        <v>25950</v>
      </c>
      <c r="C83" s="14">
        <v>0.05</v>
      </c>
      <c r="D83" s="10">
        <v>26860</v>
      </c>
      <c r="E83" s="10">
        <v>17380</v>
      </c>
      <c r="F83" s="10">
        <v>9140</v>
      </c>
      <c r="G83" s="10">
        <v>340</v>
      </c>
      <c r="H83" s="14">
        <v>0.65</v>
      </c>
      <c r="I83" s="14">
        <v>0.34</v>
      </c>
      <c r="J83" s="14">
        <v>0.01</v>
      </c>
    </row>
    <row r="84" spans="1:10" x14ac:dyDescent="0.35">
      <c r="A84" t="s">
        <v>44</v>
      </c>
    </row>
    <row r="85" spans="1:10" ht="124" x14ac:dyDescent="0.35">
      <c r="A85" s="35" t="s">
        <v>976</v>
      </c>
    </row>
    <row r="86" spans="1:10" s="15" customFormat="1" ht="77.5" x14ac:dyDescent="0.35">
      <c r="A86" s="15" t="s">
        <v>45</v>
      </c>
    </row>
    <row r="87" spans="1:10" s="15" customFormat="1" ht="93" x14ac:dyDescent="0.35">
      <c r="A87" s="15" t="s">
        <v>46</v>
      </c>
    </row>
    <row r="88" spans="1:10" s="15" customFormat="1" ht="46.5" x14ac:dyDescent="0.35">
      <c r="A88" s="15" t="s">
        <v>47</v>
      </c>
    </row>
    <row r="89" spans="1:10" s="15" customFormat="1" ht="46.5" x14ac:dyDescent="0.35">
      <c r="A89" s="15" t="s">
        <v>48</v>
      </c>
    </row>
    <row r="90" spans="1:10" s="15" customFormat="1" ht="77.5" x14ac:dyDescent="0.35">
      <c r="A90" s="15" t="s">
        <v>49</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49"/>
  <sheetViews>
    <sheetView zoomScaleNormal="100" workbookViewId="0"/>
  </sheetViews>
  <sheetFormatPr defaultColWidth="10.6640625" defaultRowHeight="15.5" x14ac:dyDescent="0.35"/>
  <cols>
    <col min="1" max="1" width="150.6640625" customWidth="1"/>
  </cols>
  <sheetData>
    <row r="1" spans="1:1" ht="21" x14ac:dyDescent="0.5">
      <c r="A1" s="1" t="s">
        <v>15</v>
      </c>
    </row>
    <row r="2" spans="1:1" x14ac:dyDescent="0.35">
      <c r="A2" t="s">
        <v>40</v>
      </c>
    </row>
    <row r="3" spans="1:1" ht="46.5" x14ac:dyDescent="0.35">
      <c r="A3" s="15" t="s">
        <v>42</v>
      </c>
    </row>
    <row r="40" spans="1:1" x14ac:dyDescent="0.35">
      <c r="A40" t="s">
        <v>114</v>
      </c>
    </row>
    <row r="41" spans="1:1" x14ac:dyDescent="0.35">
      <c r="A41" t="s">
        <v>115</v>
      </c>
    </row>
    <row r="42" spans="1:1" x14ac:dyDescent="0.35">
      <c r="A42" t="s">
        <v>116</v>
      </c>
    </row>
    <row r="43" spans="1:1" x14ac:dyDescent="0.35">
      <c r="A43" t="s">
        <v>117</v>
      </c>
    </row>
    <row r="44" spans="1:1" x14ac:dyDescent="0.35">
      <c r="A44" t="s">
        <v>118</v>
      </c>
    </row>
    <row r="45" spans="1:1" x14ac:dyDescent="0.35">
      <c r="A45" t="s">
        <v>119</v>
      </c>
    </row>
    <row r="46" spans="1:1" x14ac:dyDescent="0.35">
      <c r="A46" t="s">
        <v>120</v>
      </c>
    </row>
    <row r="47" spans="1:1" x14ac:dyDescent="0.35">
      <c r="A47" t="s">
        <v>121</v>
      </c>
    </row>
    <row r="48" spans="1:1" x14ac:dyDescent="0.35">
      <c r="A48" t="s">
        <v>122</v>
      </c>
    </row>
    <row r="49" spans="1:1" x14ac:dyDescent="0.35">
      <c r="A49" t="s">
        <v>123</v>
      </c>
    </row>
  </sheetData>
  <pageMargins left="0.7" right="0.7" top="0.75" bottom="0.75" header="0.3" footer="0.3"/>
  <pageSetup paperSize="9" orientation="portrait" horizontalDpi="300" verticalDpi="300"/>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3"/>
  <sheetViews>
    <sheetView zoomScaleNormal="100" workbookViewId="0"/>
  </sheetViews>
  <sheetFormatPr defaultColWidth="10.6640625" defaultRowHeight="15.5" x14ac:dyDescent="0.35"/>
  <cols>
    <col min="1" max="1" width="150.6640625" customWidth="1"/>
  </cols>
  <sheetData>
    <row r="1" spans="1:1" ht="21" x14ac:dyDescent="0.5">
      <c r="A1" s="1" t="s">
        <v>16</v>
      </c>
    </row>
    <row r="2" spans="1:1" x14ac:dyDescent="0.35">
      <c r="A2" t="s">
        <v>40</v>
      </c>
    </row>
    <row r="3" spans="1:1" ht="31" x14ac:dyDescent="0.35">
      <c r="A3" s="15" t="s">
        <v>43</v>
      </c>
    </row>
  </sheetData>
  <pageMargins left="0.7" right="0.7" top="0.75" bottom="0.75" header="0.3" footer="0.3"/>
  <pageSetup paperSize="9" orientation="portrait" horizontalDpi="300" verticalDpi="300"/>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K49"/>
  <sheetViews>
    <sheetView workbookViewId="0"/>
  </sheetViews>
  <sheetFormatPr defaultColWidth="10.6640625" defaultRowHeight="15.5" x14ac:dyDescent="0.35"/>
  <cols>
    <col min="1" max="1" width="35.6640625" customWidth="1"/>
    <col min="2" max="15" width="16.6640625" customWidth="1"/>
  </cols>
  <sheetData>
    <row r="1" spans="1:11" ht="62" x14ac:dyDescent="0.35">
      <c r="A1" s="2" t="s">
        <v>404</v>
      </c>
      <c r="B1" s="2" t="s">
        <v>239</v>
      </c>
      <c r="C1" s="2" t="s">
        <v>152</v>
      </c>
      <c r="D1" s="2" t="s">
        <v>260</v>
      </c>
      <c r="E1" s="2" t="s">
        <v>241</v>
      </c>
      <c r="F1" s="2" t="s">
        <v>405</v>
      </c>
      <c r="G1" s="2" t="s">
        <v>406</v>
      </c>
      <c r="H1" s="2" t="s">
        <v>340</v>
      </c>
      <c r="I1" s="2" t="s">
        <v>157</v>
      </c>
      <c r="J1" s="2" t="s">
        <v>158</v>
      </c>
      <c r="K1" s="2" t="s">
        <v>159</v>
      </c>
    </row>
    <row r="2" spans="1:11" x14ac:dyDescent="0.35">
      <c r="A2" t="s">
        <v>407</v>
      </c>
      <c r="B2" s="8">
        <v>0</v>
      </c>
      <c r="C2" s="12">
        <v>0</v>
      </c>
      <c r="D2" s="8">
        <v>0</v>
      </c>
      <c r="E2" s="12">
        <v>0</v>
      </c>
      <c r="F2" s="8">
        <v>0</v>
      </c>
      <c r="G2" s="8">
        <v>0</v>
      </c>
      <c r="H2" s="8">
        <v>0</v>
      </c>
      <c r="I2" s="12">
        <v>0</v>
      </c>
      <c r="J2" s="12">
        <v>0</v>
      </c>
      <c r="K2" s="12">
        <v>0</v>
      </c>
    </row>
    <row r="3" spans="1:11" x14ac:dyDescent="0.35">
      <c r="A3" t="s">
        <v>408</v>
      </c>
      <c r="B3" s="8">
        <v>54925</v>
      </c>
      <c r="C3" s="12">
        <v>0.43</v>
      </c>
      <c r="D3" s="8">
        <v>47520</v>
      </c>
      <c r="E3" s="12">
        <v>0.39</v>
      </c>
      <c r="F3" s="8">
        <v>30340</v>
      </c>
      <c r="G3" s="8">
        <v>14995</v>
      </c>
      <c r="H3" s="8">
        <v>2185</v>
      </c>
      <c r="I3" s="12">
        <v>0.64</v>
      </c>
      <c r="J3" s="12">
        <v>0.32</v>
      </c>
      <c r="K3" s="12">
        <v>0.05</v>
      </c>
    </row>
    <row r="4" spans="1:11" x14ac:dyDescent="0.35">
      <c r="A4" t="s">
        <v>409</v>
      </c>
      <c r="B4" s="8">
        <v>79370</v>
      </c>
      <c r="C4" s="12">
        <v>0.67</v>
      </c>
      <c r="D4" s="8">
        <v>75690</v>
      </c>
      <c r="E4" s="12">
        <v>0.67</v>
      </c>
      <c r="F4" s="8">
        <v>46565</v>
      </c>
      <c r="G4" s="8">
        <v>27720</v>
      </c>
      <c r="H4" s="8">
        <v>1400</v>
      </c>
      <c r="I4" s="12">
        <v>0.62</v>
      </c>
      <c r="J4" s="12">
        <v>0.37</v>
      </c>
      <c r="K4" s="12">
        <v>0.02</v>
      </c>
    </row>
    <row r="5" spans="1:11" x14ac:dyDescent="0.35">
      <c r="A5" t="s">
        <v>410</v>
      </c>
      <c r="B5" s="8">
        <v>59880</v>
      </c>
      <c r="C5" s="12">
        <v>0.71</v>
      </c>
      <c r="D5" s="8">
        <v>59585</v>
      </c>
      <c r="E5" s="12">
        <v>0.72</v>
      </c>
      <c r="F5" s="8">
        <v>36240</v>
      </c>
      <c r="G5" s="8">
        <v>20050</v>
      </c>
      <c r="H5" s="8">
        <v>3290</v>
      </c>
      <c r="I5" s="12">
        <v>0.61</v>
      </c>
      <c r="J5" s="12">
        <v>0.34</v>
      </c>
      <c r="K5" s="12">
        <v>0.06</v>
      </c>
    </row>
    <row r="6" spans="1:11" x14ac:dyDescent="0.35">
      <c r="A6" t="s">
        <v>411</v>
      </c>
      <c r="B6" s="8">
        <v>59390</v>
      </c>
      <c r="C6" s="12">
        <v>0.69</v>
      </c>
      <c r="D6" s="8">
        <v>61210</v>
      </c>
      <c r="E6" s="12">
        <v>0.69</v>
      </c>
      <c r="F6" s="8">
        <v>35770</v>
      </c>
      <c r="G6" s="8">
        <v>23780</v>
      </c>
      <c r="H6" s="8">
        <v>1660</v>
      </c>
      <c r="I6" s="12">
        <v>0.57999999999999996</v>
      </c>
      <c r="J6" s="12">
        <v>0.39</v>
      </c>
      <c r="K6" s="12">
        <v>0.03</v>
      </c>
    </row>
    <row r="7" spans="1:11" x14ac:dyDescent="0.35">
      <c r="A7" t="s">
        <v>412</v>
      </c>
      <c r="B7" s="8">
        <v>44890</v>
      </c>
      <c r="C7" s="12">
        <v>0.84</v>
      </c>
      <c r="D7" s="8">
        <v>50900</v>
      </c>
      <c r="E7" s="12">
        <v>0.82</v>
      </c>
      <c r="F7" s="8">
        <v>25235</v>
      </c>
      <c r="G7" s="8">
        <v>24985</v>
      </c>
      <c r="H7" s="8">
        <v>675</v>
      </c>
      <c r="I7" s="12">
        <v>0.5</v>
      </c>
      <c r="J7" s="12">
        <v>0.49</v>
      </c>
      <c r="K7" s="12">
        <v>0.01</v>
      </c>
    </row>
    <row r="8" spans="1:11" x14ac:dyDescent="0.35">
      <c r="A8" t="s">
        <v>413</v>
      </c>
      <c r="B8" s="8">
        <v>21455</v>
      </c>
      <c r="C8" s="12">
        <v>0.83</v>
      </c>
      <c r="D8" s="8">
        <v>22250</v>
      </c>
      <c r="E8" s="12">
        <v>0.83</v>
      </c>
      <c r="F8" s="8">
        <v>16225</v>
      </c>
      <c r="G8" s="8">
        <v>5805</v>
      </c>
      <c r="H8" s="8">
        <v>215</v>
      </c>
      <c r="I8" s="12">
        <v>0.73</v>
      </c>
      <c r="J8" s="12">
        <v>0.26</v>
      </c>
      <c r="K8" s="12">
        <v>0.01</v>
      </c>
    </row>
    <row r="9" spans="1:11" x14ac:dyDescent="0.35">
      <c r="A9" t="s">
        <v>414</v>
      </c>
      <c r="B9" s="8">
        <v>319910</v>
      </c>
      <c r="C9" s="12">
        <v>0.62</v>
      </c>
      <c r="D9" s="8">
        <v>317275</v>
      </c>
      <c r="E9" s="12">
        <v>0.62</v>
      </c>
      <c r="F9" s="8">
        <v>190430</v>
      </c>
      <c r="G9" s="8">
        <v>117355</v>
      </c>
      <c r="H9" s="8">
        <v>9490</v>
      </c>
      <c r="I9" s="12">
        <v>0.6</v>
      </c>
      <c r="J9" s="12">
        <v>0.37</v>
      </c>
      <c r="K9" s="12">
        <v>0.03</v>
      </c>
    </row>
    <row r="10" spans="1:11" x14ac:dyDescent="0.35">
      <c r="A10" t="s">
        <v>415</v>
      </c>
      <c r="B10" s="8">
        <v>0</v>
      </c>
      <c r="C10" s="12">
        <v>0</v>
      </c>
      <c r="D10" s="8">
        <v>0</v>
      </c>
      <c r="E10" s="12">
        <v>0</v>
      </c>
      <c r="F10" s="8">
        <v>0</v>
      </c>
      <c r="G10" s="8">
        <v>0</v>
      </c>
      <c r="H10" s="8">
        <v>0</v>
      </c>
      <c r="I10" s="12">
        <v>0</v>
      </c>
      <c r="J10" s="12">
        <v>0</v>
      </c>
      <c r="K10" s="12">
        <v>0</v>
      </c>
    </row>
    <row r="11" spans="1:11" x14ac:dyDescent="0.35">
      <c r="A11" t="s">
        <v>416</v>
      </c>
      <c r="B11" s="8">
        <v>49065</v>
      </c>
      <c r="C11" s="12">
        <v>0.38</v>
      </c>
      <c r="D11" s="8">
        <v>46365</v>
      </c>
      <c r="E11" s="12">
        <v>0.38</v>
      </c>
      <c r="F11" s="8">
        <v>30865</v>
      </c>
      <c r="G11" s="8">
        <v>13905</v>
      </c>
      <c r="H11" s="8">
        <v>1595</v>
      </c>
      <c r="I11" s="12">
        <v>0.67</v>
      </c>
      <c r="J11" s="12">
        <v>0.3</v>
      </c>
      <c r="K11" s="12">
        <v>0.03</v>
      </c>
    </row>
    <row r="12" spans="1:11" x14ac:dyDescent="0.35">
      <c r="A12" t="s">
        <v>417</v>
      </c>
      <c r="B12" s="8">
        <v>38360</v>
      </c>
      <c r="C12" s="12">
        <v>0.32</v>
      </c>
      <c r="D12" s="8">
        <v>36235</v>
      </c>
      <c r="E12" s="12">
        <v>0.32</v>
      </c>
      <c r="F12" s="8">
        <v>20380</v>
      </c>
      <c r="G12" s="8">
        <v>15235</v>
      </c>
      <c r="H12" s="8">
        <v>620</v>
      </c>
      <c r="I12" s="12">
        <v>0.56000000000000005</v>
      </c>
      <c r="J12" s="12">
        <v>0.42</v>
      </c>
      <c r="K12" s="12">
        <v>0.02</v>
      </c>
    </row>
    <row r="13" spans="1:11" x14ac:dyDescent="0.35">
      <c r="A13" t="s">
        <v>418</v>
      </c>
      <c r="B13" s="8">
        <v>26475</v>
      </c>
      <c r="C13" s="12">
        <v>0.31</v>
      </c>
      <c r="D13" s="8">
        <v>26005</v>
      </c>
      <c r="E13" s="12">
        <v>0.31</v>
      </c>
      <c r="F13" s="8">
        <v>14460</v>
      </c>
      <c r="G13" s="8">
        <v>9655</v>
      </c>
      <c r="H13" s="8">
        <v>1895</v>
      </c>
      <c r="I13" s="12">
        <v>0.56000000000000005</v>
      </c>
      <c r="J13" s="12">
        <v>0.37</v>
      </c>
      <c r="K13" s="12">
        <v>7.0000000000000007E-2</v>
      </c>
    </row>
    <row r="14" spans="1:11" x14ac:dyDescent="0.35">
      <c r="A14" t="s">
        <v>419</v>
      </c>
      <c r="B14" s="8">
        <v>23820</v>
      </c>
      <c r="C14" s="12">
        <v>0.28000000000000003</v>
      </c>
      <c r="D14" s="8">
        <v>26005</v>
      </c>
      <c r="E14" s="12">
        <v>0.28999999999999998</v>
      </c>
      <c r="F14" s="8">
        <v>14845</v>
      </c>
      <c r="G14" s="8">
        <v>10200</v>
      </c>
      <c r="H14" s="8">
        <v>955</v>
      </c>
      <c r="I14" s="12">
        <v>0.56999999999999995</v>
      </c>
      <c r="J14" s="12">
        <v>0.39</v>
      </c>
      <c r="K14" s="12">
        <v>0.04</v>
      </c>
    </row>
    <row r="15" spans="1:11" x14ac:dyDescent="0.35">
      <c r="A15" t="s">
        <v>420</v>
      </c>
      <c r="B15" s="8">
        <v>11780</v>
      </c>
      <c r="C15" s="12">
        <v>0.22</v>
      </c>
      <c r="D15" s="8">
        <v>14050</v>
      </c>
      <c r="E15" s="12">
        <v>0.23</v>
      </c>
      <c r="F15" s="8">
        <v>4610</v>
      </c>
      <c r="G15" s="8">
        <v>9170</v>
      </c>
      <c r="H15" s="8">
        <v>275</v>
      </c>
      <c r="I15" s="12">
        <v>0.33</v>
      </c>
      <c r="J15" s="12">
        <v>0.65</v>
      </c>
      <c r="K15" s="12">
        <v>0.02</v>
      </c>
    </row>
    <row r="16" spans="1:11" x14ac:dyDescent="0.35">
      <c r="A16" t="s">
        <v>421</v>
      </c>
      <c r="B16" s="8">
        <v>5740</v>
      </c>
      <c r="C16" s="12">
        <v>0.22</v>
      </c>
      <c r="D16" s="8">
        <v>5930</v>
      </c>
      <c r="E16" s="12">
        <v>0.22</v>
      </c>
      <c r="F16" s="8">
        <v>1250</v>
      </c>
      <c r="G16" s="8">
        <v>4620</v>
      </c>
      <c r="H16" s="8">
        <v>55</v>
      </c>
      <c r="I16" s="12">
        <v>0.21</v>
      </c>
      <c r="J16" s="12">
        <v>0.78</v>
      </c>
      <c r="K16" s="12">
        <v>0.01</v>
      </c>
    </row>
    <row r="17" spans="1:11" x14ac:dyDescent="0.35">
      <c r="A17" t="s">
        <v>422</v>
      </c>
      <c r="B17" s="8">
        <v>155235</v>
      </c>
      <c r="C17" s="12">
        <v>0.3</v>
      </c>
      <c r="D17" s="8">
        <v>154620</v>
      </c>
      <c r="E17" s="12">
        <v>0.3</v>
      </c>
      <c r="F17" s="8">
        <v>86420</v>
      </c>
      <c r="G17" s="8">
        <v>62795</v>
      </c>
      <c r="H17" s="8">
        <v>5410</v>
      </c>
      <c r="I17" s="12">
        <v>0.56000000000000005</v>
      </c>
      <c r="J17" s="12">
        <v>0.41</v>
      </c>
      <c r="K17" s="12">
        <v>0.03</v>
      </c>
    </row>
    <row r="18" spans="1:11" x14ac:dyDescent="0.35">
      <c r="A18" t="s">
        <v>423</v>
      </c>
      <c r="B18" s="8">
        <v>18770</v>
      </c>
      <c r="C18" s="12">
        <v>0.96</v>
      </c>
      <c r="D18" s="8">
        <v>17535</v>
      </c>
      <c r="E18" s="12">
        <v>0.98</v>
      </c>
      <c r="F18" s="8">
        <v>11320</v>
      </c>
      <c r="G18" s="8">
        <v>5995</v>
      </c>
      <c r="H18" s="8">
        <v>225</v>
      </c>
      <c r="I18" s="12">
        <v>0.65</v>
      </c>
      <c r="J18" s="12">
        <v>0.34</v>
      </c>
      <c r="K18" s="12">
        <v>0.01</v>
      </c>
    </row>
    <row r="19" spans="1:11" x14ac:dyDescent="0.35">
      <c r="A19" t="s">
        <v>424</v>
      </c>
      <c r="B19" s="8">
        <v>35225</v>
      </c>
      <c r="C19" s="12">
        <v>0.28000000000000003</v>
      </c>
      <c r="D19" s="8">
        <v>32760</v>
      </c>
      <c r="E19" s="12">
        <v>0.27</v>
      </c>
      <c r="F19" s="8">
        <v>15500</v>
      </c>
      <c r="G19" s="8">
        <v>15300</v>
      </c>
      <c r="H19" s="8">
        <v>1960</v>
      </c>
      <c r="I19" s="12">
        <v>0.47</v>
      </c>
      <c r="J19" s="12">
        <v>0.47</v>
      </c>
      <c r="K19" s="12">
        <v>0.06</v>
      </c>
    </row>
    <row r="20" spans="1:11" x14ac:dyDescent="0.35">
      <c r="A20" t="s">
        <v>425</v>
      </c>
      <c r="B20" s="8">
        <v>34040</v>
      </c>
      <c r="C20" s="12">
        <v>0.28999999999999998</v>
      </c>
      <c r="D20" s="8">
        <v>32525</v>
      </c>
      <c r="E20" s="12">
        <v>0.28999999999999998</v>
      </c>
      <c r="F20" s="8">
        <v>16390</v>
      </c>
      <c r="G20" s="8">
        <v>15525</v>
      </c>
      <c r="H20" s="8">
        <v>610</v>
      </c>
      <c r="I20" s="12">
        <v>0.5</v>
      </c>
      <c r="J20" s="12">
        <v>0.48</v>
      </c>
      <c r="K20" s="12">
        <v>0.02</v>
      </c>
    </row>
    <row r="21" spans="1:11" x14ac:dyDescent="0.35">
      <c r="A21" t="s">
        <v>426</v>
      </c>
      <c r="B21" s="8">
        <v>32125</v>
      </c>
      <c r="C21" s="12">
        <v>0.38</v>
      </c>
      <c r="D21" s="8">
        <v>31125</v>
      </c>
      <c r="E21" s="12">
        <v>0.37</v>
      </c>
      <c r="F21" s="8">
        <v>14945</v>
      </c>
      <c r="G21" s="8">
        <v>15465</v>
      </c>
      <c r="H21" s="8">
        <v>715</v>
      </c>
      <c r="I21" s="12">
        <v>0.48</v>
      </c>
      <c r="J21" s="12">
        <v>0.5</v>
      </c>
      <c r="K21" s="12">
        <v>0.02</v>
      </c>
    </row>
    <row r="22" spans="1:11" x14ac:dyDescent="0.35">
      <c r="A22" t="s">
        <v>427</v>
      </c>
      <c r="B22" s="8">
        <v>34680</v>
      </c>
      <c r="C22" s="12">
        <v>0.4</v>
      </c>
      <c r="D22" s="8">
        <v>34850</v>
      </c>
      <c r="E22" s="12">
        <v>0.39</v>
      </c>
      <c r="F22" s="8">
        <v>15550</v>
      </c>
      <c r="G22" s="8">
        <v>18855</v>
      </c>
      <c r="H22" s="8">
        <v>445</v>
      </c>
      <c r="I22" s="12">
        <v>0.45</v>
      </c>
      <c r="J22" s="12">
        <v>0.54</v>
      </c>
      <c r="K22" s="12">
        <v>0.01</v>
      </c>
    </row>
    <row r="23" spans="1:11" x14ac:dyDescent="0.35">
      <c r="A23" t="s">
        <v>428</v>
      </c>
      <c r="B23" s="8">
        <v>32890</v>
      </c>
      <c r="C23" s="12">
        <v>0.62</v>
      </c>
      <c r="D23" s="8">
        <v>36685</v>
      </c>
      <c r="E23" s="12">
        <v>0.59</v>
      </c>
      <c r="F23" s="8">
        <v>16630</v>
      </c>
      <c r="G23" s="8">
        <v>19715</v>
      </c>
      <c r="H23" s="8">
        <v>340</v>
      </c>
      <c r="I23" s="12">
        <v>0.45</v>
      </c>
      <c r="J23" s="12">
        <v>0.54</v>
      </c>
      <c r="K23" s="12">
        <v>0.01</v>
      </c>
    </row>
    <row r="24" spans="1:11" x14ac:dyDescent="0.35">
      <c r="A24" t="s">
        <v>429</v>
      </c>
      <c r="B24" s="8">
        <v>15695</v>
      </c>
      <c r="C24" s="12">
        <v>0.6</v>
      </c>
      <c r="D24" s="8">
        <v>16105</v>
      </c>
      <c r="E24" s="12">
        <v>0.6</v>
      </c>
      <c r="F24" s="8">
        <v>7335</v>
      </c>
      <c r="G24" s="8">
        <v>8650</v>
      </c>
      <c r="H24" s="8">
        <v>120</v>
      </c>
      <c r="I24" s="12">
        <v>0.46</v>
      </c>
      <c r="J24" s="12">
        <v>0.54</v>
      </c>
      <c r="K24" s="12">
        <v>0.01</v>
      </c>
    </row>
    <row r="25" spans="1:11" x14ac:dyDescent="0.35">
      <c r="A25" t="s">
        <v>430</v>
      </c>
      <c r="B25" s="8">
        <v>203420</v>
      </c>
      <c r="C25" s="12">
        <v>0.39</v>
      </c>
      <c r="D25" s="8">
        <v>201630</v>
      </c>
      <c r="E25" s="12">
        <v>0.39</v>
      </c>
      <c r="F25" s="8">
        <v>97690</v>
      </c>
      <c r="G25" s="8">
        <v>99515</v>
      </c>
      <c r="H25" s="8">
        <v>4425</v>
      </c>
      <c r="I25" s="12">
        <v>0.48</v>
      </c>
      <c r="J25" s="12">
        <v>0.49</v>
      </c>
      <c r="K25" s="12">
        <v>0.02</v>
      </c>
    </row>
    <row r="26" spans="1:11" x14ac:dyDescent="0.35">
      <c r="A26" t="s">
        <v>431</v>
      </c>
      <c r="B26" s="8">
        <v>0</v>
      </c>
      <c r="C26" s="12">
        <v>0</v>
      </c>
      <c r="D26" s="8">
        <v>0</v>
      </c>
      <c r="E26" s="12">
        <v>0</v>
      </c>
      <c r="F26" s="8">
        <v>0</v>
      </c>
      <c r="G26" s="8">
        <v>0</v>
      </c>
      <c r="H26" s="8">
        <v>0</v>
      </c>
      <c r="I26" s="12">
        <v>0</v>
      </c>
      <c r="J26" s="12">
        <v>0</v>
      </c>
      <c r="K26" s="12">
        <v>0</v>
      </c>
    </row>
    <row r="27" spans="1:11" x14ac:dyDescent="0.35">
      <c r="A27" t="s">
        <v>432</v>
      </c>
      <c r="B27" s="8">
        <v>27210</v>
      </c>
      <c r="C27" s="12">
        <v>0.21</v>
      </c>
      <c r="D27" s="8">
        <v>26440</v>
      </c>
      <c r="E27" s="12">
        <v>0.22</v>
      </c>
      <c r="F27" s="8">
        <v>18070</v>
      </c>
      <c r="G27" s="8">
        <v>7580</v>
      </c>
      <c r="H27" s="8">
        <v>785</v>
      </c>
      <c r="I27" s="12">
        <v>0.68</v>
      </c>
      <c r="J27" s="12">
        <v>0.28999999999999998</v>
      </c>
      <c r="K27" s="12">
        <v>0.03</v>
      </c>
    </row>
    <row r="28" spans="1:11" x14ac:dyDescent="0.35">
      <c r="A28" t="s">
        <v>433</v>
      </c>
      <c r="B28" s="8">
        <v>33070</v>
      </c>
      <c r="C28" s="12">
        <v>0.28000000000000003</v>
      </c>
      <c r="D28" s="8">
        <v>31985</v>
      </c>
      <c r="E28" s="12">
        <v>0.28000000000000003</v>
      </c>
      <c r="F28" s="8">
        <v>21510</v>
      </c>
      <c r="G28" s="8">
        <v>10115</v>
      </c>
      <c r="H28" s="8">
        <v>360</v>
      </c>
      <c r="I28" s="12">
        <v>0.67</v>
      </c>
      <c r="J28" s="12">
        <v>0.32</v>
      </c>
      <c r="K28" s="12">
        <v>0.01</v>
      </c>
    </row>
    <row r="29" spans="1:11" x14ac:dyDescent="0.35">
      <c r="A29" t="s">
        <v>434</v>
      </c>
      <c r="B29" s="8">
        <v>24020</v>
      </c>
      <c r="C29" s="12">
        <v>0.28999999999999998</v>
      </c>
      <c r="D29" s="8">
        <v>23415</v>
      </c>
      <c r="E29" s="12">
        <v>0.28000000000000003</v>
      </c>
      <c r="F29" s="8">
        <v>16620</v>
      </c>
      <c r="G29" s="8">
        <v>5100</v>
      </c>
      <c r="H29" s="8">
        <v>1700</v>
      </c>
      <c r="I29" s="12">
        <v>0.71</v>
      </c>
      <c r="J29" s="12">
        <v>0.22</v>
      </c>
      <c r="K29" s="12">
        <v>7.0000000000000007E-2</v>
      </c>
    </row>
    <row r="30" spans="1:11" x14ac:dyDescent="0.35">
      <c r="A30" t="s">
        <v>435</v>
      </c>
      <c r="B30" s="8">
        <v>21915</v>
      </c>
      <c r="C30" s="12">
        <v>0.26</v>
      </c>
      <c r="D30" s="8">
        <v>22460</v>
      </c>
      <c r="E30" s="12">
        <v>0.25</v>
      </c>
      <c r="F30" s="8">
        <v>15945</v>
      </c>
      <c r="G30" s="8">
        <v>6060</v>
      </c>
      <c r="H30" s="8">
        <v>455</v>
      </c>
      <c r="I30" s="12">
        <v>0.71</v>
      </c>
      <c r="J30" s="12">
        <v>0.27</v>
      </c>
      <c r="K30" s="12">
        <v>0.02</v>
      </c>
    </row>
    <row r="31" spans="1:11" x14ac:dyDescent="0.35">
      <c r="A31" t="s">
        <v>436</v>
      </c>
      <c r="B31" s="8">
        <v>5775</v>
      </c>
      <c r="C31" s="12">
        <v>0.11</v>
      </c>
      <c r="D31" s="8">
        <v>7485</v>
      </c>
      <c r="E31" s="12">
        <v>0.12</v>
      </c>
      <c r="F31" s="8">
        <v>2675</v>
      </c>
      <c r="G31" s="8">
        <v>4590</v>
      </c>
      <c r="H31" s="8">
        <v>220</v>
      </c>
      <c r="I31" s="12">
        <v>0.36</v>
      </c>
      <c r="J31" s="12">
        <v>0.61</v>
      </c>
      <c r="K31" s="12">
        <v>0.03</v>
      </c>
    </row>
    <row r="32" spans="1:11" x14ac:dyDescent="0.35">
      <c r="A32" t="s">
        <v>437</v>
      </c>
      <c r="B32" s="8">
        <v>2610</v>
      </c>
      <c r="C32" s="12">
        <v>0.1</v>
      </c>
      <c r="D32" s="8">
        <v>2440</v>
      </c>
      <c r="E32" s="12">
        <v>0.09</v>
      </c>
      <c r="F32" s="8">
        <v>855</v>
      </c>
      <c r="G32" s="8">
        <v>1540</v>
      </c>
      <c r="H32" s="8">
        <v>45</v>
      </c>
      <c r="I32" s="12">
        <v>0.35</v>
      </c>
      <c r="J32" s="12">
        <v>0.63</v>
      </c>
      <c r="K32" s="12">
        <v>0.02</v>
      </c>
    </row>
    <row r="33" spans="1:11" x14ac:dyDescent="0.35">
      <c r="A33" t="s">
        <v>438</v>
      </c>
      <c r="B33" s="8">
        <v>114595</v>
      </c>
      <c r="C33" s="12">
        <v>0.22</v>
      </c>
      <c r="D33" s="8">
        <v>114235</v>
      </c>
      <c r="E33" s="12">
        <v>0.22</v>
      </c>
      <c r="F33" s="8">
        <v>75675</v>
      </c>
      <c r="G33" s="8">
        <v>34990</v>
      </c>
      <c r="H33" s="8">
        <v>3570</v>
      </c>
      <c r="I33" s="12">
        <v>0.66</v>
      </c>
      <c r="J33" s="12">
        <v>0.31</v>
      </c>
      <c r="K33" s="12">
        <v>0.03</v>
      </c>
    </row>
    <row r="34" spans="1:11" x14ac:dyDescent="0.35">
      <c r="A34" t="s">
        <v>439</v>
      </c>
      <c r="B34" s="8">
        <v>19480</v>
      </c>
      <c r="C34" s="12">
        <v>1</v>
      </c>
      <c r="D34" s="8">
        <v>17935</v>
      </c>
      <c r="E34" s="12">
        <v>1</v>
      </c>
      <c r="F34" s="8">
        <v>11505</v>
      </c>
      <c r="G34" s="8">
        <v>6080</v>
      </c>
      <c r="H34" s="8">
        <v>350</v>
      </c>
      <c r="I34" s="12">
        <v>0.64</v>
      </c>
      <c r="J34" s="12">
        <v>0.34</v>
      </c>
      <c r="K34" s="12">
        <v>0.02</v>
      </c>
    </row>
    <row r="35" spans="1:11" x14ac:dyDescent="0.35">
      <c r="A35" t="s">
        <v>440</v>
      </c>
      <c r="B35" s="8">
        <v>128075</v>
      </c>
      <c r="C35" s="12">
        <v>1</v>
      </c>
      <c r="D35" s="8">
        <v>120675</v>
      </c>
      <c r="E35" s="12">
        <v>1</v>
      </c>
      <c r="F35" s="8">
        <v>80095</v>
      </c>
      <c r="G35" s="8">
        <v>35370</v>
      </c>
      <c r="H35" s="8">
        <v>5210</v>
      </c>
      <c r="I35" s="12">
        <v>0.66</v>
      </c>
      <c r="J35" s="12">
        <v>0.28999999999999998</v>
      </c>
      <c r="K35" s="12">
        <v>0.04</v>
      </c>
    </row>
    <row r="36" spans="1:11" x14ac:dyDescent="0.35">
      <c r="A36" t="s">
        <v>441</v>
      </c>
      <c r="B36" s="8">
        <v>118605</v>
      </c>
      <c r="C36" s="12">
        <v>1</v>
      </c>
      <c r="D36" s="8">
        <v>112455</v>
      </c>
      <c r="E36" s="12">
        <v>1</v>
      </c>
      <c r="F36" s="8">
        <v>76955</v>
      </c>
      <c r="G36" s="8">
        <v>33480</v>
      </c>
      <c r="H36" s="8">
        <v>2025</v>
      </c>
      <c r="I36" s="12">
        <v>0.68</v>
      </c>
      <c r="J36" s="12">
        <v>0.3</v>
      </c>
      <c r="K36" s="12">
        <v>0.02</v>
      </c>
    </row>
    <row r="37" spans="1:11" x14ac:dyDescent="0.35">
      <c r="A37" t="s">
        <v>442</v>
      </c>
      <c r="B37" s="8">
        <v>84240</v>
      </c>
      <c r="C37" s="12">
        <v>1</v>
      </c>
      <c r="D37" s="8">
        <v>83000</v>
      </c>
      <c r="E37" s="12">
        <v>1</v>
      </c>
      <c r="F37" s="8">
        <v>57485</v>
      </c>
      <c r="G37" s="8">
        <v>20015</v>
      </c>
      <c r="H37" s="8">
        <v>5500</v>
      </c>
      <c r="I37" s="12">
        <v>0.69</v>
      </c>
      <c r="J37" s="12">
        <v>0.24</v>
      </c>
      <c r="K37" s="12">
        <v>7.0000000000000007E-2</v>
      </c>
    </row>
    <row r="38" spans="1:11" x14ac:dyDescent="0.35">
      <c r="A38" t="s">
        <v>443</v>
      </c>
      <c r="B38" s="8">
        <v>85825</v>
      </c>
      <c r="C38" s="12">
        <v>1</v>
      </c>
      <c r="D38" s="8">
        <v>88985</v>
      </c>
      <c r="E38" s="12">
        <v>1</v>
      </c>
      <c r="F38" s="8">
        <v>58420</v>
      </c>
      <c r="G38" s="8">
        <v>27845</v>
      </c>
      <c r="H38" s="8">
        <v>2720</v>
      </c>
      <c r="I38" s="12">
        <v>0.66</v>
      </c>
      <c r="J38" s="12">
        <v>0.31</v>
      </c>
      <c r="K38" s="12">
        <v>0.03</v>
      </c>
    </row>
    <row r="39" spans="1:11" x14ac:dyDescent="0.35">
      <c r="A39" t="s">
        <v>444</v>
      </c>
      <c r="B39" s="8">
        <v>53260</v>
      </c>
      <c r="C39" s="12">
        <v>1</v>
      </c>
      <c r="D39" s="8">
        <v>62390</v>
      </c>
      <c r="E39" s="12">
        <v>1</v>
      </c>
      <c r="F39" s="8">
        <v>36045</v>
      </c>
      <c r="G39" s="8">
        <v>25155</v>
      </c>
      <c r="H39" s="8">
        <v>1195</v>
      </c>
      <c r="I39" s="12">
        <v>0.57999999999999996</v>
      </c>
      <c r="J39" s="12">
        <v>0.4</v>
      </c>
      <c r="K39" s="12">
        <v>0.02</v>
      </c>
    </row>
    <row r="40" spans="1:11" x14ac:dyDescent="0.35">
      <c r="A40" t="s">
        <v>445</v>
      </c>
      <c r="B40" s="8">
        <v>25950</v>
      </c>
      <c r="C40" s="12">
        <v>1</v>
      </c>
      <c r="D40" s="8">
        <v>26860</v>
      </c>
      <c r="E40" s="12">
        <v>1</v>
      </c>
      <c r="F40" s="8">
        <v>17380</v>
      </c>
      <c r="G40" s="8">
        <v>9140</v>
      </c>
      <c r="H40" s="8">
        <v>340</v>
      </c>
      <c r="I40" s="12">
        <v>0.65</v>
      </c>
      <c r="J40" s="12">
        <v>0.34</v>
      </c>
      <c r="K40" s="12">
        <v>0.01</v>
      </c>
    </row>
    <row r="41" spans="1:11" x14ac:dyDescent="0.35">
      <c r="A41" t="s">
        <v>446</v>
      </c>
      <c r="B41" s="8">
        <v>515435</v>
      </c>
      <c r="C41" s="12">
        <v>1</v>
      </c>
      <c r="D41" s="8">
        <v>512350</v>
      </c>
      <c r="E41" s="12">
        <v>1</v>
      </c>
      <c r="F41" s="8">
        <v>337915</v>
      </c>
      <c r="G41" s="8">
        <v>157095</v>
      </c>
      <c r="H41" s="8">
        <v>17335</v>
      </c>
      <c r="I41" s="12">
        <v>0.66</v>
      </c>
      <c r="J41" s="12">
        <v>0.31</v>
      </c>
      <c r="K41" s="12">
        <v>0.03</v>
      </c>
    </row>
    <row r="42" spans="1:11" x14ac:dyDescent="0.35">
      <c r="A42" t="s">
        <v>447</v>
      </c>
      <c r="B42" s="8">
        <v>705</v>
      </c>
      <c r="C42" s="12">
        <v>0.04</v>
      </c>
      <c r="D42" s="8">
        <v>400</v>
      </c>
      <c r="E42" s="12">
        <v>0.02</v>
      </c>
      <c r="F42" s="8">
        <v>20</v>
      </c>
      <c r="G42" s="8">
        <v>250</v>
      </c>
      <c r="H42" s="8">
        <v>130</v>
      </c>
      <c r="I42" s="12">
        <v>0.05</v>
      </c>
      <c r="J42" s="12">
        <v>0.63</v>
      </c>
      <c r="K42" s="12">
        <v>0.32</v>
      </c>
    </row>
    <row r="43" spans="1:11" x14ac:dyDescent="0.35">
      <c r="A43" t="s">
        <v>448</v>
      </c>
      <c r="B43" s="8">
        <v>16340</v>
      </c>
      <c r="C43" s="12">
        <v>0.13</v>
      </c>
      <c r="D43" s="8">
        <v>15800</v>
      </c>
      <c r="E43" s="12">
        <v>0.13</v>
      </c>
      <c r="F43" s="8">
        <v>550</v>
      </c>
      <c r="G43" s="8">
        <v>14360</v>
      </c>
      <c r="H43" s="8">
        <v>895</v>
      </c>
      <c r="I43" s="12">
        <v>0.03</v>
      </c>
      <c r="J43" s="12">
        <v>0.91</v>
      </c>
      <c r="K43" s="12">
        <v>0.06</v>
      </c>
    </row>
    <row r="44" spans="1:11" x14ac:dyDescent="0.35">
      <c r="A44" t="s">
        <v>449</v>
      </c>
      <c r="B44" s="8">
        <v>14280</v>
      </c>
      <c r="C44" s="12">
        <v>0.12</v>
      </c>
      <c r="D44" s="8">
        <v>12805</v>
      </c>
      <c r="E44" s="12">
        <v>0.11</v>
      </c>
      <c r="F44" s="8">
        <v>1085</v>
      </c>
      <c r="G44" s="8">
        <v>11410</v>
      </c>
      <c r="H44" s="8">
        <v>315</v>
      </c>
      <c r="I44" s="12">
        <v>0.08</v>
      </c>
      <c r="J44" s="12">
        <v>0.89</v>
      </c>
      <c r="K44" s="12">
        <v>0.02</v>
      </c>
    </row>
    <row r="45" spans="1:11" x14ac:dyDescent="0.35">
      <c r="A45" t="s">
        <v>450</v>
      </c>
      <c r="B45" s="8">
        <v>7760</v>
      </c>
      <c r="C45" s="12">
        <v>0.09</v>
      </c>
      <c r="D45" s="8">
        <v>7300</v>
      </c>
      <c r="E45" s="12">
        <v>0.09</v>
      </c>
      <c r="F45" s="8">
        <v>605</v>
      </c>
      <c r="G45" s="8">
        <v>5915</v>
      </c>
      <c r="H45" s="8">
        <v>780</v>
      </c>
      <c r="I45" s="12">
        <v>0.08</v>
      </c>
      <c r="J45" s="12">
        <v>0.81</v>
      </c>
      <c r="K45" s="12">
        <v>0.11</v>
      </c>
    </row>
    <row r="46" spans="1:11" x14ac:dyDescent="0.35">
      <c r="A46" t="s">
        <v>451</v>
      </c>
      <c r="B46" s="8">
        <v>10135</v>
      </c>
      <c r="C46" s="12">
        <v>0.12</v>
      </c>
      <c r="D46" s="8">
        <v>10900</v>
      </c>
      <c r="E46" s="12">
        <v>0.12</v>
      </c>
      <c r="F46" s="8">
        <v>610</v>
      </c>
      <c r="G46" s="8">
        <v>9690</v>
      </c>
      <c r="H46" s="8">
        <v>595</v>
      </c>
      <c r="I46" s="12">
        <v>0.06</v>
      </c>
      <c r="J46" s="12">
        <v>0.89</v>
      </c>
      <c r="K46" s="12">
        <v>0.05</v>
      </c>
    </row>
    <row r="47" spans="1:11" x14ac:dyDescent="0.35">
      <c r="A47" t="s">
        <v>452</v>
      </c>
      <c r="B47" s="8">
        <v>4460</v>
      </c>
      <c r="C47" s="12">
        <v>0.08</v>
      </c>
      <c r="D47" s="8">
        <v>6010</v>
      </c>
      <c r="E47" s="12">
        <v>0.1</v>
      </c>
      <c r="F47" s="8">
        <v>195</v>
      </c>
      <c r="G47" s="8">
        <v>5540</v>
      </c>
      <c r="H47" s="8">
        <v>270</v>
      </c>
      <c r="I47" s="12">
        <v>0.03</v>
      </c>
      <c r="J47" s="12">
        <v>0.92</v>
      </c>
      <c r="K47" s="12">
        <v>0.05</v>
      </c>
    </row>
    <row r="48" spans="1:11" x14ac:dyDescent="0.35">
      <c r="A48" t="s">
        <v>453</v>
      </c>
      <c r="B48" s="8">
        <v>2435</v>
      </c>
      <c r="C48" s="12">
        <v>0.09</v>
      </c>
      <c r="D48" s="8">
        <v>2570</v>
      </c>
      <c r="E48" s="12">
        <v>0.1</v>
      </c>
      <c r="F48" s="8">
        <v>190</v>
      </c>
      <c r="G48" s="8">
        <v>2310</v>
      </c>
      <c r="H48" s="8">
        <v>70</v>
      </c>
      <c r="I48" s="12">
        <v>7.0000000000000007E-2</v>
      </c>
      <c r="J48" s="12">
        <v>0.9</v>
      </c>
      <c r="K48" s="12">
        <v>0.03</v>
      </c>
    </row>
    <row r="49" spans="1:11" x14ac:dyDescent="0.35">
      <c r="A49" t="s">
        <v>454</v>
      </c>
      <c r="B49" s="8">
        <v>56115</v>
      </c>
      <c r="C49" s="12">
        <v>0.11</v>
      </c>
      <c r="D49" s="8">
        <v>55790</v>
      </c>
      <c r="E49" s="12">
        <v>0.11</v>
      </c>
      <c r="F49" s="8">
        <v>3255</v>
      </c>
      <c r="G49" s="8">
        <v>49480</v>
      </c>
      <c r="H49" s="8">
        <v>3055</v>
      </c>
      <c r="I49" s="12">
        <v>0.06</v>
      </c>
      <c r="J49" s="12">
        <v>0.89</v>
      </c>
      <c r="K49" s="12">
        <v>0.05</v>
      </c>
    </row>
  </sheetData>
  <pageMargins left="0.7" right="0.7" top="0.75" bottom="0.75" header="0.3" footer="0.3"/>
  <pageSetup paperSize="9" orientation="portrait" horizontalDpi="300" verticalDpi="300"/>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J105"/>
  <sheetViews>
    <sheetView workbookViewId="0"/>
  </sheetViews>
  <sheetFormatPr defaultColWidth="10.6640625" defaultRowHeight="15.5" x14ac:dyDescent="0.35"/>
  <cols>
    <col min="1" max="1" width="35.6640625" customWidth="1"/>
    <col min="2" max="14" width="16.6640625" customWidth="1"/>
  </cols>
  <sheetData>
    <row r="1" spans="1:10" ht="62" x14ac:dyDescent="0.35">
      <c r="A1" s="2" t="s">
        <v>455</v>
      </c>
      <c r="B1" s="2" t="s">
        <v>239</v>
      </c>
      <c r="C1" s="2" t="s">
        <v>152</v>
      </c>
      <c r="D1" s="2" t="s">
        <v>260</v>
      </c>
      <c r="E1" s="2" t="s">
        <v>405</v>
      </c>
      <c r="F1" s="2" t="s">
        <v>406</v>
      </c>
      <c r="G1" s="2" t="s">
        <v>340</v>
      </c>
      <c r="H1" s="2" t="s">
        <v>157</v>
      </c>
      <c r="I1" s="2" t="s">
        <v>158</v>
      </c>
      <c r="J1" s="2" t="s">
        <v>159</v>
      </c>
    </row>
    <row r="2" spans="1:10" x14ac:dyDescent="0.35">
      <c r="A2" t="s">
        <v>456</v>
      </c>
      <c r="B2" s="8">
        <v>310</v>
      </c>
      <c r="C2" s="12">
        <v>0.02</v>
      </c>
      <c r="D2" s="8">
        <v>275</v>
      </c>
      <c r="E2" s="8">
        <v>190</v>
      </c>
      <c r="F2" s="8">
        <v>80</v>
      </c>
      <c r="G2" s="8">
        <v>5</v>
      </c>
      <c r="H2" s="12">
        <v>0.69</v>
      </c>
      <c r="I2" s="12">
        <v>0.28999999999999998</v>
      </c>
      <c r="J2" s="12">
        <v>0.02</v>
      </c>
    </row>
    <row r="3" spans="1:10" x14ac:dyDescent="0.35">
      <c r="A3" t="s">
        <v>457</v>
      </c>
      <c r="B3" s="8">
        <v>780</v>
      </c>
      <c r="C3" s="12">
        <v>0.01</v>
      </c>
      <c r="D3" s="8">
        <v>705</v>
      </c>
      <c r="E3" s="8">
        <v>540</v>
      </c>
      <c r="F3" s="8">
        <v>80</v>
      </c>
      <c r="G3" s="8">
        <v>80</v>
      </c>
      <c r="H3" s="12">
        <v>0.77</v>
      </c>
      <c r="I3" s="12">
        <v>0.12</v>
      </c>
      <c r="J3" s="12">
        <v>0.12</v>
      </c>
    </row>
    <row r="4" spans="1:10" x14ac:dyDescent="0.35">
      <c r="A4" t="s">
        <v>458</v>
      </c>
      <c r="B4" s="8">
        <v>560</v>
      </c>
      <c r="C4" s="12">
        <v>0</v>
      </c>
      <c r="D4" s="8">
        <v>545</v>
      </c>
      <c r="E4" s="8">
        <v>470</v>
      </c>
      <c r="F4" s="8">
        <v>55</v>
      </c>
      <c r="G4" s="8">
        <v>20</v>
      </c>
      <c r="H4" s="12">
        <v>0.86</v>
      </c>
      <c r="I4" s="12">
        <v>0.1</v>
      </c>
      <c r="J4" s="12">
        <v>0.04</v>
      </c>
    </row>
    <row r="5" spans="1:10" x14ac:dyDescent="0.35">
      <c r="A5" t="s">
        <v>459</v>
      </c>
      <c r="B5" s="8">
        <v>530</v>
      </c>
      <c r="C5" s="12">
        <v>0.01</v>
      </c>
      <c r="D5" s="8">
        <v>565</v>
      </c>
      <c r="E5" s="8">
        <v>495</v>
      </c>
      <c r="F5" s="8">
        <v>40</v>
      </c>
      <c r="G5" s="8">
        <v>30</v>
      </c>
      <c r="H5" s="12">
        <v>0.88</v>
      </c>
      <c r="I5" s="12">
        <v>7.0000000000000007E-2</v>
      </c>
      <c r="J5" s="12">
        <v>0.05</v>
      </c>
    </row>
    <row r="6" spans="1:10" x14ac:dyDescent="0.35">
      <c r="A6" t="s">
        <v>460</v>
      </c>
      <c r="B6" s="8">
        <v>645</v>
      </c>
      <c r="C6" s="12">
        <v>0.01</v>
      </c>
      <c r="D6" s="8">
        <v>560</v>
      </c>
      <c r="E6" s="8">
        <v>485</v>
      </c>
      <c r="F6" s="8">
        <v>60</v>
      </c>
      <c r="G6" s="8">
        <v>15</v>
      </c>
      <c r="H6" s="12">
        <v>0.87</v>
      </c>
      <c r="I6" s="12">
        <v>0.11</v>
      </c>
      <c r="J6" s="12">
        <v>0.03</v>
      </c>
    </row>
    <row r="7" spans="1:10" x14ac:dyDescent="0.35">
      <c r="A7" t="s">
        <v>461</v>
      </c>
      <c r="B7" s="8">
        <v>640</v>
      </c>
      <c r="C7" s="12">
        <v>0.01</v>
      </c>
      <c r="D7" s="8">
        <v>750</v>
      </c>
      <c r="E7" s="8">
        <v>575</v>
      </c>
      <c r="F7" s="8">
        <v>150</v>
      </c>
      <c r="G7" s="8">
        <v>25</v>
      </c>
      <c r="H7" s="12">
        <v>0.77</v>
      </c>
      <c r="I7" s="12">
        <v>0.2</v>
      </c>
      <c r="J7" s="12">
        <v>0.03</v>
      </c>
    </row>
    <row r="8" spans="1:10" x14ac:dyDescent="0.35">
      <c r="A8" t="s">
        <v>462</v>
      </c>
      <c r="B8" s="8">
        <v>290</v>
      </c>
      <c r="C8" s="12">
        <v>0.01</v>
      </c>
      <c r="D8" s="8">
        <v>295</v>
      </c>
      <c r="E8" s="8">
        <v>215</v>
      </c>
      <c r="F8" s="8">
        <v>75</v>
      </c>
      <c r="G8" s="8">
        <v>5</v>
      </c>
      <c r="H8" s="12">
        <v>0.74</v>
      </c>
      <c r="I8" s="12">
        <v>0.25</v>
      </c>
      <c r="J8" s="12">
        <v>0.02</v>
      </c>
    </row>
    <row r="9" spans="1:10" x14ac:dyDescent="0.35">
      <c r="A9" t="s">
        <v>463</v>
      </c>
      <c r="B9" s="8">
        <v>5775</v>
      </c>
      <c r="C9" s="12">
        <v>0.3</v>
      </c>
      <c r="D9" s="8">
        <v>5285</v>
      </c>
      <c r="E9" s="8">
        <v>3175</v>
      </c>
      <c r="F9" s="8">
        <v>2000</v>
      </c>
      <c r="G9" s="8">
        <v>110</v>
      </c>
      <c r="H9" s="12">
        <v>0.6</v>
      </c>
      <c r="I9" s="12">
        <v>0.38</v>
      </c>
      <c r="J9" s="12">
        <v>0.02</v>
      </c>
    </row>
    <row r="10" spans="1:10" x14ac:dyDescent="0.35">
      <c r="A10" t="s">
        <v>464</v>
      </c>
      <c r="B10" s="8">
        <v>28065</v>
      </c>
      <c r="C10" s="12">
        <v>0.22</v>
      </c>
      <c r="D10" s="8">
        <v>26215</v>
      </c>
      <c r="E10" s="8">
        <v>17415</v>
      </c>
      <c r="F10" s="8">
        <v>7405</v>
      </c>
      <c r="G10" s="8">
        <v>1395</v>
      </c>
      <c r="H10" s="12">
        <v>0.66</v>
      </c>
      <c r="I10" s="12">
        <v>0.28000000000000003</v>
      </c>
      <c r="J10" s="12">
        <v>0.05</v>
      </c>
    </row>
    <row r="11" spans="1:10" x14ac:dyDescent="0.35">
      <c r="A11" t="s">
        <v>465</v>
      </c>
      <c r="B11" s="8">
        <v>20295</v>
      </c>
      <c r="C11" s="12">
        <v>0.17</v>
      </c>
      <c r="D11" s="8">
        <v>19735</v>
      </c>
      <c r="E11" s="8">
        <v>14555</v>
      </c>
      <c r="F11" s="8">
        <v>4715</v>
      </c>
      <c r="G11" s="8">
        <v>460</v>
      </c>
      <c r="H11" s="12">
        <v>0.74</v>
      </c>
      <c r="I11" s="12">
        <v>0.24</v>
      </c>
      <c r="J11" s="12">
        <v>0.02</v>
      </c>
    </row>
    <row r="12" spans="1:10" x14ac:dyDescent="0.35">
      <c r="A12" t="s">
        <v>466</v>
      </c>
      <c r="B12" s="8">
        <v>15535</v>
      </c>
      <c r="C12" s="12">
        <v>0.18</v>
      </c>
      <c r="D12" s="8">
        <v>15435</v>
      </c>
      <c r="E12" s="8">
        <v>11100</v>
      </c>
      <c r="F12" s="8">
        <v>3225</v>
      </c>
      <c r="G12" s="8">
        <v>1115</v>
      </c>
      <c r="H12" s="12">
        <v>0.72</v>
      </c>
      <c r="I12" s="12">
        <v>0.21</v>
      </c>
      <c r="J12" s="12">
        <v>7.0000000000000007E-2</v>
      </c>
    </row>
    <row r="13" spans="1:10" x14ac:dyDescent="0.35">
      <c r="A13" t="s">
        <v>467</v>
      </c>
      <c r="B13" s="8">
        <v>14505</v>
      </c>
      <c r="C13" s="12">
        <v>0.17</v>
      </c>
      <c r="D13" s="8">
        <v>15100</v>
      </c>
      <c r="E13" s="8">
        <v>10635</v>
      </c>
      <c r="F13" s="8">
        <v>3945</v>
      </c>
      <c r="G13" s="8">
        <v>525</v>
      </c>
      <c r="H13" s="12">
        <v>0.7</v>
      </c>
      <c r="I13" s="12">
        <v>0.26</v>
      </c>
      <c r="J13" s="12">
        <v>0.03</v>
      </c>
    </row>
    <row r="14" spans="1:10" x14ac:dyDescent="0.35">
      <c r="A14" t="s">
        <v>468</v>
      </c>
      <c r="B14" s="8">
        <v>11270</v>
      </c>
      <c r="C14" s="12">
        <v>0.21</v>
      </c>
      <c r="D14" s="8">
        <v>12845</v>
      </c>
      <c r="E14" s="8">
        <v>8190</v>
      </c>
      <c r="F14" s="8">
        <v>4475</v>
      </c>
      <c r="G14" s="8">
        <v>185</v>
      </c>
      <c r="H14" s="12">
        <v>0.64</v>
      </c>
      <c r="I14" s="12">
        <v>0.35</v>
      </c>
      <c r="J14" s="12">
        <v>0.01</v>
      </c>
    </row>
    <row r="15" spans="1:10" x14ac:dyDescent="0.35">
      <c r="A15" t="s">
        <v>469</v>
      </c>
      <c r="B15" s="8">
        <v>5385</v>
      </c>
      <c r="C15" s="12">
        <v>0.21</v>
      </c>
      <c r="D15" s="8">
        <v>5540</v>
      </c>
      <c r="E15" s="8">
        <v>3710</v>
      </c>
      <c r="F15" s="8">
        <v>1780</v>
      </c>
      <c r="G15" s="8">
        <v>50</v>
      </c>
      <c r="H15" s="12">
        <v>0.67</v>
      </c>
      <c r="I15" s="12">
        <v>0.32</v>
      </c>
      <c r="J15" s="12">
        <v>0.01</v>
      </c>
    </row>
    <row r="16" spans="1:10" x14ac:dyDescent="0.35">
      <c r="A16" t="s">
        <v>470</v>
      </c>
      <c r="B16" s="8">
        <v>6120</v>
      </c>
      <c r="C16" s="12">
        <v>0.31</v>
      </c>
      <c r="D16" s="8">
        <v>5665</v>
      </c>
      <c r="E16" s="8">
        <v>3650</v>
      </c>
      <c r="F16" s="8">
        <v>1925</v>
      </c>
      <c r="G16" s="8">
        <v>90</v>
      </c>
      <c r="H16" s="12">
        <v>0.64</v>
      </c>
      <c r="I16" s="12">
        <v>0.34</v>
      </c>
      <c r="J16" s="12">
        <v>0.02</v>
      </c>
    </row>
    <row r="17" spans="1:10" x14ac:dyDescent="0.35">
      <c r="A17" t="s">
        <v>471</v>
      </c>
      <c r="B17" s="8">
        <v>37690</v>
      </c>
      <c r="C17" s="12">
        <v>0.28999999999999998</v>
      </c>
      <c r="D17" s="8">
        <v>35650</v>
      </c>
      <c r="E17" s="8">
        <v>23660</v>
      </c>
      <c r="F17" s="8">
        <v>10465</v>
      </c>
      <c r="G17" s="8">
        <v>1525</v>
      </c>
      <c r="H17" s="12">
        <v>0.66</v>
      </c>
      <c r="I17" s="12">
        <v>0.28999999999999998</v>
      </c>
      <c r="J17" s="12">
        <v>0.04</v>
      </c>
    </row>
    <row r="18" spans="1:10" x14ac:dyDescent="0.35">
      <c r="A18" t="s">
        <v>472</v>
      </c>
      <c r="B18" s="8">
        <v>32115</v>
      </c>
      <c r="C18" s="12">
        <v>0.27</v>
      </c>
      <c r="D18" s="8">
        <v>30695</v>
      </c>
      <c r="E18" s="8">
        <v>21490</v>
      </c>
      <c r="F18" s="8">
        <v>8680</v>
      </c>
      <c r="G18" s="8">
        <v>525</v>
      </c>
      <c r="H18" s="12">
        <v>0.7</v>
      </c>
      <c r="I18" s="12">
        <v>0.28000000000000003</v>
      </c>
      <c r="J18" s="12">
        <v>0.02</v>
      </c>
    </row>
    <row r="19" spans="1:10" x14ac:dyDescent="0.35">
      <c r="A19" t="s">
        <v>473</v>
      </c>
      <c r="B19" s="8">
        <v>23160</v>
      </c>
      <c r="C19" s="12">
        <v>0.27</v>
      </c>
      <c r="D19" s="8">
        <v>22795</v>
      </c>
      <c r="E19" s="8">
        <v>16030</v>
      </c>
      <c r="F19" s="8">
        <v>5190</v>
      </c>
      <c r="G19" s="8">
        <v>1575</v>
      </c>
      <c r="H19" s="12">
        <v>0.7</v>
      </c>
      <c r="I19" s="12">
        <v>0.23</v>
      </c>
      <c r="J19" s="12">
        <v>7.0000000000000007E-2</v>
      </c>
    </row>
    <row r="20" spans="1:10" x14ac:dyDescent="0.35">
      <c r="A20" t="s">
        <v>474</v>
      </c>
      <c r="B20" s="8">
        <v>21985</v>
      </c>
      <c r="C20" s="12">
        <v>0.26</v>
      </c>
      <c r="D20" s="8">
        <v>23120</v>
      </c>
      <c r="E20" s="8">
        <v>15880</v>
      </c>
      <c r="F20" s="8">
        <v>6470</v>
      </c>
      <c r="G20" s="8">
        <v>770</v>
      </c>
      <c r="H20" s="12">
        <v>0.69</v>
      </c>
      <c r="I20" s="12">
        <v>0.28000000000000003</v>
      </c>
      <c r="J20" s="12">
        <v>0.03</v>
      </c>
    </row>
    <row r="21" spans="1:10" x14ac:dyDescent="0.35">
      <c r="A21" t="s">
        <v>475</v>
      </c>
      <c r="B21" s="8">
        <v>14140</v>
      </c>
      <c r="C21" s="12">
        <v>0.27</v>
      </c>
      <c r="D21" s="8">
        <v>16345</v>
      </c>
      <c r="E21" s="8">
        <v>9740</v>
      </c>
      <c r="F21" s="8">
        <v>6330</v>
      </c>
      <c r="G21" s="8">
        <v>280</v>
      </c>
      <c r="H21" s="12">
        <v>0.6</v>
      </c>
      <c r="I21" s="12">
        <v>0.39</v>
      </c>
      <c r="J21" s="12">
        <v>0.02</v>
      </c>
    </row>
    <row r="22" spans="1:10" x14ac:dyDescent="0.35">
      <c r="A22" t="s">
        <v>476</v>
      </c>
      <c r="B22" s="8">
        <v>6680</v>
      </c>
      <c r="C22" s="12">
        <v>0.26</v>
      </c>
      <c r="D22" s="8">
        <v>6930</v>
      </c>
      <c r="E22" s="8">
        <v>4610</v>
      </c>
      <c r="F22" s="8">
        <v>2235</v>
      </c>
      <c r="G22" s="8">
        <v>90</v>
      </c>
      <c r="H22" s="12">
        <v>0.67</v>
      </c>
      <c r="I22" s="12">
        <v>0.32</v>
      </c>
      <c r="J22" s="12">
        <v>0.01</v>
      </c>
    </row>
    <row r="23" spans="1:10" x14ac:dyDescent="0.35">
      <c r="A23" t="s">
        <v>477</v>
      </c>
      <c r="B23" s="8">
        <v>4580</v>
      </c>
      <c r="C23" s="12">
        <v>0.24</v>
      </c>
      <c r="D23" s="8">
        <v>4245</v>
      </c>
      <c r="E23" s="8">
        <v>2795</v>
      </c>
      <c r="F23" s="8">
        <v>1385</v>
      </c>
      <c r="G23" s="8">
        <v>65</v>
      </c>
      <c r="H23" s="12">
        <v>0.66</v>
      </c>
      <c r="I23" s="12">
        <v>0.33</v>
      </c>
      <c r="J23" s="12">
        <v>0.02</v>
      </c>
    </row>
    <row r="24" spans="1:10" x14ac:dyDescent="0.35">
      <c r="A24" t="s">
        <v>478</v>
      </c>
      <c r="B24" s="8">
        <v>32680</v>
      </c>
      <c r="C24" s="12">
        <v>0.26</v>
      </c>
      <c r="D24" s="8">
        <v>30875</v>
      </c>
      <c r="E24" s="8">
        <v>20400</v>
      </c>
      <c r="F24" s="8">
        <v>9360</v>
      </c>
      <c r="G24" s="8">
        <v>1115</v>
      </c>
      <c r="H24" s="12">
        <v>0.66</v>
      </c>
      <c r="I24" s="12">
        <v>0.3</v>
      </c>
      <c r="J24" s="12">
        <v>0.04</v>
      </c>
    </row>
    <row r="25" spans="1:10" x14ac:dyDescent="0.35">
      <c r="A25" t="s">
        <v>479</v>
      </c>
      <c r="B25" s="8">
        <v>32105</v>
      </c>
      <c r="C25" s="12">
        <v>0.27</v>
      </c>
      <c r="D25" s="8">
        <v>30280</v>
      </c>
      <c r="E25" s="8">
        <v>20240</v>
      </c>
      <c r="F25" s="8">
        <v>9535</v>
      </c>
      <c r="G25" s="8">
        <v>505</v>
      </c>
      <c r="H25" s="12">
        <v>0.67</v>
      </c>
      <c r="I25" s="12">
        <v>0.31</v>
      </c>
      <c r="J25" s="12">
        <v>0.02</v>
      </c>
    </row>
    <row r="26" spans="1:10" x14ac:dyDescent="0.35">
      <c r="A26" t="s">
        <v>480</v>
      </c>
      <c r="B26" s="8">
        <v>22600</v>
      </c>
      <c r="C26" s="12">
        <v>0.27</v>
      </c>
      <c r="D26" s="8">
        <v>22200</v>
      </c>
      <c r="E26" s="8">
        <v>15265</v>
      </c>
      <c r="F26" s="8">
        <v>5545</v>
      </c>
      <c r="G26" s="8">
        <v>1385</v>
      </c>
      <c r="H26" s="12">
        <v>0.69</v>
      </c>
      <c r="I26" s="12">
        <v>0.25</v>
      </c>
      <c r="J26" s="12">
        <v>0.06</v>
      </c>
    </row>
    <row r="27" spans="1:10" x14ac:dyDescent="0.35">
      <c r="A27" t="s">
        <v>481</v>
      </c>
      <c r="B27" s="8">
        <v>23330</v>
      </c>
      <c r="C27" s="12">
        <v>0.27</v>
      </c>
      <c r="D27" s="8">
        <v>24400</v>
      </c>
      <c r="E27" s="8">
        <v>15910</v>
      </c>
      <c r="F27" s="8">
        <v>7795</v>
      </c>
      <c r="G27" s="8">
        <v>700</v>
      </c>
      <c r="H27" s="12">
        <v>0.65</v>
      </c>
      <c r="I27" s="12">
        <v>0.32</v>
      </c>
      <c r="J27" s="12">
        <v>0.03</v>
      </c>
    </row>
    <row r="28" spans="1:10" x14ac:dyDescent="0.35">
      <c r="A28" t="s">
        <v>482</v>
      </c>
      <c r="B28" s="8">
        <v>13935</v>
      </c>
      <c r="C28" s="12">
        <v>0.26</v>
      </c>
      <c r="D28" s="8">
        <v>16170</v>
      </c>
      <c r="E28" s="8">
        <v>9125</v>
      </c>
      <c r="F28" s="8">
        <v>6770</v>
      </c>
      <c r="G28" s="8">
        <v>275</v>
      </c>
      <c r="H28" s="12">
        <v>0.56000000000000005</v>
      </c>
      <c r="I28" s="12">
        <v>0.42</v>
      </c>
      <c r="J28" s="12">
        <v>0.02</v>
      </c>
    </row>
    <row r="29" spans="1:10" x14ac:dyDescent="0.35">
      <c r="A29" t="s">
        <v>483</v>
      </c>
      <c r="B29" s="8">
        <v>6795</v>
      </c>
      <c r="C29" s="12">
        <v>0.26</v>
      </c>
      <c r="D29" s="8">
        <v>7145</v>
      </c>
      <c r="E29" s="8">
        <v>4575</v>
      </c>
      <c r="F29" s="8">
        <v>2485</v>
      </c>
      <c r="G29" s="8">
        <v>85</v>
      </c>
      <c r="H29" s="12">
        <v>0.64</v>
      </c>
      <c r="I29" s="12">
        <v>0.35</v>
      </c>
      <c r="J29" s="12">
        <v>0.01</v>
      </c>
    </row>
    <row r="30" spans="1:10" x14ac:dyDescent="0.35">
      <c r="A30" t="s">
        <v>484</v>
      </c>
      <c r="B30" s="8">
        <v>2075</v>
      </c>
      <c r="C30" s="12">
        <v>0.11</v>
      </c>
      <c r="D30" s="8">
        <v>1900</v>
      </c>
      <c r="E30" s="8">
        <v>1330</v>
      </c>
      <c r="F30" s="8">
        <v>540</v>
      </c>
      <c r="G30" s="8">
        <v>35</v>
      </c>
      <c r="H30" s="12">
        <v>0.7</v>
      </c>
      <c r="I30" s="12">
        <v>0.28000000000000003</v>
      </c>
      <c r="J30" s="12">
        <v>0.02</v>
      </c>
    </row>
    <row r="31" spans="1:10" x14ac:dyDescent="0.35">
      <c r="A31" t="s">
        <v>485</v>
      </c>
      <c r="B31" s="8">
        <v>19050</v>
      </c>
      <c r="C31" s="12">
        <v>0.15</v>
      </c>
      <c r="D31" s="8">
        <v>18020</v>
      </c>
      <c r="E31" s="8">
        <v>12115</v>
      </c>
      <c r="F31" s="8">
        <v>5325</v>
      </c>
      <c r="G31" s="8">
        <v>580</v>
      </c>
      <c r="H31" s="12">
        <v>0.67</v>
      </c>
      <c r="I31" s="12">
        <v>0.3</v>
      </c>
      <c r="J31" s="12">
        <v>0.03</v>
      </c>
    </row>
    <row r="32" spans="1:10" x14ac:dyDescent="0.35">
      <c r="A32" t="s">
        <v>486</v>
      </c>
      <c r="B32" s="8">
        <v>21020</v>
      </c>
      <c r="C32" s="12">
        <v>0.18</v>
      </c>
      <c r="D32" s="8">
        <v>19650</v>
      </c>
      <c r="E32" s="8">
        <v>12900</v>
      </c>
      <c r="F32" s="8">
        <v>6485</v>
      </c>
      <c r="G32" s="8">
        <v>265</v>
      </c>
      <c r="H32" s="12">
        <v>0.66</v>
      </c>
      <c r="I32" s="12">
        <v>0.33</v>
      </c>
      <c r="J32" s="12">
        <v>0.01</v>
      </c>
    </row>
    <row r="33" spans="1:10" x14ac:dyDescent="0.35">
      <c r="A33" t="s">
        <v>487</v>
      </c>
      <c r="B33" s="8">
        <v>14340</v>
      </c>
      <c r="C33" s="12">
        <v>0.17</v>
      </c>
      <c r="D33" s="8">
        <v>14035</v>
      </c>
      <c r="E33" s="8">
        <v>9475</v>
      </c>
      <c r="F33" s="8">
        <v>3695</v>
      </c>
      <c r="G33" s="8">
        <v>865</v>
      </c>
      <c r="H33" s="12">
        <v>0.67</v>
      </c>
      <c r="I33" s="12">
        <v>0.26</v>
      </c>
      <c r="J33" s="12">
        <v>0.06</v>
      </c>
    </row>
    <row r="34" spans="1:10" x14ac:dyDescent="0.35">
      <c r="A34" t="s">
        <v>488</v>
      </c>
      <c r="B34" s="8">
        <v>15670</v>
      </c>
      <c r="C34" s="12">
        <v>0.18</v>
      </c>
      <c r="D34" s="8">
        <v>16145</v>
      </c>
      <c r="E34" s="8">
        <v>10085</v>
      </c>
      <c r="F34" s="8">
        <v>5625</v>
      </c>
      <c r="G34" s="8">
        <v>435</v>
      </c>
      <c r="H34" s="12">
        <v>0.62</v>
      </c>
      <c r="I34" s="12">
        <v>0.35</v>
      </c>
      <c r="J34" s="12">
        <v>0.03</v>
      </c>
    </row>
    <row r="35" spans="1:10" x14ac:dyDescent="0.35">
      <c r="A35" t="s">
        <v>489</v>
      </c>
      <c r="B35" s="8">
        <v>8640</v>
      </c>
      <c r="C35" s="12">
        <v>0.16</v>
      </c>
      <c r="D35" s="8">
        <v>10425</v>
      </c>
      <c r="E35" s="8">
        <v>5735</v>
      </c>
      <c r="F35" s="8">
        <v>4480</v>
      </c>
      <c r="G35" s="8">
        <v>210</v>
      </c>
      <c r="H35" s="12">
        <v>0.55000000000000004</v>
      </c>
      <c r="I35" s="12">
        <v>0.43</v>
      </c>
      <c r="J35" s="12">
        <v>0.02</v>
      </c>
    </row>
    <row r="36" spans="1:10" x14ac:dyDescent="0.35">
      <c r="A36" t="s">
        <v>490</v>
      </c>
      <c r="B36" s="8">
        <v>4275</v>
      </c>
      <c r="C36" s="12">
        <v>0.16</v>
      </c>
      <c r="D36" s="8">
        <v>4405</v>
      </c>
      <c r="E36" s="8">
        <v>2870</v>
      </c>
      <c r="F36" s="8">
        <v>1495</v>
      </c>
      <c r="G36" s="8">
        <v>40</v>
      </c>
      <c r="H36" s="12">
        <v>0.65</v>
      </c>
      <c r="I36" s="12">
        <v>0.34</v>
      </c>
      <c r="J36" s="12">
        <v>0.01</v>
      </c>
    </row>
    <row r="37" spans="1:10" x14ac:dyDescent="0.35">
      <c r="A37" t="s">
        <v>491</v>
      </c>
      <c r="B37" s="8">
        <v>480</v>
      </c>
      <c r="C37" s="12">
        <v>0.02</v>
      </c>
      <c r="D37" s="8">
        <v>440</v>
      </c>
      <c r="E37" s="8">
        <v>305</v>
      </c>
      <c r="F37" s="8">
        <v>120</v>
      </c>
      <c r="G37" s="8">
        <v>10</v>
      </c>
      <c r="H37" s="12">
        <v>0.7</v>
      </c>
      <c r="I37" s="12">
        <v>0.28000000000000003</v>
      </c>
      <c r="J37" s="12">
        <v>0.03</v>
      </c>
    </row>
    <row r="38" spans="1:10" x14ac:dyDescent="0.35">
      <c r="A38" t="s">
        <v>492</v>
      </c>
      <c r="B38" s="8">
        <v>7115</v>
      </c>
      <c r="C38" s="12">
        <v>0.06</v>
      </c>
      <c r="D38" s="8">
        <v>6700</v>
      </c>
      <c r="E38" s="8">
        <v>4510</v>
      </c>
      <c r="F38" s="8">
        <v>1965</v>
      </c>
      <c r="G38" s="8">
        <v>230</v>
      </c>
      <c r="H38" s="12">
        <v>0.67</v>
      </c>
      <c r="I38" s="12">
        <v>0.28999999999999998</v>
      </c>
      <c r="J38" s="12">
        <v>0.03</v>
      </c>
    </row>
    <row r="39" spans="1:10" x14ac:dyDescent="0.35">
      <c r="A39" t="s">
        <v>493</v>
      </c>
      <c r="B39" s="8">
        <v>8990</v>
      </c>
      <c r="C39" s="12">
        <v>0.08</v>
      </c>
      <c r="D39" s="8">
        <v>8390</v>
      </c>
      <c r="E39" s="8">
        <v>5405</v>
      </c>
      <c r="F39" s="8">
        <v>2865</v>
      </c>
      <c r="G39" s="8">
        <v>120</v>
      </c>
      <c r="H39" s="12">
        <v>0.64</v>
      </c>
      <c r="I39" s="12">
        <v>0.34</v>
      </c>
      <c r="J39" s="12">
        <v>0.01</v>
      </c>
    </row>
    <row r="40" spans="1:10" x14ac:dyDescent="0.35">
      <c r="A40" t="s">
        <v>494</v>
      </c>
      <c r="B40" s="8">
        <v>5915</v>
      </c>
      <c r="C40" s="12">
        <v>7.0000000000000007E-2</v>
      </c>
      <c r="D40" s="8">
        <v>5785</v>
      </c>
      <c r="E40" s="8">
        <v>3795</v>
      </c>
      <c r="F40" s="8">
        <v>1635</v>
      </c>
      <c r="G40" s="8">
        <v>355</v>
      </c>
      <c r="H40" s="12">
        <v>0.66</v>
      </c>
      <c r="I40" s="12">
        <v>0.28000000000000003</v>
      </c>
      <c r="J40" s="12">
        <v>0.06</v>
      </c>
    </row>
    <row r="41" spans="1:10" x14ac:dyDescent="0.35">
      <c r="A41" t="s">
        <v>495</v>
      </c>
      <c r="B41" s="8">
        <v>6825</v>
      </c>
      <c r="C41" s="12">
        <v>0.08</v>
      </c>
      <c r="D41" s="8">
        <v>6935</v>
      </c>
      <c r="E41" s="8">
        <v>4085</v>
      </c>
      <c r="F41" s="8">
        <v>2685</v>
      </c>
      <c r="G41" s="8">
        <v>165</v>
      </c>
      <c r="H41" s="12">
        <v>0.59</v>
      </c>
      <c r="I41" s="12">
        <v>0.39</v>
      </c>
      <c r="J41" s="12">
        <v>0.02</v>
      </c>
    </row>
    <row r="42" spans="1:10" x14ac:dyDescent="0.35">
      <c r="A42" t="s">
        <v>496</v>
      </c>
      <c r="B42" s="8">
        <v>3295</v>
      </c>
      <c r="C42" s="12">
        <v>0.06</v>
      </c>
      <c r="D42" s="8">
        <v>4080</v>
      </c>
      <c r="E42" s="8">
        <v>2010</v>
      </c>
      <c r="F42" s="8">
        <v>1990</v>
      </c>
      <c r="G42" s="8">
        <v>80</v>
      </c>
      <c r="H42" s="12">
        <v>0.49</v>
      </c>
      <c r="I42" s="12">
        <v>0.49</v>
      </c>
      <c r="J42" s="12">
        <v>0.02</v>
      </c>
    </row>
    <row r="43" spans="1:10" x14ac:dyDescent="0.35">
      <c r="A43" t="s">
        <v>497</v>
      </c>
      <c r="B43" s="8">
        <v>1800</v>
      </c>
      <c r="C43" s="12">
        <v>7.0000000000000007E-2</v>
      </c>
      <c r="D43" s="8">
        <v>1840</v>
      </c>
      <c r="E43" s="8">
        <v>1065</v>
      </c>
      <c r="F43" s="8">
        <v>740</v>
      </c>
      <c r="G43" s="8">
        <v>30</v>
      </c>
      <c r="H43" s="12">
        <v>0.57999999999999996</v>
      </c>
      <c r="I43" s="12">
        <v>0.4</v>
      </c>
      <c r="J43" s="12">
        <v>0.02</v>
      </c>
    </row>
    <row r="44" spans="1:10" x14ac:dyDescent="0.35">
      <c r="A44" t="s">
        <v>498</v>
      </c>
      <c r="B44" s="8">
        <v>70</v>
      </c>
      <c r="C44" s="12">
        <v>0</v>
      </c>
      <c r="D44" s="8">
        <v>65</v>
      </c>
      <c r="E44" s="8">
        <v>50</v>
      </c>
      <c r="F44" s="8">
        <v>15</v>
      </c>
      <c r="G44" s="65" t="s">
        <v>962</v>
      </c>
      <c r="H44" s="12">
        <v>0.76</v>
      </c>
      <c r="I44" s="65" t="s">
        <v>962</v>
      </c>
      <c r="J44" s="65" t="s">
        <v>962</v>
      </c>
    </row>
    <row r="45" spans="1:10" x14ac:dyDescent="0.35">
      <c r="A45" t="s">
        <v>499</v>
      </c>
      <c r="B45" s="8">
        <v>1640</v>
      </c>
      <c r="C45" s="12">
        <v>0.01</v>
      </c>
      <c r="D45" s="8">
        <v>1555</v>
      </c>
      <c r="E45" s="8">
        <v>995</v>
      </c>
      <c r="F45" s="8">
        <v>500</v>
      </c>
      <c r="G45" s="8">
        <v>60</v>
      </c>
      <c r="H45" s="12">
        <v>0.64</v>
      </c>
      <c r="I45" s="12">
        <v>0.32</v>
      </c>
      <c r="J45" s="12">
        <v>0.04</v>
      </c>
    </row>
    <row r="46" spans="1:10" x14ac:dyDescent="0.35">
      <c r="A46" t="s">
        <v>500</v>
      </c>
      <c r="B46" s="8">
        <v>2305</v>
      </c>
      <c r="C46" s="12">
        <v>0.02</v>
      </c>
      <c r="D46" s="8">
        <v>2105</v>
      </c>
      <c r="E46" s="8">
        <v>1320</v>
      </c>
      <c r="F46" s="8">
        <v>765</v>
      </c>
      <c r="G46" s="8">
        <v>20</v>
      </c>
      <c r="H46" s="12">
        <v>0.63</v>
      </c>
      <c r="I46" s="12">
        <v>0.36</v>
      </c>
      <c r="J46" s="12">
        <v>0.01</v>
      </c>
    </row>
    <row r="47" spans="1:10" x14ac:dyDescent="0.35">
      <c r="A47" t="s">
        <v>501</v>
      </c>
      <c r="B47" s="8">
        <v>1420</v>
      </c>
      <c r="C47" s="12">
        <v>0.02</v>
      </c>
      <c r="D47" s="8">
        <v>1430</v>
      </c>
      <c r="E47" s="8">
        <v>920</v>
      </c>
      <c r="F47" s="8">
        <v>425</v>
      </c>
      <c r="G47" s="8">
        <v>85</v>
      </c>
      <c r="H47" s="12">
        <v>0.64</v>
      </c>
      <c r="I47" s="12">
        <v>0.3</v>
      </c>
      <c r="J47" s="12">
        <v>0.06</v>
      </c>
    </row>
    <row r="48" spans="1:10" x14ac:dyDescent="0.35">
      <c r="A48" t="s">
        <v>502</v>
      </c>
      <c r="B48" s="8">
        <v>1800</v>
      </c>
      <c r="C48" s="12">
        <v>0.02</v>
      </c>
      <c r="D48" s="8">
        <v>1770</v>
      </c>
      <c r="E48" s="8">
        <v>890</v>
      </c>
      <c r="F48" s="8">
        <v>835</v>
      </c>
      <c r="G48" s="8">
        <v>45</v>
      </c>
      <c r="H48" s="12">
        <v>0.5</v>
      </c>
      <c r="I48" s="12">
        <v>0.47</v>
      </c>
      <c r="J48" s="12">
        <v>0.03</v>
      </c>
    </row>
    <row r="49" spans="1:10" x14ac:dyDescent="0.35">
      <c r="A49" t="s">
        <v>503</v>
      </c>
      <c r="B49" s="8">
        <v>765</v>
      </c>
      <c r="C49" s="12">
        <v>0.01</v>
      </c>
      <c r="D49" s="8">
        <v>990</v>
      </c>
      <c r="E49" s="8">
        <v>410</v>
      </c>
      <c r="F49" s="8">
        <v>555</v>
      </c>
      <c r="G49" s="8">
        <v>25</v>
      </c>
      <c r="H49" s="12">
        <v>0.42</v>
      </c>
      <c r="I49" s="12">
        <v>0.56000000000000005</v>
      </c>
      <c r="J49" s="12">
        <v>0.02</v>
      </c>
    </row>
    <row r="50" spans="1:10" x14ac:dyDescent="0.35">
      <c r="A50" t="s">
        <v>504</v>
      </c>
      <c r="B50" s="8">
        <v>430</v>
      </c>
      <c r="C50" s="12">
        <v>0.02</v>
      </c>
      <c r="D50" s="8">
        <v>450</v>
      </c>
      <c r="E50" s="8">
        <v>210</v>
      </c>
      <c r="F50" s="8">
        <v>230</v>
      </c>
      <c r="G50" s="8">
        <v>10</v>
      </c>
      <c r="H50" s="12">
        <v>0.47</v>
      </c>
      <c r="I50" s="12">
        <v>0.51</v>
      </c>
      <c r="J50" s="12">
        <v>0.02</v>
      </c>
    </row>
    <row r="51" spans="1:10" x14ac:dyDescent="0.35">
      <c r="A51" t="s">
        <v>505</v>
      </c>
      <c r="B51" s="8">
        <v>15</v>
      </c>
      <c r="C51" s="12">
        <v>0</v>
      </c>
      <c r="D51" s="8">
        <v>15</v>
      </c>
      <c r="E51" s="8">
        <v>5</v>
      </c>
      <c r="F51" s="8">
        <v>5</v>
      </c>
      <c r="G51" s="65" t="s">
        <v>962</v>
      </c>
      <c r="H51" s="12">
        <v>0.54</v>
      </c>
      <c r="I51" s="65" t="s">
        <v>962</v>
      </c>
      <c r="J51" s="65" t="s">
        <v>962</v>
      </c>
    </row>
    <row r="52" spans="1:10" x14ac:dyDescent="0.35">
      <c r="A52" t="s">
        <v>506</v>
      </c>
      <c r="B52" s="8">
        <v>415</v>
      </c>
      <c r="C52" s="12">
        <v>0</v>
      </c>
      <c r="D52" s="8">
        <v>385</v>
      </c>
      <c r="E52" s="8">
        <v>240</v>
      </c>
      <c r="F52" s="8">
        <v>120</v>
      </c>
      <c r="G52" s="8">
        <v>20</v>
      </c>
      <c r="H52" s="12">
        <v>0.63</v>
      </c>
      <c r="I52" s="12">
        <v>0.31</v>
      </c>
      <c r="J52" s="12">
        <v>0.06</v>
      </c>
    </row>
    <row r="53" spans="1:10" x14ac:dyDescent="0.35">
      <c r="A53" t="s">
        <v>507</v>
      </c>
      <c r="B53" s="8">
        <v>620</v>
      </c>
      <c r="C53" s="12">
        <v>0.01</v>
      </c>
      <c r="D53" s="8">
        <v>560</v>
      </c>
      <c r="E53" s="8">
        <v>340</v>
      </c>
      <c r="F53" s="8">
        <v>205</v>
      </c>
      <c r="G53" s="8">
        <v>15</v>
      </c>
      <c r="H53" s="12">
        <v>0.61</v>
      </c>
      <c r="I53" s="12">
        <v>0.37</v>
      </c>
      <c r="J53" s="12">
        <v>0.02</v>
      </c>
    </row>
    <row r="54" spans="1:10" x14ac:dyDescent="0.35">
      <c r="A54" t="s">
        <v>508</v>
      </c>
      <c r="B54" s="8">
        <v>360</v>
      </c>
      <c r="C54" s="12">
        <v>0</v>
      </c>
      <c r="D54" s="8">
        <v>380</v>
      </c>
      <c r="E54" s="8">
        <v>230</v>
      </c>
      <c r="F54" s="8">
        <v>140</v>
      </c>
      <c r="G54" s="8">
        <v>10</v>
      </c>
      <c r="H54" s="12">
        <v>0.6</v>
      </c>
      <c r="I54" s="12">
        <v>0.37</v>
      </c>
      <c r="J54" s="12">
        <v>0.03</v>
      </c>
    </row>
    <row r="55" spans="1:10" x14ac:dyDescent="0.35">
      <c r="A55" t="s">
        <v>509</v>
      </c>
      <c r="B55" s="8">
        <v>570</v>
      </c>
      <c r="C55" s="12">
        <v>0.01</v>
      </c>
      <c r="D55" s="8">
        <v>535</v>
      </c>
      <c r="E55" s="8">
        <v>275</v>
      </c>
      <c r="F55" s="8">
        <v>250</v>
      </c>
      <c r="G55" s="8">
        <v>10</v>
      </c>
      <c r="H55" s="12">
        <v>0.51</v>
      </c>
      <c r="I55" s="12">
        <v>0.47</v>
      </c>
      <c r="J55" s="12">
        <v>0.02</v>
      </c>
    </row>
    <row r="56" spans="1:10" x14ac:dyDescent="0.35">
      <c r="A56" t="s">
        <v>510</v>
      </c>
      <c r="B56" s="8">
        <v>280</v>
      </c>
      <c r="C56" s="12">
        <v>0.01</v>
      </c>
      <c r="D56" s="8">
        <v>365</v>
      </c>
      <c r="E56" s="8">
        <v>145</v>
      </c>
      <c r="F56" s="8">
        <v>215</v>
      </c>
      <c r="G56" s="8">
        <v>5</v>
      </c>
      <c r="H56" s="12">
        <v>0.39</v>
      </c>
      <c r="I56" s="12">
        <v>0.59</v>
      </c>
      <c r="J56" s="12">
        <v>0.01</v>
      </c>
    </row>
    <row r="57" spans="1:10" x14ac:dyDescent="0.35">
      <c r="A57" t="s">
        <v>511</v>
      </c>
      <c r="B57" s="8">
        <v>110</v>
      </c>
      <c r="C57" s="12">
        <v>0</v>
      </c>
      <c r="D57" s="8">
        <v>115</v>
      </c>
      <c r="E57" s="8">
        <v>70</v>
      </c>
      <c r="F57" s="8">
        <v>45</v>
      </c>
      <c r="G57" s="65" t="s">
        <v>962</v>
      </c>
      <c r="H57" s="12">
        <v>0.61</v>
      </c>
      <c r="I57" s="65" t="s">
        <v>962</v>
      </c>
      <c r="J57" s="65" t="s">
        <v>962</v>
      </c>
    </row>
    <row r="58" spans="1:10" x14ac:dyDescent="0.35">
      <c r="A58" t="s">
        <v>512</v>
      </c>
      <c r="B58" s="8">
        <v>5</v>
      </c>
      <c r="C58" s="12">
        <v>0</v>
      </c>
      <c r="D58" s="8">
        <v>5</v>
      </c>
      <c r="E58" s="8">
        <v>5</v>
      </c>
      <c r="F58" s="65" t="s">
        <v>962</v>
      </c>
      <c r="G58" s="8">
        <v>0</v>
      </c>
      <c r="H58" s="65" t="s">
        <v>962</v>
      </c>
      <c r="I58" s="65" t="s">
        <v>962</v>
      </c>
      <c r="J58" s="12">
        <v>0</v>
      </c>
    </row>
    <row r="59" spans="1:10" x14ac:dyDescent="0.35">
      <c r="A59" t="s">
        <v>513</v>
      </c>
      <c r="B59" s="8">
        <v>225</v>
      </c>
      <c r="C59" s="12">
        <v>0</v>
      </c>
      <c r="D59" s="8">
        <v>210</v>
      </c>
      <c r="E59" s="8">
        <v>130</v>
      </c>
      <c r="F59" s="8">
        <v>65</v>
      </c>
      <c r="G59" s="8">
        <v>15</v>
      </c>
      <c r="H59" s="12">
        <v>0.63</v>
      </c>
      <c r="I59" s="12">
        <v>0.31</v>
      </c>
      <c r="J59" s="12">
        <v>0.06</v>
      </c>
    </row>
    <row r="60" spans="1:10" x14ac:dyDescent="0.35">
      <c r="A60" t="s">
        <v>514</v>
      </c>
      <c r="B60" s="8">
        <v>275</v>
      </c>
      <c r="C60" s="12">
        <v>0</v>
      </c>
      <c r="D60" s="8">
        <v>245</v>
      </c>
      <c r="E60" s="8">
        <v>135</v>
      </c>
      <c r="F60" s="8">
        <v>105</v>
      </c>
      <c r="G60" s="8">
        <v>5</v>
      </c>
      <c r="H60" s="12">
        <v>0.55000000000000004</v>
      </c>
      <c r="I60" s="12">
        <v>0.42</v>
      </c>
      <c r="J60" s="12">
        <v>0.02</v>
      </c>
    </row>
    <row r="61" spans="1:10" x14ac:dyDescent="0.35">
      <c r="A61" t="s">
        <v>515</v>
      </c>
      <c r="B61" s="8">
        <v>170</v>
      </c>
      <c r="C61" s="12">
        <v>0</v>
      </c>
      <c r="D61" s="8">
        <v>185</v>
      </c>
      <c r="E61" s="8">
        <v>115</v>
      </c>
      <c r="F61" s="8">
        <v>60</v>
      </c>
      <c r="G61" s="8">
        <v>5</v>
      </c>
      <c r="H61" s="12">
        <v>0.64</v>
      </c>
      <c r="I61" s="12">
        <v>0.33</v>
      </c>
      <c r="J61" s="12">
        <v>0.03</v>
      </c>
    </row>
    <row r="62" spans="1:10" x14ac:dyDescent="0.35">
      <c r="A62" t="s">
        <v>516</v>
      </c>
      <c r="B62" s="8">
        <v>215</v>
      </c>
      <c r="C62" s="12">
        <v>0</v>
      </c>
      <c r="D62" s="8">
        <v>195</v>
      </c>
      <c r="E62" s="8">
        <v>95</v>
      </c>
      <c r="F62" s="8">
        <v>100</v>
      </c>
      <c r="G62" s="8">
        <v>5</v>
      </c>
      <c r="H62" s="12">
        <v>0.48</v>
      </c>
      <c r="I62" s="12">
        <v>0.5</v>
      </c>
      <c r="J62" s="12">
        <v>0.02</v>
      </c>
    </row>
    <row r="63" spans="1:10" x14ac:dyDescent="0.35">
      <c r="A63" t="s">
        <v>517</v>
      </c>
      <c r="B63" s="8">
        <v>110</v>
      </c>
      <c r="C63" s="12">
        <v>0</v>
      </c>
      <c r="D63" s="8">
        <v>155</v>
      </c>
      <c r="E63" s="8">
        <v>65</v>
      </c>
      <c r="F63" s="8">
        <v>80</v>
      </c>
      <c r="G63" s="8">
        <v>10</v>
      </c>
      <c r="H63" s="12">
        <v>0.42</v>
      </c>
      <c r="I63" s="12">
        <v>0.53</v>
      </c>
      <c r="J63" s="12">
        <v>0.05</v>
      </c>
    </row>
    <row r="64" spans="1:10" x14ac:dyDescent="0.35">
      <c r="A64" t="s">
        <v>518</v>
      </c>
      <c r="B64" s="8">
        <v>65</v>
      </c>
      <c r="C64" s="12">
        <v>0</v>
      </c>
      <c r="D64" s="8">
        <v>70</v>
      </c>
      <c r="E64" s="8">
        <v>30</v>
      </c>
      <c r="F64" s="8">
        <v>30</v>
      </c>
      <c r="G64" s="8">
        <v>5</v>
      </c>
      <c r="H64" s="12">
        <v>0.46</v>
      </c>
      <c r="I64" s="12">
        <v>0.46</v>
      </c>
      <c r="J64" s="12">
        <v>0.09</v>
      </c>
    </row>
    <row r="65" spans="1:10" x14ac:dyDescent="0.35">
      <c r="A65" t="s">
        <v>519</v>
      </c>
      <c r="B65" s="65" t="s">
        <v>962</v>
      </c>
      <c r="C65" s="65" t="s">
        <v>962</v>
      </c>
      <c r="D65" s="65" t="s">
        <v>962</v>
      </c>
      <c r="E65" s="8">
        <v>0</v>
      </c>
      <c r="F65" s="65" t="s">
        <v>962</v>
      </c>
      <c r="G65" s="8">
        <v>0</v>
      </c>
      <c r="H65" s="12">
        <v>0</v>
      </c>
      <c r="I65" s="65" t="s">
        <v>962</v>
      </c>
      <c r="J65" s="12">
        <v>0</v>
      </c>
    </row>
    <row r="66" spans="1:10" x14ac:dyDescent="0.35">
      <c r="A66" t="s">
        <v>520</v>
      </c>
      <c r="B66" s="8">
        <v>115</v>
      </c>
      <c r="C66" s="12">
        <v>0</v>
      </c>
      <c r="D66" s="8">
        <v>110</v>
      </c>
      <c r="E66" s="8">
        <v>65</v>
      </c>
      <c r="F66" s="8">
        <v>30</v>
      </c>
      <c r="G66" s="8">
        <v>10</v>
      </c>
      <c r="H66" s="12">
        <v>0.61</v>
      </c>
      <c r="I66" s="12">
        <v>0.28999999999999998</v>
      </c>
      <c r="J66" s="12">
        <v>0.09</v>
      </c>
    </row>
    <row r="67" spans="1:10" x14ac:dyDescent="0.35">
      <c r="A67" t="s">
        <v>521</v>
      </c>
      <c r="B67" s="8">
        <v>115</v>
      </c>
      <c r="C67" s="12">
        <v>0</v>
      </c>
      <c r="D67" s="8">
        <v>105</v>
      </c>
      <c r="E67" s="8">
        <v>70</v>
      </c>
      <c r="F67" s="8">
        <v>35</v>
      </c>
      <c r="G67" s="8">
        <v>0</v>
      </c>
      <c r="H67" s="12">
        <v>0.65</v>
      </c>
      <c r="I67" s="12">
        <v>0.35</v>
      </c>
      <c r="J67" s="12">
        <v>0</v>
      </c>
    </row>
    <row r="68" spans="1:10" x14ac:dyDescent="0.35">
      <c r="A68" t="s">
        <v>522</v>
      </c>
      <c r="B68" s="8">
        <v>75</v>
      </c>
      <c r="C68" s="12">
        <v>0</v>
      </c>
      <c r="D68" s="8">
        <v>75</v>
      </c>
      <c r="E68" s="8">
        <v>35</v>
      </c>
      <c r="F68" s="8">
        <v>35</v>
      </c>
      <c r="G68" s="8">
        <v>5</v>
      </c>
      <c r="H68" s="12">
        <v>0.47</v>
      </c>
      <c r="I68" s="12">
        <v>0.46</v>
      </c>
      <c r="J68" s="12">
        <v>7.0000000000000007E-2</v>
      </c>
    </row>
    <row r="69" spans="1:10" x14ac:dyDescent="0.35">
      <c r="A69" t="s">
        <v>523</v>
      </c>
      <c r="B69" s="8">
        <v>130</v>
      </c>
      <c r="C69" s="12">
        <v>0</v>
      </c>
      <c r="D69" s="8">
        <v>125</v>
      </c>
      <c r="E69" s="8">
        <v>60</v>
      </c>
      <c r="F69" s="8">
        <v>55</v>
      </c>
      <c r="G69" s="8">
        <v>10</v>
      </c>
      <c r="H69" s="12">
        <v>0.49</v>
      </c>
      <c r="I69" s="12">
        <v>0.44</v>
      </c>
      <c r="J69" s="12">
        <v>7.0000000000000007E-2</v>
      </c>
    </row>
    <row r="70" spans="1:10" x14ac:dyDescent="0.35">
      <c r="A70" t="s">
        <v>524</v>
      </c>
      <c r="B70" s="8">
        <v>75</v>
      </c>
      <c r="C70" s="12">
        <v>0</v>
      </c>
      <c r="D70" s="8">
        <v>95</v>
      </c>
      <c r="E70" s="8">
        <v>30</v>
      </c>
      <c r="F70" s="8">
        <v>60</v>
      </c>
      <c r="G70" s="65" t="s">
        <v>962</v>
      </c>
      <c r="H70" s="65" t="s">
        <v>962</v>
      </c>
      <c r="I70" s="12">
        <v>0.64</v>
      </c>
      <c r="J70" s="65" t="s">
        <v>962</v>
      </c>
    </row>
    <row r="71" spans="1:10" x14ac:dyDescent="0.35">
      <c r="A71" t="s">
        <v>525</v>
      </c>
      <c r="B71" s="8">
        <v>35</v>
      </c>
      <c r="C71" s="12">
        <v>0</v>
      </c>
      <c r="D71" s="8">
        <v>35</v>
      </c>
      <c r="E71" s="8">
        <v>20</v>
      </c>
      <c r="F71" s="8">
        <v>15</v>
      </c>
      <c r="G71" s="65" t="s">
        <v>962</v>
      </c>
      <c r="H71" s="12">
        <v>0.51</v>
      </c>
      <c r="I71" s="65" t="s">
        <v>962</v>
      </c>
      <c r="J71" s="65" t="s">
        <v>962</v>
      </c>
    </row>
    <row r="72" spans="1:10" x14ac:dyDescent="0.35">
      <c r="A72" t="s">
        <v>526</v>
      </c>
      <c r="B72" s="65" t="s">
        <v>962</v>
      </c>
      <c r="C72" s="65" t="s">
        <v>962</v>
      </c>
      <c r="D72" s="65" t="s">
        <v>962</v>
      </c>
      <c r="E72" s="65" t="s">
        <v>962</v>
      </c>
      <c r="F72" s="8">
        <v>0</v>
      </c>
      <c r="G72" s="8">
        <v>0</v>
      </c>
      <c r="H72" s="65" t="s">
        <v>962</v>
      </c>
      <c r="I72" s="12">
        <v>0</v>
      </c>
      <c r="J72" s="12">
        <v>0</v>
      </c>
    </row>
    <row r="73" spans="1:10" x14ac:dyDescent="0.35">
      <c r="A73" t="s">
        <v>527</v>
      </c>
      <c r="B73" s="8">
        <v>50</v>
      </c>
      <c r="C73" s="12">
        <v>0</v>
      </c>
      <c r="D73" s="8">
        <v>45</v>
      </c>
      <c r="E73" s="8">
        <v>25</v>
      </c>
      <c r="F73" s="8">
        <v>20</v>
      </c>
      <c r="G73" s="65" t="s">
        <v>962</v>
      </c>
      <c r="H73" s="12">
        <v>0.5</v>
      </c>
      <c r="I73" s="65" t="s">
        <v>962</v>
      </c>
      <c r="J73" s="65" t="s">
        <v>962</v>
      </c>
    </row>
    <row r="74" spans="1:10" x14ac:dyDescent="0.35">
      <c r="A74" t="s">
        <v>528</v>
      </c>
      <c r="B74" s="8">
        <v>60</v>
      </c>
      <c r="C74" s="12">
        <v>0</v>
      </c>
      <c r="D74" s="8">
        <v>55</v>
      </c>
      <c r="E74" s="8">
        <v>30</v>
      </c>
      <c r="F74" s="8">
        <v>20</v>
      </c>
      <c r="G74" s="8">
        <v>5</v>
      </c>
      <c r="H74" s="12">
        <v>0.56999999999999995</v>
      </c>
      <c r="I74" s="12">
        <v>0.36</v>
      </c>
      <c r="J74" s="12">
        <v>0.08</v>
      </c>
    </row>
    <row r="75" spans="1:10" x14ac:dyDescent="0.35">
      <c r="A75" t="s">
        <v>529</v>
      </c>
      <c r="B75" s="8">
        <v>40</v>
      </c>
      <c r="C75" s="12">
        <v>0</v>
      </c>
      <c r="D75" s="8">
        <v>40</v>
      </c>
      <c r="E75" s="8">
        <v>20</v>
      </c>
      <c r="F75" s="8">
        <v>20</v>
      </c>
      <c r="G75" s="65" t="s">
        <v>962</v>
      </c>
      <c r="H75" s="65" t="s">
        <v>962</v>
      </c>
      <c r="I75" s="12">
        <v>0.5</v>
      </c>
      <c r="J75" s="65" t="s">
        <v>962</v>
      </c>
    </row>
    <row r="76" spans="1:10" x14ac:dyDescent="0.35">
      <c r="A76" t="s">
        <v>530</v>
      </c>
      <c r="B76" s="8">
        <v>60</v>
      </c>
      <c r="C76" s="12">
        <v>0</v>
      </c>
      <c r="D76" s="8">
        <v>50</v>
      </c>
      <c r="E76" s="8">
        <v>20</v>
      </c>
      <c r="F76" s="8">
        <v>30</v>
      </c>
      <c r="G76" s="8">
        <v>0</v>
      </c>
      <c r="H76" s="12">
        <v>0.4</v>
      </c>
      <c r="I76" s="12">
        <v>0.6</v>
      </c>
      <c r="J76" s="12">
        <v>0</v>
      </c>
    </row>
    <row r="77" spans="1:10" x14ac:dyDescent="0.35">
      <c r="A77" t="s">
        <v>531</v>
      </c>
      <c r="B77" s="8">
        <v>35</v>
      </c>
      <c r="C77" s="12">
        <v>0</v>
      </c>
      <c r="D77" s="8">
        <v>55</v>
      </c>
      <c r="E77" s="8">
        <v>15</v>
      </c>
      <c r="F77" s="8">
        <v>40</v>
      </c>
      <c r="G77" s="65" t="s">
        <v>962</v>
      </c>
      <c r="H77" s="65" t="s">
        <v>962</v>
      </c>
      <c r="I77" s="12">
        <v>0.72</v>
      </c>
      <c r="J77" s="65" t="s">
        <v>962</v>
      </c>
    </row>
    <row r="78" spans="1:10" x14ac:dyDescent="0.35">
      <c r="A78" t="s">
        <v>532</v>
      </c>
      <c r="B78" s="8">
        <v>10</v>
      </c>
      <c r="C78" s="12">
        <v>0</v>
      </c>
      <c r="D78" s="8">
        <v>10</v>
      </c>
      <c r="E78" s="8">
        <v>5</v>
      </c>
      <c r="F78" s="8">
        <v>10</v>
      </c>
      <c r="G78" s="8">
        <v>0</v>
      </c>
      <c r="H78" s="12">
        <v>0.27</v>
      </c>
      <c r="I78" s="12">
        <v>0.73</v>
      </c>
      <c r="J78" s="12">
        <v>0</v>
      </c>
    </row>
    <row r="79" spans="1:10" x14ac:dyDescent="0.35">
      <c r="A79" t="s">
        <v>447</v>
      </c>
      <c r="B79" s="8">
        <v>50</v>
      </c>
      <c r="C79" s="12">
        <v>0</v>
      </c>
      <c r="D79" s="8">
        <v>40</v>
      </c>
      <c r="E79" s="8">
        <v>0</v>
      </c>
      <c r="F79" s="8">
        <v>5</v>
      </c>
      <c r="G79" s="8">
        <v>35</v>
      </c>
      <c r="H79" s="12">
        <v>0</v>
      </c>
      <c r="I79" s="12">
        <v>0.15</v>
      </c>
      <c r="J79" s="12">
        <v>0.85</v>
      </c>
    </row>
    <row r="80" spans="1:10" x14ac:dyDescent="0.35">
      <c r="A80" t="s">
        <v>448</v>
      </c>
      <c r="B80" s="8">
        <v>245</v>
      </c>
      <c r="C80" s="12">
        <v>0</v>
      </c>
      <c r="D80" s="8">
        <v>210</v>
      </c>
      <c r="E80" s="8">
        <v>0</v>
      </c>
      <c r="F80" s="8">
        <v>35</v>
      </c>
      <c r="G80" s="8">
        <v>175</v>
      </c>
      <c r="H80" s="12">
        <v>0</v>
      </c>
      <c r="I80" s="12">
        <v>0.16</v>
      </c>
      <c r="J80" s="12">
        <v>0.84</v>
      </c>
    </row>
    <row r="81" spans="1:10" x14ac:dyDescent="0.35">
      <c r="A81" t="s">
        <v>449</v>
      </c>
      <c r="B81" s="8">
        <v>145</v>
      </c>
      <c r="C81" s="12">
        <v>0</v>
      </c>
      <c r="D81" s="8">
        <v>95</v>
      </c>
      <c r="E81" s="8">
        <v>0</v>
      </c>
      <c r="F81" s="8">
        <v>10</v>
      </c>
      <c r="G81" s="8">
        <v>85</v>
      </c>
      <c r="H81" s="12">
        <v>0</v>
      </c>
      <c r="I81" s="12">
        <v>0.11</v>
      </c>
      <c r="J81" s="12">
        <v>0.89</v>
      </c>
    </row>
    <row r="82" spans="1:10" x14ac:dyDescent="0.35">
      <c r="A82" t="s">
        <v>450</v>
      </c>
      <c r="B82" s="8">
        <v>90</v>
      </c>
      <c r="C82" s="12">
        <v>0</v>
      </c>
      <c r="D82" s="8">
        <v>75</v>
      </c>
      <c r="E82" s="8">
        <v>0</v>
      </c>
      <c r="F82" s="65" t="s">
        <v>962</v>
      </c>
      <c r="G82" s="8">
        <v>70</v>
      </c>
      <c r="H82" s="12">
        <v>0</v>
      </c>
      <c r="I82" s="65" t="s">
        <v>962</v>
      </c>
      <c r="J82" s="65" t="s">
        <v>962</v>
      </c>
    </row>
    <row r="83" spans="1:10" x14ac:dyDescent="0.35">
      <c r="A83" t="s">
        <v>451</v>
      </c>
      <c r="B83" s="8">
        <v>85</v>
      </c>
      <c r="C83" s="12">
        <v>0</v>
      </c>
      <c r="D83" s="8">
        <v>45</v>
      </c>
      <c r="E83" s="8">
        <v>5</v>
      </c>
      <c r="F83" s="65" t="s">
        <v>962</v>
      </c>
      <c r="G83" s="8">
        <v>40</v>
      </c>
      <c r="H83" s="65" t="s">
        <v>962</v>
      </c>
      <c r="I83" s="65" t="s">
        <v>962</v>
      </c>
      <c r="J83" s="12">
        <v>0.89</v>
      </c>
    </row>
    <row r="84" spans="1:10" x14ac:dyDescent="0.35">
      <c r="A84" t="s">
        <v>452</v>
      </c>
      <c r="B84" s="8">
        <v>75</v>
      </c>
      <c r="C84" s="12">
        <v>0</v>
      </c>
      <c r="D84" s="8">
        <v>115</v>
      </c>
      <c r="E84" s="8">
        <v>5</v>
      </c>
      <c r="F84" s="8">
        <v>10</v>
      </c>
      <c r="G84" s="8">
        <v>105</v>
      </c>
      <c r="H84" s="12">
        <v>0.03</v>
      </c>
      <c r="I84" s="12">
        <v>7.0000000000000007E-2</v>
      </c>
      <c r="J84" s="12">
        <v>0.91</v>
      </c>
    </row>
    <row r="85" spans="1:10" x14ac:dyDescent="0.35">
      <c r="A85" t="s">
        <v>453</v>
      </c>
      <c r="B85" s="8">
        <v>70</v>
      </c>
      <c r="C85" s="12">
        <v>0</v>
      </c>
      <c r="D85" s="8">
        <v>25</v>
      </c>
      <c r="E85" s="8">
        <v>0</v>
      </c>
      <c r="F85" s="65" t="s">
        <v>962</v>
      </c>
      <c r="G85" s="8">
        <v>25</v>
      </c>
      <c r="H85" s="12">
        <v>0</v>
      </c>
      <c r="I85" s="65" t="s">
        <v>962</v>
      </c>
      <c r="J85" s="65" t="s">
        <v>962</v>
      </c>
    </row>
    <row r="86" spans="1:10" x14ac:dyDescent="0.35">
      <c r="A86" t="s">
        <v>439</v>
      </c>
      <c r="B86" s="8">
        <v>19480</v>
      </c>
      <c r="C86" s="12">
        <v>1</v>
      </c>
      <c r="D86" s="8">
        <v>17935</v>
      </c>
      <c r="E86" s="8">
        <v>11505</v>
      </c>
      <c r="F86" s="8">
        <v>6080</v>
      </c>
      <c r="G86" s="8">
        <v>350</v>
      </c>
      <c r="H86" s="12">
        <v>0.64</v>
      </c>
      <c r="I86" s="12">
        <v>0.34</v>
      </c>
      <c r="J86" s="12">
        <v>0.02</v>
      </c>
    </row>
    <row r="87" spans="1:10" x14ac:dyDescent="0.35">
      <c r="A87" t="s">
        <v>440</v>
      </c>
      <c r="B87" s="8">
        <v>128075</v>
      </c>
      <c r="C87" s="12">
        <v>1</v>
      </c>
      <c r="D87" s="8">
        <v>120675</v>
      </c>
      <c r="E87" s="8">
        <v>80095</v>
      </c>
      <c r="F87" s="8">
        <v>35370</v>
      </c>
      <c r="G87" s="8">
        <v>5210</v>
      </c>
      <c r="H87" s="12">
        <v>0.66</v>
      </c>
      <c r="I87" s="12">
        <v>0.28999999999999998</v>
      </c>
      <c r="J87" s="12">
        <v>0.04</v>
      </c>
    </row>
    <row r="88" spans="1:10" x14ac:dyDescent="0.35">
      <c r="A88" t="s">
        <v>441</v>
      </c>
      <c r="B88" s="8">
        <v>118605</v>
      </c>
      <c r="C88" s="12">
        <v>1</v>
      </c>
      <c r="D88" s="8">
        <v>112455</v>
      </c>
      <c r="E88" s="8">
        <v>76955</v>
      </c>
      <c r="F88" s="8">
        <v>33480</v>
      </c>
      <c r="G88" s="8">
        <v>2025</v>
      </c>
      <c r="H88" s="12">
        <v>0.68</v>
      </c>
      <c r="I88" s="12">
        <v>0.3</v>
      </c>
      <c r="J88" s="12">
        <v>0.02</v>
      </c>
    </row>
    <row r="89" spans="1:10" x14ac:dyDescent="0.35">
      <c r="A89" t="s">
        <v>442</v>
      </c>
      <c r="B89" s="8">
        <v>84240</v>
      </c>
      <c r="C89" s="12">
        <v>1</v>
      </c>
      <c r="D89" s="8">
        <v>83000</v>
      </c>
      <c r="E89" s="8">
        <v>57485</v>
      </c>
      <c r="F89" s="8">
        <v>20015</v>
      </c>
      <c r="G89" s="8">
        <v>5500</v>
      </c>
      <c r="H89" s="12">
        <v>0.69</v>
      </c>
      <c r="I89" s="12">
        <v>0.24</v>
      </c>
      <c r="J89" s="12">
        <v>7.0000000000000007E-2</v>
      </c>
    </row>
    <row r="90" spans="1:10" x14ac:dyDescent="0.35">
      <c r="A90" t="s">
        <v>443</v>
      </c>
      <c r="B90" s="8">
        <v>85825</v>
      </c>
      <c r="C90" s="12">
        <v>1</v>
      </c>
      <c r="D90" s="8">
        <v>88985</v>
      </c>
      <c r="E90" s="8">
        <v>58420</v>
      </c>
      <c r="F90" s="8">
        <v>27845</v>
      </c>
      <c r="G90" s="8">
        <v>2720</v>
      </c>
      <c r="H90" s="12">
        <v>0.66</v>
      </c>
      <c r="I90" s="12">
        <v>0.31</v>
      </c>
      <c r="J90" s="12">
        <v>0.03</v>
      </c>
    </row>
    <row r="91" spans="1:10" x14ac:dyDescent="0.35">
      <c r="A91" t="s">
        <v>444</v>
      </c>
      <c r="B91" s="8">
        <v>53260</v>
      </c>
      <c r="C91" s="12">
        <v>1</v>
      </c>
      <c r="D91" s="8">
        <v>62390</v>
      </c>
      <c r="E91" s="8">
        <v>36045</v>
      </c>
      <c r="F91" s="8">
        <v>25155</v>
      </c>
      <c r="G91" s="8">
        <v>1195</v>
      </c>
      <c r="H91" s="12">
        <v>0.57999999999999996</v>
      </c>
      <c r="I91" s="12">
        <v>0.4</v>
      </c>
      <c r="J91" s="12">
        <v>0.02</v>
      </c>
    </row>
    <row r="92" spans="1:10" x14ac:dyDescent="0.35">
      <c r="A92" t="s">
        <v>445</v>
      </c>
      <c r="B92" s="8">
        <v>25950</v>
      </c>
      <c r="C92" s="12">
        <v>1</v>
      </c>
      <c r="D92" s="8">
        <v>26860</v>
      </c>
      <c r="E92" s="8">
        <v>17380</v>
      </c>
      <c r="F92" s="8">
        <v>9140</v>
      </c>
      <c r="G92" s="8">
        <v>340</v>
      </c>
      <c r="H92" s="12">
        <v>0.65</v>
      </c>
      <c r="I92" s="12">
        <v>0.34</v>
      </c>
      <c r="J92" s="12">
        <v>0.01</v>
      </c>
    </row>
    <row r="93" spans="1:10" x14ac:dyDescent="0.35">
      <c r="A93" t="s">
        <v>533</v>
      </c>
      <c r="B93" s="8">
        <v>3755</v>
      </c>
      <c r="C93" s="12">
        <v>0.01</v>
      </c>
      <c r="D93" s="8">
        <v>3695</v>
      </c>
      <c r="E93" s="8">
        <v>2975</v>
      </c>
      <c r="F93" s="8">
        <v>540</v>
      </c>
      <c r="G93" s="8">
        <v>180</v>
      </c>
      <c r="H93" s="12">
        <v>0.81</v>
      </c>
      <c r="I93" s="12">
        <v>0.15</v>
      </c>
      <c r="J93" s="12">
        <v>0.05</v>
      </c>
    </row>
    <row r="94" spans="1:10" x14ac:dyDescent="0.35">
      <c r="A94" t="s">
        <v>534</v>
      </c>
      <c r="B94" s="8">
        <v>100830</v>
      </c>
      <c r="C94" s="12">
        <v>0.2</v>
      </c>
      <c r="D94" s="8">
        <v>100175</v>
      </c>
      <c r="E94" s="8">
        <v>68790</v>
      </c>
      <c r="F94" s="8">
        <v>27550</v>
      </c>
      <c r="G94" s="8">
        <v>3835</v>
      </c>
      <c r="H94" s="12">
        <v>0.69</v>
      </c>
      <c r="I94" s="12">
        <v>0.28000000000000003</v>
      </c>
      <c r="J94" s="12">
        <v>0.04</v>
      </c>
    </row>
    <row r="95" spans="1:10" x14ac:dyDescent="0.35">
      <c r="A95" t="s">
        <v>535</v>
      </c>
      <c r="B95" s="8">
        <v>141890</v>
      </c>
      <c r="C95" s="12">
        <v>0.28000000000000003</v>
      </c>
      <c r="D95" s="8">
        <v>141215</v>
      </c>
      <c r="E95" s="8">
        <v>95070</v>
      </c>
      <c r="F95" s="8">
        <v>41290</v>
      </c>
      <c r="G95" s="8">
        <v>4855</v>
      </c>
      <c r="H95" s="12">
        <v>0.67</v>
      </c>
      <c r="I95" s="12">
        <v>0.28999999999999998</v>
      </c>
      <c r="J95" s="12">
        <v>0.03</v>
      </c>
    </row>
    <row r="96" spans="1:10" x14ac:dyDescent="0.35">
      <c r="A96" t="s">
        <v>536</v>
      </c>
      <c r="B96" s="8">
        <v>136030</v>
      </c>
      <c r="C96" s="12">
        <v>0.26</v>
      </c>
      <c r="D96" s="8">
        <v>135320</v>
      </c>
      <c r="E96" s="8">
        <v>88315</v>
      </c>
      <c r="F96" s="8">
        <v>42880</v>
      </c>
      <c r="G96" s="8">
        <v>4125</v>
      </c>
      <c r="H96" s="12">
        <v>0.65</v>
      </c>
      <c r="I96" s="12">
        <v>0.32</v>
      </c>
      <c r="J96" s="12">
        <v>0.03</v>
      </c>
    </row>
    <row r="97" spans="1:10" x14ac:dyDescent="0.35">
      <c r="A97" t="s">
        <v>537</v>
      </c>
      <c r="B97" s="8">
        <v>85065</v>
      </c>
      <c r="C97" s="12">
        <v>0.17</v>
      </c>
      <c r="D97" s="8">
        <v>84595</v>
      </c>
      <c r="E97" s="8">
        <v>54510</v>
      </c>
      <c r="F97" s="8">
        <v>27655</v>
      </c>
      <c r="G97" s="8">
        <v>2430</v>
      </c>
      <c r="H97" s="12">
        <v>0.64</v>
      </c>
      <c r="I97" s="12">
        <v>0.33</v>
      </c>
      <c r="J97" s="12">
        <v>0.03</v>
      </c>
    </row>
    <row r="98" spans="1:10" x14ac:dyDescent="0.35">
      <c r="A98" t="s">
        <v>538</v>
      </c>
      <c r="B98" s="8">
        <v>34420</v>
      </c>
      <c r="C98" s="12">
        <v>7.0000000000000007E-2</v>
      </c>
      <c r="D98" s="8">
        <v>34170</v>
      </c>
      <c r="E98" s="8">
        <v>21175</v>
      </c>
      <c r="F98" s="8">
        <v>12000</v>
      </c>
      <c r="G98" s="8">
        <v>990</v>
      </c>
      <c r="H98" s="12">
        <v>0.62</v>
      </c>
      <c r="I98" s="12">
        <v>0.35</v>
      </c>
      <c r="J98" s="12">
        <v>0.03</v>
      </c>
    </row>
    <row r="99" spans="1:10" x14ac:dyDescent="0.35">
      <c r="A99" t="s">
        <v>539</v>
      </c>
      <c r="B99" s="8">
        <v>8435</v>
      </c>
      <c r="C99" s="12">
        <v>0.02</v>
      </c>
      <c r="D99" s="8">
        <v>8365</v>
      </c>
      <c r="E99" s="8">
        <v>4800</v>
      </c>
      <c r="F99" s="8">
        <v>3320</v>
      </c>
      <c r="G99" s="8">
        <v>245</v>
      </c>
      <c r="H99" s="12">
        <v>0.56999999999999995</v>
      </c>
      <c r="I99" s="12">
        <v>0.4</v>
      </c>
      <c r="J99" s="12">
        <v>0.03</v>
      </c>
    </row>
    <row r="100" spans="1:10" x14ac:dyDescent="0.35">
      <c r="A100" t="s">
        <v>540</v>
      </c>
      <c r="B100" s="8">
        <v>2370</v>
      </c>
      <c r="C100" s="12">
        <v>0</v>
      </c>
      <c r="D100" s="8">
        <v>2355</v>
      </c>
      <c r="E100" s="8">
        <v>1305</v>
      </c>
      <c r="F100" s="8">
        <v>980</v>
      </c>
      <c r="G100" s="8">
        <v>65</v>
      </c>
      <c r="H100" s="12">
        <v>0.55000000000000004</v>
      </c>
      <c r="I100" s="12">
        <v>0.42</v>
      </c>
      <c r="J100" s="12">
        <v>0.03</v>
      </c>
    </row>
    <row r="101" spans="1:10" x14ac:dyDescent="0.35">
      <c r="A101" t="s">
        <v>541</v>
      </c>
      <c r="B101" s="8">
        <v>1070</v>
      </c>
      <c r="C101" s="12">
        <v>0</v>
      </c>
      <c r="D101" s="8">
        <v>1060</v>
      </c>
      <c r="E101" s="8">
        <v>575</v>
      </c>
      <c r="F101" s="8">
        <v>440</v>
      </c>
      <c r="G101" s="8">
        <v>45</v>
      </c>
      <c r="H101" s="12">
        <v>0.54</v>
      </c>
      <c r="I101" s="12">
        <v>0.42</v>
      </c>
      <c r="J101" s="12">
        <v>0.04</v>
      </c>
    </row>
    <row r="102" spans="1:10" x14ac:dyDescent="0.35">
      <c r="A102" t="s">
        <v>542</v>
      </c>
      <c r="B102" s="8">
        <v>550</v>
      </c>
      <c r="C102" s="12">
        <v>0</v>
      </c>
      <c r="D102" s="8">
        <v>545</v>
      </c>
      <c r="E102" s="8">
        <v>280</v>
      </c>
      <c r="F102" s="8">
        <v>235</v>
      </c>
      <c r="G102" s="8">
        <v>25</v>
      </c>
      <c r="H102" s="12">
        <v>0.52</v>
      </c>
      <c r="I102" s="12">
        <v>0.43</v>
      </c>
      <c r="J102" s="12">
        <v>0.05</v>
      </c>
    </row>
    <row r="103" spans="1:10" x14ac:dyDescent="0.35">
      <c r="A103" t="s">
        <v>543</v>
      </c>
      <c r="B103" s="8">
        <v>260</v>
      </c>
      <c r="C103" s="12">
        <v>0</v>
      </c>
      <c r="D103" s="8">
        <v>260</v>
      </c>
      <c r="E103" s="8">
        <v>110</v>
      </c>
      <c r="F103" s="8">
        <v>140</v>
      </c>
      <c r="G103" s="8">
        <v>5</v>
      </c>
      <c r="H103" s="12">
        <v>0.43</v>
      </c>
      <c r="I103" s="12">
        <v>0.54</v>
      </c>
      <c r="J103" s="12">
        <v>0.03</v>
      </c>
    </row>
    <row r="104" spans="1:10" x14ac:dyDescent="0.35">
      <c r="A104" t="s">
        <v>454</v>
      </c>
      <c r="B104" s="8">
        <v>760</v>
      </c>
      <c r="C104" s="12">
        <v>0</v>
      </c>
      <c r="D104" s="8">
        <v>605</v>
      </c>
      <c r="E104" s="8">
        <v>5</v>
      </c>
      <c r="F104" s="8">
        <v>60</v>
      </c>
      <c r="G104" s="8">
        <v>535</v>
      </c>
      <c r="H104" s="12">
        <v>0.01</v>
      </c>
      <c r="I104" s="12">
        <v>0.1</v>
      </c>
      <c r="J104" s="12">
        <v>0.89</v>
      </c>
    </row>
    <row r="105" spans="1:10" x14ac:dyDescent="0.35">
      <c r="A105" t="s">
        <v>446</v>
      </c>
      <c r="B105" s="8">
        <v>515435</v>
      </c>
      <c r="C105" s="12">
        <v>1</v>
      </c>
      <c r="D105" s="8">
        <v>512350</v>
      </c>
      <c r="E105" s="8">
        <v>337915</v>
      </c>
      <c r="F105" s="8">
        <v>157095</v>
      </c>
      <c r="G105" s="8">
        <v>17335</v>
      </c>
      <c r="H105" s="12">
        <v>0.66</v>
      </c>
      <c r="I105" s="12">
        <v>0.31</v>
      </c>
      <c r="J105" s="12">
        <v>0.03</v>
      </c>
    </row>
  </sheetData>
  <pageMargins left="0.7" right="0.7" top="0.75" bottom="0.75" header="0.3" footer="0.3"/>
  <pageSetup paperSize="9" orientation="portrait" horizontalDpi="300" verticalDpi="300"/>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J289"/>
  <sheetViews>
    <sheetView workbookViewId="0"/>
  </sheetViews>
  <sheetFormatPr defaultColWidth="10.6640625" defaultRowHeight="15.5" x14ac:dyDescent="0.35"/>
  <cols>
    <col min="1" max="1" width="35.6640625" customWidth="1"/>
    <col min="2" max="15" width="16.6640625" customWidth="1"/>
  </cols>
  <sheetData>
    <row r="1" spans="1:10" ht="62" x14ac:dyDescent="0.35">
      <c r="A1" s="2" t="s">
        <v>544</v>
      </c>
      <c r="B1" s="2" t="s">
        <v>239</v>
      </c>
      <c r="C1" s="2" t="s">
        <v>152</v>
      </c>
      <c r="D1" s="2" t="s">
        <v>260</v>
      </c>
      <c r="E1" s="2" t="s">
        <v>405</v>
      </c>
      <c r="F1" s="2" t="s">
        <v>406</v>
      </c>
      <c r="G1" s="2" t="s">
        <v>340</v>
      </c>
      <c r="H1" s="2" t="s">
        <v>157</v>
      </c>
      <c r="I1" s="2" t="s">
        <v>158</v>
      </c>
      <c r="J1" s="2" t="s">
        <v>159</v>
      </c>
    </row>
    <row r="2" spans="1:10" x14ac:dyDescent="0.35">
      <c r="A2" t="s">
        <v>545</v>
      </c>
      <c r="B2" s="8">
        <v>580</v>
      </c>
      <c r="C2" s="12">
        <v>0.03</v>
      </c>
      <c r="D2" s="8">
        <v>515</v>
      </c>
      <c r="E2" s="8">
        <v>330</v>
      </c>
      <c r="F2" s="8">
        <v>180</v>
      </c>
      <c r="G2" s="8">
        <v>5</v>
      </c>
      <c r="H2" s="12">
        <v>0.64</v>
      </c>
      <c r="I2" s="12">
        <v>0.35</v>
      </c>
      <c r="J2" s="12">
        <v>0.01</v>
      </c>
    </row>
    <row r="3" spans="1:10" x14ac:dyDescent="0.35">
      <c r="A3" t="s">
        <v>546</v>
      </c>
      <c r="B3" s="8">
        <v>3405</v>
      </c>
      <c r="C3" s="12">
        <v>0.03</v>
      </c>
      <c r="D3" s="8">
        <v>3195</v>
      </c>
      <c r="E3" s="8">
        <v>2230</v>
      </c>
      <c r="F3" s="8">
        <v>815</v>
      </c>
      <c r="G3" s="8">
        <v>150</v>
      </c>
      <c r="H3" s="12">
        <v>0.7</v>
      </c>
      <c r="I3" s="12">
        <v>0.26</v>
      </c>
      <c r="J3" s="12">
        <v>0.05</v>
      </c>
    </row>
    <row r="4" spans="1:10" x14ac:dyDescent="0.35">
      <c r="A4" t="s">
        <v>547</v>
      </c>
      <c r="B4" s="8">
        <v>3755</v>
      </c>
      <c r="C4" s="12">
        <v>0.03</v>
      </c>
      <c r="D4" s="8">
        <v>3480</v>
      </c>
      <c r="E4" s="8">
        <v>2415</v>
      </c>
      <c r="F4" s="8">
        <v>990</v>
      </c>
      <c r="G4" s="8">
        <v>75</v>
      </c>
      <c r="H4" s="12">
        <v>0.69</v>
      </c>
      <c r="I4" s="12">
        <v>0.28000000000000003</v>
      </c>
      <c r="J4" s="12">
        <v>0.02</v>
      </c>
    </row>
    <row r="5" spans="1:10" x14ac:dyDescent="0.35">
      <c r="A5" t="s">
        <v>548</v>
      </c>
      <c r="B5" s="8">
        <v>2710</v>
      </c>
      <c r="C5" s="12">
        <v>0.03</v>
      </c>
      <c r="D5" s="8">
        <v>2710</v>
      </c>
      <c r="E5" s="8">
        <v>1835</v>
      </c>
      <c r="F5" s="8">
        <v>705</v>
      </c>
      <c r="G5" s="8">
        <v>170</v>
      </c>
      <c r="H5" s="12">
        <v>0.68</v>
      </c>
      <c r="I5" s="12">
        <v>0.26</v>
      </c>
      <c r="J5" s="12">
        <v>0.06</v>
      </c>
    </row>
    <row r="6" spans="1:10" x14ac:dyDescent="0.35">
      <c r="A6" t="s">
        <v>549</v>
      </c>
      <c r="B6" s="8">
        <v>3120</v>
      </c>
      <c r="C6" s="12">
        <v>0.04</v>
      </c>
      <c r="D6" s="8">
        <v>3195</v>
      </c>
      <c r="E6" s="8">
        <v>1915</v>
      </c>
      <c r="F6" s="8">
        <v>1180</v>
      </c>
      <c r="G6" s="8">
        <v>95</v>
      </c>
      <c r="H6" s="12">
        <v>0.6</v>
      </c>
      <c r="I6" s="12">
        <v>0.37</v>
      </c>
      <c r="J6" s="12">
        <v>0.03</v>
      </c>
    </row>
    <row r="7" spans="1:10" x14ac:dyDescent="0.35">
      <c r="A7" t="s">
        <v>550</v>
      </c>
      <c r="B7" s="8">
        <v>1705</v>
      </c>
      <c r="C7" s="12">
        <v>0.03</v>
      </c>
      <c r="D7" s="8">
        <v>2075</v>
      </c>
      <c r="E7" s="8">
        <v>1105</v>
      </c>
      <c r="F7" s="8">
        <v>935</v>
      </c>
      <c r="G7" s="8">
        <v>30</v>
      </c>
      <c r="H7" s="12">
        <v>0.53</v>
      </c>
      <c r="I7" s="12">
        <v>0.45</v>
      </c>
      <c r="J7" s="12">
        <v>0.02</v>
      </c>
    </row>
    <row r="8" spans="1:10" x14ac:dyDescent="0.35">
      <c r="A8" t="s">
        <v>551</v>
      </c>
      <c r="B8" s="8">
        <v>935</v>
      </c>
      <c r="C8" s="12">
        <v>0.04</v>
      </c>
      <c r="D8" s="8">
        <v>940</v>
      </c>
      <c r="E8" s="8">
        <v>620</v>
      </c>
      <c r="F8" s="8">
        <v>305</v>
      </c>
      <c r="G8" s="8">
        <v>15</v>
      </c>
      <c r="H8" s="12">
        <v>0.66</v>
      </c>
      <c r="I8" s="12">
        <v>0.32</v>
      </c>
      <c r="J8" s="12">
        <v>0.01</v>
      </c>
    </row>
    <row r="9" spans="1:10" x14ac:dyDescent="0.35">
      <c r="A9" t="s">
        <v>552</v>
      </c>
      <c r="B9" s="8">
        <v>570</v>
      </c>
      <c r="C9" s="12">
        <v>0.03</v>
      </c>
      <c r="D9" s="8">
        <v>525</v>
      </c>
      <c r="E9" s="8">
        <v>305</v>
      </c>
      <c r="F9" s="8">
        <v>210</v>
      </c>
      <c r="G9" s="8">
        <v>10</v>
      </c>
      <c r="H9" s="12">
        <v>0.57999999999999996</v>
      </c>
      <c r="I9" s="12">
        <v>0.4</v>
      </c>
      <c r="J9" s="12">
        <v>0.02</v>
      </c>
    </row>
    <row r="10" spans="1:10" x14ac:dyDescent="0.35">
      <c r="A10" t="s">
        <v>553</v>
      </c>
      <c r="B10" s="8">
        <v>2860</v>
      </c>
      <c r="C10" s="12">
        <v>0.02</v>
      </c>
      <c r="D10" s="8">
        <v>2685</v>
      </c>
      <c r="E10" s="8">
        <v>1890</v>
      </c>
      <c r="F10" s="8">
        <v>685</v>
      </c>
      <c r="G10" s="8">
        <v>105</v>
      </c>
      <c r="H10" s="12">
        <v>0.7</v>
      </c>
      <c r="I10" s="12">
        <v>0.26</v>
      </c>
      <c r="J10" s="12">
        <v>0.04</v>
      </c>
    </row>
    <row r="11" spans="1:10" x14ac:dyDescent="0.35">
      <c r="A11" t="s">
        <v>554</v>
      </c>
      <c r="B11" s="8">
        <v>3480</v>
      </c>
      <c r="C11" s="12">
        <v>0.03</v>
      </c>
      <c r="D11" s="8">
        <v>3230</v>
      </c>
      <c r="E11" s="8">
        <v>2170</v>
      </c>
      <c r="F11" s="8">
        <v>1005</v>
      </c>
      <c r="G11" s="8">
        <v>50</v>
      </c>
      <c r="H11" s="12">
        <v>0.67</v>
      </c>
      <c r="I11" s="12">
        <v>0.31</v>
      </c>
      <c r="J11" s="12">
        <v>0.02</v>
      </c>
    </row>
    <row r="12" spans="1:10" x14ac:dyDescent="0.35">
      <c r="A12" t="s">
        <v>555</v>
      </c>
      <c r="B12" s="8">
        <v>2405</v>
      </c>
      <c r="C12" s="12">
        <v>0.03</v>
      </c>
      <c r="D12" s="8">
        <v>2450</v>
      </c>
      <c r="E12" s="8">
        <v>1605</v>
      </c>
      <c r="F12" s="8">
        <v>685</v>
      </c>
      <c r="G12" s="8">
        <v>155</v>
      </c>
      <c r="H12" s="12">
        <v>0.66</v>
      </c>
      <c r="I12" s="12">
        <v>0.28000000000000003</v>
      </c>
      <c r="J12" s="12">
        <v>0.06</v>
      </c>
    </row>
    <row r="13" spans="1:10" x14ac:dyDescent="0.35">
      <c r="A13" t="s">
        <v>556</v>
      </c>
      <c r="B13" s="8">
        <v>2520</v>
      </c>
      <c r="C13" s="12">
        <v>0.03</v>
      </c>
      <c r="D13" s="8">
        <v>2580</v>
      </c>
      <c r="E13" s="8">
        <v>1655</v>
      </c>
      <c r="F13" s="8">
        <v>840</v>
      </c>
      <c r="G13" s="8">
        <v>80</v>
      </c>
      <c r="H13" s="12">
        <v>0.64</v>
      </c>
      <c r="I13" s="12">
        <v>0.33</v>
      </c>
      <c r="J13" s="12">
        <v>0.03</v>
      </c>
    </row>
    <row r="14" spans="1:10" x14ac:dyDescent="0.35">
      <c r="A14" t="s">
        <v>557</v>
      </c>
      <c r="B14" s="8">
        <v>1505</v>
      </c>
      <c r="C14" s="12">
        <v>0.03</v>
      </c>
      <c r="D14" s="8">
        <v>1780</v>
      </c>
      <c r="E14" s="8">
        <v>945</v>
      </c>
      <c r="F14" s="8">
        <v>785</v>
      </c>
      <c r="G14" s="8">
        <v>45</v>
      </c>
      <c r="H14" s="12">
        <v>0.53</v>
      </c>
      <c r="I14" s="12">
        <v>0.44</v>
      </c>
      <c r="J14" s="12">
        <v>0.03</v>
      </c>
    </row>
    <row r="15" spans="1:10" x14ac:dyDescent="0.35">
      <c r="A15" t="s">
        <v>558</v>
      </c>
      <c r="B15" s="8">
        <v>770</v>
      </c>
      <c r="C15" s="12">
        <v>0.03</v>
      </c>
      <c r="D15" s="8">
        <v>785</v>
      </c>
      <c r="E15" s="8">
        <v>485</v>
      </c>
      <c r="F15" s="8">
        <v>290</v>
      </c>
      <c r="G15" s="8">
        <v>10</v>
      </c>
      <c r="H15" s="12">
        <v>0.62</v>
      </c>
      <c r="I15" s="12">
        <v>0.37</v>
      </c>
      <c r="J15" s="12">
        <v>0.01</v>
      </c>
    </row>
    <row r="16" spans="1:10" x14ac:dyDescent="0.35">
      <c r="A16" t="s">
        <v>559</v>
      </c>
      <c r="B16" s="8">
        <v>345</v>
      </c>
      <c r="C16" s="12">
        <v>0.02</v>
      </c>
      <c r="D16" s="8">
        <v>325</v>
      </c>
      <c r="E16" s="8">
        <v>225</v>
      </c>
      <c r="F16" s="8">
        <v>90</v>
      </c>
      <c r="G16" s="8">
        <v>5</v>
      </c>
      <c r="H16" s="12">
        <v>0.7</v>
      </c>
      <c r="I16" s="12">
        <v>0.28000000000000003</v>
      </c>
      <c r="J16" s="12">
        <v>0.02</v>
      </c>
    </row>
    <row r="17" spans="1:10" x14ac:dyDescent="0.35">
      <c r="A17" t="s">
        <v>560</v>
      </c>
      <c r="B17" s="8">
        <v>2350</v>
      </c>
      <c r="C17" s="12">
        <v>0.02</v>
      </c>
      <c r="D17" s="8">
        <v>2195</v>
      </c>
      <c r="E17" s="8">
        <v>1595</v>
      </c>
      <c r="F17" s="8">
        <v>510</v>
      </c>
      <c r="G17" s="8">
        <v>90</v>
      </c>
      <c r="H17" s="12">
        <v>0.73</v>
      </c>
      <c r="I17" s="12">
        <v>0.23</v>
      </c>
      <c r="J17" s="12">
        <v>0.04</v>
      </c>
    </row>
    <row r="18" spans="1:10" x14ac:dyDescent="0.35">
      <c r="A18" t="s">
        <v>561</v>
      </c>
      <c r="B18" s="8">
        <v>2275</v>
      </c>
      <c r="C18" s="12">
        <v>0.02</v>
      </c>
      <c r="D18" s="8">
        <v>2145</v>
      </c>
      <c r="E18" s="8">
        <v>1530</v>
      </c>
      <c r="F18" s="8">
        <v>585</v>
      </c>
      <c r="G18" s="8">
        <v>25</v>
      </c>
      <c r="H18" s="12">
        <v>0.71</v>
      </c>
      <c r="I18" s="12">
        <v>0.27</v>
      </c>
      <c r="J18" s="12">
        <v>0.01</v>
      </c>
    </row>
    <row r="19" spans="1:10" x14ac:dyDescent="0.35">
      <c r="A19" t="s">
        <v>562</v>
      </c>
      <c r="B19" s="8">
        <v>1635</v>
      </c>
      <c r="C19" s="12">
        <v>0.02</v>
      </c>
      <c r="D19" s="8">
        <v>1585</v>
      </c>
      <c r="E19" s="8">
        <v>1120</v>
      </c>
      <c r="F19" s="8">
        <v>370</v>
      </c>
      <c r="G19" s="8">
        <v>95</v>
      </c>
      <c r="H19" s="12">
        <v>0.71</v>
      </c>
      <c r="I19" s="12">
        <v>0.23</v>
      </c>
      <c r="J19" s="12">
        <v>0.06</v>
      </c>
    </row>
    <row r="20" spans="1:10" x14ac:dyDescent="0.35">
      <c r="A20" t="s">
        <v>563</v>
      </c>
      <c r="B20" s="8">
        <v>1600</v>
      </c>
      <c r="C20" s="12">
        <v>0.02</v>
      </c>
      <c r="D20" s="8">
        <v>1715</v>
      </c>
      <c r="E20" s="8">
        <v>1150</v>
      </c>
      <c r="F20" s="8">
        <v>510</v>
      </c>
      <c r="G20" s="8">
        <v>50</v>
      </c>
      <c r="H20" s="12">
        <v>0.67</v>
      </c>
      <c r="I20" s="12">
        <v>0.3</v>
      </c>
      <c r="J20" s="12">
        <v>0.03</v>
      </c>
    </row>
    <row r="21" spans="1:10" x14ac:dyDescent="0.35">
      <c r="A21" t="s">
        <v>564</v>
      </c>
      <c r="B21" s="8">
        <v>990</v>
      </c>
      <c r="C21" s="12">
        <v>0.02</v>
      </c>
      <c r="D21" s="8">
        <v>1160</v>
      </c>
      <c r="E21" s="8">
        <v>700</v>
      </c>
      <c r="F21" s="8">
        <v>435</v>
      </c>
      <c r="G21" s="8">
        <v>25</v>
      </c>
      <c r="H21" s="12">
        <v>0.6</v>
      </c>
      <c r="I21" s="12">
        <v>0.37</v>
      </c>
      <c r="J21" s="12">
        <v>0.02</v>
      </c>
    </row>
    <row r="22" spans="1:10" x14ac:dyDescent="0.35">
      <c r="A22" t="s">
        <v>565</v>
      </c>
      <c r="B22" s="8">
        <v>505</v>
      </c>
      <c r="C22" s="12">
        <v>0.02</v>
      </c>
      <c r="D22" s="8">
        <v>520</v>
      </c>
      <c r="E22" s="8">
        <v>335</v>
      </c>
      <c r="F22" s="8">
        <v>180</v>
      </c>
      <c r="G22" s="8">
        <v>5</v>
      </c>
      <c r="H22" s="12">
        <v>0.64</v>
      </c>
      <c r="I22" s="12">
        <v>0.35</v>
      </c>
      <c r="J22" s="12">
        <v>0.01</v>
      </c>
    </row>
    <row r="23" spans="1:10" x14ac:dyDescent="0.35">
      <c r="A23" t="s">
        <v>566</v>
      </c>
      <c r="B23" s="8">
        <v>255</v>
      </c>
      <c r="C23" s="12">
        <v>0.01</v>
      </c>
      <c r="D23" s="8">
        <v>230</v>
      </c>
      <c r="E23" s="8">
        <v>155</v>
      </c>
      <c r="F23" s="8">
        <v>75</v>
      </c>
      <c r="G23" s="8">
        <v>5</v>
      </c>
      <c r="H23" s="12">
        <v>0.66</v>
      </c>
      <c r="I23" s="12">
        <v>0.32</v>
      </c>
      <c r="J23" s="12">
        <v>0.02</v>
      </c>
    </row>
    <row r="24" spans="1:10" x14ac:dyDescent="0.35">
      <c r="A24" t="s">
        <v>567</v>
      </c>
      <c r="B24" s="8">
        <v>1340</v>
      </c>
      <c r="C24" s="12">
        <v>0.01</v>
      </c>
      <c r="D24" s="8">
        <v>1265</v>
      </c>
      <c r="E24" s="8">
        <v>870</v>
      </c>
      <c r="F24" s="8">
        <v>340</v>
      </c>
      <c r="G24" s="8">
        <v>55</v>
      </c>
      <c r="H24" s="12">
        <v>0.69</v>
      </c>
      <c r="I24" s="12">
        <v>0.27</v>
      </c>
      <c r="J24" s="12">
        <v>0.04</v>
      </c>
    </row>
    <row r="25" spans="1:10" x14ac:dyDescent="0.35">
      <c r="A25" t="s">
        <v>568</v>
      </c>
      <c r="B25" s="8">
        <v>1400</v>
      </c>
      <c r="C25" s="12">
        <v>0.01</v>
      </c>
      <c r="D25" s="8">
        <v>1350</v>
      </c>
      <c r="E25" s="8">
        <v>950</v>
      </c>
      <c r="F25" s="8">
        <v>370</v>
      </c>
      <c r="G25" s="8">
        <v>30</v>
      </c>
      <c r="H25" s="12">
        <v>0.7</v>
      </c>
      <c r="I25" s="12">
        <v>0.28000000000000003</v>
      </c>
      <c r="J25" s="12">
        <v>0.02</v>
      </c>
    </row>
    <row r="26" spans="1:10" x14ac:dyDescent="0.35">
      <c r="A26" t="s">
        <v>569</v>
      </c>
      <c r="B26" s="8">
        <v>945</v>
      </c>
      <c r="C26" s="12">
        <v>0.01</v>
      </c>
      <c r="D26" s="8">
        <v>890</v>
      </c>
      <c r="E26" s="8">
        <v>615</v>
      </c>
      <c r="F26" s="8">
        <v>230</v>
      </c>
      <c r="G26" s="8">
        <v>45</v>
      </c>
      <c r="H26" s="12">
        <v>0.69</v>
      </c>
      <c r="I26" s="12">
        <v>0.26</v>
      </c>
      <c r="J26" s="12">
        <v>0.05</v>
      </c>
    </row>
    <row r="27" spans="1:10" x14ac:dyDescent="0.35">
      <c r="A27" t="s">
        <v>570</v>
      </c>
      <c r="B27" s="8">
        <v>1085</v>
      </c>
      <c r="C27" s="12">
        <v>0.01</v>
      </c>
      <c r="D27" s="8">
        <v>1105</v>
      </c>
      <c r="E27" s="8">
        <v>710</v>
      </c>
      <c r="F27" s="8">
        <v>370</v>
      </c>
      <c r="G27" s="8">
        <v>25</v>
      </c>
      <c r="H27" s="12">
        <v>0.64</v>
      </c>
      <c r="I27" s="12">
        <v>0.33</v>
      </c>
      <c r="J27" s="12">
        <v>0.02</v>
      </c>
    </row>
    <row r="28" spans="1:10" x14ac:dyDescent="0.35">
      <c r="A28" t="s">
        <v>571</v>
      </c>
      <c r="B28" s="8">
        <v>580</v>
      </c>
      <c r="C28" s="12">
        <v>0.01</v>
      </c>
      <c r="D28" s="8">
        <v>720</v>
      </c>
      <c r="E28" s="8">
        <v>380</v>
      </c>
      <c r="F28" s="8">
        <v>330</v>
      </c>
      <c r="G28" s="8">
        <v>10</v>
      </c>
      <c r="H28" s="12">
        <v>0.53</v>
      </c>
      <c r="I28" s="12">
        <v>0.46</v>
      </c>
      <c r="J28" s="12">
        <v>0.01</v>
      </c>
    </row>
    <row r="29" spans="1:10" x14ac:dyDescent="0.35">
      <c r="A29" t="s">
        <v>572</v>
      </c>
      <c r="B29" s="8">
        <v>275</v>
      </c>
      <c r="C29" s="12">
        <v>0.01</v>
      </c>
      <c r="D29" s="8">
        <v>285</v>
      </c>
      <c r="E29" s="8">
        <v>185</v>
      </c>
      <c r="F29" s="8">
        <v>100</v>
      </c>
      <c r="G29" s="8">
        <v>5</v>
      </c>
      <c r="H29" s="12">
        <v>0.65</v>
      </c>
      <c r="I29" s="12">
        <v>0.34</v>
      </c>
      <c r="J29" s="12">
        <v>0.01</v>
      </c>
    </row>
    <row r="30" spans="1:10" x14ac:dyDescent="0.35">
      <c r="A30" t="s">
        <v>573</v>
      </c>
      <c r="B30" s="8">
        <v>165</v>
      </c>
      <c r="C30" s="12">
        <v>0.01</v>
      </c>
      <c r="D30" s="8">
        <v>155</v>
      </c>
      <c r="E30" s="8">
        <v>115</v>
      </c>
      <c r="F30" s="8">
        <v>40</v>
      </c>
      <c r="G30" s="8">
        <v>5</v>
      </c>
      <c r="H30" s="12">
        <v>0.74</v>
      </c>
      <c r="I30" s="12">
        <v>0.25</v>
      </c>
      <c r="J30" s="12">
        <v>0.02</v>
      </c>
    </row>
    <row r="31" spans="1:10" x14ac:dyDescent="0.35">
      <c r="A31" t="s">
        <v>574</v>
      </c>
      <c r="B31" s="8">
        <v>1380</v>
      </c>
      <c r="C31" s="12">
        <v>0.01</v>
      </c>
      <c r="D31" s="8">
        <v>1295</v>
      </c>
      <c r="E31" s="8">
        <v>925</v>
      </c>
      <c r="F31" s="8">
        <v>315</v>
      </c>
      <c r="G31" s="8">
        <v>55</v>
      </c>
      <c r="H31" s="12">
        <v>0.71</v>
      </c>
      <c r="I31" s="12">
        <v>0.24</v>
      </c>
      <c r="J31" s="12">
        <v>0.04</v>
      </c>
    </row>
    <row r="32" spans="1:10" x14ac:dyDescent="0.35">
      <c r="A32" t="s">
        <v>575</v>
      </c>
      <c r="B32" s="8">
        <v>1315</v>
      </c>
      <c r="C32" s="12">
        <v>0.01</v>
      </c>
      <c r="D32" s="8">
        <v>1255</v>
      </c>
      <c r="E32" s="8">
        <v>885</v>
      </c>
      <c r="F32" s="8">
        <v>345</v>
      </c>
      <c r="G32" s="8">
        <v>20</v>
      </c>
      <c r="H32" s="12">
        <v>0.71</v>
      </c>
      <c r="I32" s="12">
        <v>0.28000000000000003</v>
      </c>
      <c r="J32" s="12">
        <v>0.02</v>
      </c>
    </row>
    <row r="33" spans="1:10" x14ac:dyDescent="0.35">
      <c r="A33" t="s">
        <v>576</v>
      </c>
      <c r="B33" s="8">
        <v>885</v>
      </c>
      <c r="C33" s="12">
        <v>0.01</v>
      </c>
      <c r="D33" s="8">
        <v>865</v>
      </c>
      <c r="E33" s="8">
        <v>635</v>
      </c>
      <c r="F33" s="8">
        <v>180</v>
      </c>
      <c r="G33" s="8">
        <v>50</v>
      </c>
      <c r="H33" s="12">
        <v>0.74</v>
      </c>
      <c r="I33" s="12">
        <v>0.21</v>
      </c>
      <c r="J33" s="12">
        <v>0.06</v>
      </c>
    </row>
    <row r="34" spans="1:10" x14ac:dyDescent="0.35">
      <c r="A34" t="s">
        <v>577</v>
      </c>
      <c r="B34" s="8">
        <v>1000</v>
      </c>
      <c r="C34" s="12">
        <v>0.01</v>
      </c>
      <c r="D34" s="8">
        <v>1045</v>
      </c>
      <c r="E34" s="8">
        <v>700</v>
      </c>
      <c r="F34" s="8">
        <v>325</v>
      </c>
      <c r="G34" s="8">
        <v>20</v>
      </c>
      <c r="H34" s="12">
        <v>0.67</v>
      </c>
      <c r="I34" s="12">
        <v>0.31</v>
      </c>
      <c r="J34" s="12">
        <v>0.02</v>
      </c>
    </row>
    <row r="35" spans="1:10" x14ac:dyDescent="0.35">
      <c r="A35" t="s">
        <v>578</v>
      </c>
      <c r="B35" s="8">
        <v>530</v>
      </c>
      <c r="C35" s="12">
        <v>0.01</v>
      </c>
      <c r="D35" s="8">
        <v>625</v>
      </c>
      <c r="E35" s="8">
        <v>395</v>
      </c>
      <c r="F35" s="8">
        <v>220</v>
      </c>
      <c r="G35" s="8">
        <v>10</v>
      </c>
      <c r="H35" s="12">
        <v>0.63</v>
      </c>
      <c r="I35" s="12">
        <v>0.35</v>
      </c>
      <c r="J35" s="12">
        <v>0.02</v>
      </c>
    </row>
    <row r="36" spans="1:10" x14ac:dyDescent="0.35">
      <c r="A36" t="s">
        <v>579</v>
      </c>
      <c r="B36" s="8">
        <v>250</v>
      </c>
      <c r="C36" s="12">
        <v>0.01</v>
      </c>
      <c r="D36" s="8">
        <v>250</v>
      </c>
      <c r="E36" s="8">
        <v>165</v>
      </c>
      <c r="F36" s="8">
        <v>85</v>
      </c>
      <c r="G36" s="65" t="s">
        <v>962</v>
      </c>
      <c r="H36" s="12">
        <v>0.66</v>
      </c>
      <c r="I36" s="65" t="s">
        <v>962</v>
      </c>
      <c r="J36" s="65" t="s">
        <v>962</v>
      </c>
    </row>
    <row r="37" spans="1:10" x14ac:dyDescent="0.35">
      <c r="A37" t="s">
        <v>580</v>
      </c>
      <c r="B37" s="8">
        <v>430</v>
      </c>
      <c r="C37" s="12">
        <v>0.02</v>
      </c>
      <c r="D37" s="8">
        <v>410</v>
      </c>
      <c r="E37" s="8">
        <v>300</v>
      </c>
      <c r="F37" s="8">
        <v>100</v>
      </c>
      <c r="G37" s="8">
        <v>10</v>
      </c>
      <c r="H37" s="12">
        <v>0.73</v>
      </c>
      <c r="I37" s="12">
        <v>0.25</v>
      </c>
      <c r="J37" s="12">
        <v>0.02</v>
      </c>
    </row>
    <row r="38" spans="1:10" x14ac:dyDescent="0.35">
      <c r="A38" t="s">
        <v>581</v>
      </c>
      <c r="B38" s="8">
        <v>3305</v>
      </c>
      <c r="C38" s="12">
        <v>0.03</v>
      </c>
      <c r="D38" s="8">
        <v>3065</v>
      </c>
      <c r="E38" s="8">
        <v>2215</v>
      </c>
      <c r="F38" s="8">
        <v>720</v>
      </c>
      <c r="G38" s="8">
        <v>130</v>
      </c>
      <c r="H38" s="12">
        <v>0.72</v>
      </c>
      <c r="I38" s="12">
        <v>0.23</v>
      </c>
      <c r="J38" s="12">
        <v>0.04</v>
      </c>
    </row>
    <row r="39" spans="1:10" x14ac:dyDescent="0.35">
      <c r="A39" t="s">
        <v>582</v>
      </c>
      <c r="B39" s="8">
        <v>3065</v>
      </c>
      <c r="C39" s="12">
        <v>0.03</v>
      </c>
      <c r="D39" s="8">
        <v>2970</v>
      </c>
      <c r="E39" s="8">
        <v>2105</v>
      </c>
      <c r="F39" s="8">
        <v>815</v>
      </c>
      <c r="G39" s="8">
        <v>55</v>
      </c>
      <c r="H39" s="12">
        <v>0.71</v>
      </c>
      <c r="I39" s="12">
        <v>0.27</v>
      </c>
      <c r="J39" s="12">
        <v>0.02</v>
      </c>
    </row>
    <row r="40" spans="1:10" x14ac:dyDescent="0.35">
      <c r="A40" t="s">
        <v>583</v>
      </c>
      <c r="B40" s="8">
        <v>2270</v>
      </c>
      <c r="C40" s="12">
        <v>0.03</v>
      </c>
      <c r="D40" s="8">
        <v>2155</v>
      </c>
      <c r="E40" s="8">
        <v>1475</v>
      </c>
      <c r="F40" s="8">
        <v>510</v>
      </c>
      <c r="G40" s="8">
        <v>165</v>
      </c>
      <c r="H40" s="12">
        <v>0.69</v>
      </c>
      <c r="I40" s="12">
        <v>0.24</v>
      </c>
      <c r="J40" s="12">
        <v>0.08</v>
      </c>
    </row>
    <row r="41" spans="1:10" x14ac:dyDescent="0.35">
      <c r="A41" t="s">
        <v>584</v>
      </c>
      <c r="B41" s="8">
        <v>2320</v>
      </c>
      <c r="C41" s="12">
        <v>0.03</v>
      </c>
      <c r="D41" s="8">
        <v>2465</v>
      </c>
      <c r="E41" s="8">
        <v>1650</v>
      </c>
      <c r="F41" s="8">
        <v>750</v>
      </c>
      <c r="G41" s="8">
        <v>65</v>
      </c>
      <c r="H41" s="12">
        <v>0.67</v>
      </c>
      <c r="I41" s="12">
        <v>0.3</v>
      </c>
      <c r="J41" s="12">
        <v>0.03</v>
      </c>
    </row>
    <row r="42" spans="1:10" x14ac:dyDescent="0.35">
      <c r="A42" t="s">
        <v>585</v>
      </c>
      <c r="B42" s="8">
        <v>1415</v>
      </c>
      <c r="C42" s="12">
        <v>0.03</v>
      </c>
      <c r="D42" s="8">
        <v>1640</v>
      </c>
      <c r="E42" s="8">
        <v>970</v>
      </c>
      <c r="F42" s="8">
        <v>640</v>
      </c>
      <c r="G42" s="8">
        <v>30</v>
      </c>
      <c r="H42" s="12">
        <v>0.59</v>
      </c>
      <c r="I42" s="12">
        <v>0.39</v>
      </c>
      <c r="J42" s="12">
        <v>0.02</v>
      </c>
    </row>
    <row r="43" spans="1:10" x14ac:dyDescent="0.35">
      <c r="A43" t="s">
        <v>586</v>
      </c>
      <c r="B43" s="8">
        <v>690</v>
      </c>
      <c r="C43" s="12">
        <v>0.03</v>
      </c>
      <c r="D43" s="8">
        <v>725</v>
      </c>
      <c r="E43" s="8">
        <v>475</v>
      </c>
      <c r="F43" s="8">
        <v>240</v>
      </c>
      <c r="G43" s="8">
        <v>5</v>
      </c>
      <c r="H43" s="12">
        <v>0.66</v>
      </c>
      <c r="I43" s="12">
        <v>0.33</v>
      </c>
      <c r="J43" s="12">
        <v>0.01</v>
      </c>
    </row>
    <row r="44" spans="1:10" x14ac:dyDescent="0.35">
      <c r="A44" t="s">
        <v>587</v>
      </c>
      <c r="B44" s="8">
        <v>600</v>
      </c>
      <c r="C44" s="12">
        <v>0.03</v>
      </c>
      <c r="D44" s="8">
        <v>550</v>
      </c>
      <c r="E44" s="8">
        <v>440</v>
      </c>
      <c r="F44" s="8">
        <v>105</v>
      </c>
      <c r="G44" s="8">
        <v>5</v>
      </c>
      <c r="H44" s="12">
        <v>0.8</v>
      </c>
      <c r="I44" s="12">
        <v>0.19</v>
      </c>
      <c r="J44" s="12">
        <v>0.01</v>
      </c>
    </row>
    <row r="45" spans="1:10" x14ac:dyDescent="0.35">
      <c r="A45" t="s">
        <v>588</v>
      </c>
      <c r="B45" s="8">
        <v>4455</v>
      </c>
      <c r="C45" s="12">
        <v>0.03</v>
      </c>
      <c r="D45" s="8">
        <v>4215</v>
      </c>
      <c r="E45" s="8">
        <v>3020</v>
      </c>
      <c r="F45" s="8">
        <v>1020</v>
      </c>
      <c r="G45" s="8">
        <v>175</v>
      </c>
      <c r="H45" s="12">
        <v>0.72</v>
      </c>
      <c r="I45" s="12">
        <v>0.24</v>
      </c>
      <c r="J45" s="12">
        <v>0.04</v>
      </c>
    </row>
    <row r="46" spans="1:10" x14ac:dyDescent="0.35">
      <c r="A46" t="s">
        <v>589</v>
      </c>
      <c r="B46" s="8">
        <v>3700</v>
      </c>
      <c r="C46" s="12">
        <v>0.03</v>
      </c>
      <c r="D46" s="8">
        <v>3530</v>
      </c>
      <c r="E46" s="8">
        <v>2505</v>
      </c>
      <c r="F46" s="8">
        <v>940</v>
      </c>
      <c r="G46" s="8">
        <v>80</v>
      </c>
      <c r="H46" s="12">
        <v>0.71</v>
      </c>
      <c r="I46" s="12">
        <v>0.27</v>
      </c>
      <c r="J46" s="12">
        <v>0.02</v>
      </c>
    </row>
    <row r="47" spans="1:10" x14ac:dyDescent="0.35">
      <c r="A47" t="s">
        <v>590</v>
      </c>
      <c r="B47" s="8">
        <v>2910</v>
      </c>
      <c r="C47" s="12">
        <v>0.03</v>
      </c>
      <c r="D47" s="8">
        <v>2800</v>
      </c>
      <c r="E47" s="8">
        <v>2005</v>
      </c>
      <c r="F47" s="8">
        <v>595</v>
      </c>
      <c r="G47" s="8">
        <v>200</v>
      </c>
      <c r="H47" s="12">
        <v>0.72</v>
      </c>
      <c r="I47" s="12">
        <v>0.21</v>
      </c>
      <c r="J47" s="12">
        <v>7.0000000000000007E-2</v>
      </c>
    </row>
    <row r="48" spans="1:10" x14ac:dyDescent="0.35">
      <c r="A48" t="s">
        <v>591</v>
      </c>
      <c r="B48" s="8">
        <v>2890</v>
      </c>
      <c r="C48" s="12">
        <v>0.03</v>
      </c>
      <c r="D48" s="8">
        <v>3040</v>
      </c>
      <c r="E48" s="8">
        <v>2035</v>
      </c>
      <c r="F48" s="8">
        <v>910</v>
      </c>
      <c r="G48" s="8">
        <v>95</v>
      </c>
      <c r="H48" s="12">
        <v>0.67</v>
      </c>
      <c r="I48" s="12">
        <v>0.3</v>
      </c>
      <c r="J48" s="12">
        <v>0.03</v>
      </c>
    </row>
    <row r="49" spans="1:10" x14ac:dyDescent="0.35">
      <c r="A49" t="s">
        <v>592</v>
      </c>
      <c r="B49" s="8">
        <v>1855</v>
      </c>
      <c r="C49" s="12">
        <v>0.03</v>
      </c>
      <c r="D49" s="8">
        <v>2135</v>
      </c>
      <c r="E49" s="8">
        <v>1310</v>
      </c>
      <c r="F49" s="8">
        <v>790</v>
      </c>
      <c r="G49" s="8">
        <v>35</v>
      </c>
      <c r="H49" s="12">
        <v>0.61</v>
      </c>
      <c r="I49" s="12">
        <v>0.37</v>
      </c>
      <c r="J49" s="12">
        <v>0.02</v>
      </c>
    </row>
    <row r="50" spans="1:10" x14ac:dyDescent="0.35">
      <c r="A50" t="s">
        <v>593</v>
      </c>
      <c r="B50" s="8">
        <v>810</v>
      </c>
      <c r="C50" s="12">
        <v>0.03</v>
      </c>
      <c r="D50" s="8">
        <v>850</v>
      </c>
      <c r="E50" s="8">
        <v>590</v>
      </c>
      <c r="F50" s="8">
        <v>255</v>
      </c>
      <c r="G50" s="8">
        <v>5</v>
      </c>
      <c r="H50" s="12">
        <v>0.69</v>
      </c>
      <c r="I50" s="12">
        <v>0.3</v>
      </c>
      <c r="J50" s="12">
        <v>0.01</v>
      </c>
    </row>
    <row r="51" spans="1:10" x14ac:dyDescent="0.35">
      <c r="A51" t="s">
        <v>594</v>
      </c>
      <c r="B51" s="8">
        <v>560</v>
      </c>
      <c r="C51" s="12">
        <v>0.03</v>
      </c>
      <c r="D51" s="8">
        <v>515</v>
      </c>
      <c r="E51" s="8">
        <v>355</v>
      </c>
      <c r="F51" s="8">
        <v>140</v>
      </c>
      <c r="G51" s="8">
        <v>20</v>
      </c>
      <c r="H51" s="12">
        <v>0.69</v>
      </c>
      <c r="I51" s="12">
        <v>0.27</v>
      </c>
      <c r="J51" s="12">
        <v>0.03</v>
      </c>
    </row>
    <row r="52" spans="1:10" x14ac:dyDescent="0.35">
      <c r="A52" t="s">
        <v>595</v>
      </c>
      <c r="B52" s="8">
        <v>3875</v>
      </c>
      <c r="C52" s="12">
        <v>0.03</v>
      </c>
      <c r="D52" s="8">
        <v>3645</v>
      </c>
      <c r="E52" s="8">
        <v>2580</v>
      </c>
      <c r="F52" s="8">
        <v>885</v>
      </c>
      <c r="G52" s="8">
        <v>180</v>
      </c>
      <c r="H52" s="12">
        <v>0.71</v>
      </c>
      <c r="I52" s="12">
        <v>0.24</v>
      </c>
      <c r="J52" s="12">
        <v>0.05</v>
      </c>
    </row>
    <row r="53" spans="1:10" x14ac:dyDescent="0.35">
      <c r="A53" t="s">
        <v>596</v>
      </c>
      <c r="B53" s="8">
        <v>3425</v>
      </c>
      <c r="C53" s="12">
        <v>0.03</v>
      </c>
      <c r="D53" s="8">
        <v>3245</v>
      </c>
      <c r="E53" s="8">
        <v>2320</v>
      </c>
      <c r="F53" s="8">
        <v>870</v>
      </c>
      <c r="G53" s="8">
        <v>55</v>
      </c>
      <c r="H53" s="12">
        <v>0.72</v>
      </c>
      <c r="I53" s="12">
        <v>0.27</v>
      </c>
      <c r="J53" s="12">
        <v>0.02</v>
      </c>
    </row>
    <row r="54" spans="1:10" x14ac:dyDescent="0.35">
      <c r="A54" t="s">
        <v>597</v>
      </c>
      <c r="B54" s="8">
        <v>2430</v>
      </c>
      <c r="C54" s="12">
        <v>0.03</v>
      </c>
      <c r="D54" s="8">
        <v>2425</v>
      </c>
      <c r="E54" s="8">
        <v>1730</v>
      </c>
      <c r="F54" s="8">
        <v>540</v>
      </c>
      <c r="G54" s="8">
        <v>160</v>
      </c>
      <c r="H54" s="12">
        <v>0.71</v>
      </c>
      <c r="I54" s="12">
        <v>0.22</v>
      </c>
      <c r="J54" s="12">
        <v>7.0000000000000007E-2</v>
      </c>
    </row>
    <row r="55" spans="1:10" x14ac:dyDescent="0.35">
      <c r="A55" t="s">
        <v>598</v>
      </c>
      <c r="B55" s="8">
        <v>2480</v>
      </c>
      <c r="C55" s="12">
        <v>0.03</v>
      </c>
      <c r="D55" s="8">
        <v>2585</v>
      </c>
      <c r="E55" s="8">
        <v>1755</v>
      </c>
      <c r="F55" s="8">
        <v>750</v>
      </c>
      <c r="G55" s="8">
        <v>85</v>
      </c>
      <c r="H55" s="12">
        <v>0.68</v>
      </c>
      <c r="I55" s="12">
        <v>0.28999999999999998</v>
      </c>
      <c r="J55" s="12">
        <v>0.03</v>
      </c>
    </row>
    <row r="56" spans="1:10" x14ac:dyDescent="0.35">
      <c r="A56" t="s">
        <v>599</v>
      </c>
      <c r="B56" s="8">
        <v>1560</v>
      </c>
      <c r="C56" s="12">
        <v>0.03</v>
      </c>
      <c r="D56" s="8">
        <v>1805</v>
      </c>
      <c r="E56" s="8">
        <v>1095</v>
      </c>
      <c r="F56" s="8">
        <v>685</v>
      </c>
      <c r="G56" s="8">
        <v>25</v>
      </c>
      <c r="H56" s="12">
        <v>0.61</v>
      </c>
      <c r="I56" s="12">
        <v>0.38</v>
      </c>
      <c r="J56" s="12">
        <v>0.01</v>
      </c>
    </row>
    <row r="57" spans="1:10" x14ac:dyDescent="0.35">
      <c r="A57" t="s">
        <v>600</v>
      </c>
      <c r="B57" s="8">
        <v>755</v>
      </c>
      <c r="C57" s="12">
        <v>0.03</v>
      </c>
      <c r="D57" s="8">
        <v>785</v>
      </c>
      <c r="E57" s="8">
        <v>535</v>
      </c>
      <c r="F57" s="8">
        <v>235</v>
      </c>
      <c r="G57" s="8">
        <v>15</v>
      </c>
      <c r="H57" s="12">
        <v>0.68</v>
      </c>
      <c r="I57" s="12">
        <v>0.3</v>
      </c>
      <c r="J57" s="12">
        <v>0.02</v>
      </c>
    </row>
    <row r="58" spans="1:10" x14ac:dyDescent="0.35">
      <c r="A58" t="s">
        <v>601</v>
      </c>
      <c r="B58" s="8">
        <v>185</v>
      </c>
      <c r="C58" s="12">
        <v>0.01</v>
      </c>
      <c r="D58" s="8">
        <v>170</v>
      </c>
      <c r="E58" s="8">
        <v>125</v>
      </c>
      <c r="F58" s="8">
        <v>45</v>
      </c>
      <c r="G58" s="8">
        <v>5</v>
      </c>
      <c r="H58" s="12">
        <v>0.72</v>
      </c>
      <c r="I58" s="12">
        <v>0.25</v>
      </c>
      <c r="J58" s="12">
        <v>0.02</v>
      </c>
    </row>
    <row r="59" spans="1:10" x14ac:dyDescent="0.35">
      <c r="A59" t="s">
        <v>602</v>
      </c>
      <c r="B59" s="8">
        <v>1230</v>
      </c>
      <c r="C59" s="12">
        <v>0.01</v>
      </c>
      <c r="D59" s="8">
        <v>1140</v>
      </c>
      <c r="E59" s="8">
        <v>800</v>
      </c>
      <c r="F59" s="8">
        <v>305</v>
      </c>
      <c r="G59" s="8">
        <v>35</v>
      </c>
      <c r="H59" s="12">
        <v>0.7</v>
      </c>
      <c r="I59" s="12">
        <v>0.27</v>
      </c>
      <c r="J59" s="12">
        <v>0.03</v>
      </c>
    </row>
    <row r="60" spans="1:10" x14ac:dyDescent="0.35">
      <c r="A60" t="s">
        <v>603</v>
      </c>
      <c r="B60" s="8">
        <v>1245</v>
      </c>
      <c r="C60" s="12">
        <v>0.01</v>
      </c>
      <c r="D60" s="8">
        <v>1190</v>
      </c>
      <c r="E60" s="8">
        <v>815</v>
      </c>
      <c r="F60" s="8">
        <v>355</v>
      </c>
      <c r="G60" s="8">
        <v>20</v>
      </c>
      <c r="H60" s="12">
        <v>0.68</v>
      </c>
      <c r="I60" s="12">
        <v>0.3</v>
      </c>
      <c r="J60" s="12">
        <v>0.02</v>
      </c>
    </row>
    <row r="61" spans="1:10" x14ac:dyDescent="0.35">
      <c r="A61" t="s">
        <v>604</v>
      </c>
      <c r="B61" s="8">
        <v>915</v>
      </c>
      <c r="C61" s="12">
        <v>0.01</v>
      </c>
      <c r="D61" s="8">
        <v>890</v>
      </c>
      <c r="E61" s="8">
        <v>605</v>
      </c>
      <c r="F61" s="8">
        <v>230</v>
      </c>
      <c r="G61" s="8">
        <v>55</v>
      </c>
      <c r="H61" s="12">
        <v>0.68</v>
      </c>
      <c r="I61" s="12">
        <v>0.26</v>
      </c>
      <c r="J61" s="12">
        <v>0.06</v>
      </c>
    </row>
    <row r="62" spans="1:10" x14ac:dyDescent="0.35">
      <c r="A62" t="s">
        <v>605</v>
      </c>
      <c r="B62" s="8">
        <v>835</v>
      </c>
      <c r="C62" s="12">
        <v>0.01</v>
      </c>
      <c r="D62" s="8">
        <v>870</v>
      </c>
      <c r="E62" s="8">
        <v>530</v>
      </c>
      <c r="F62" s="8">
        <v>315</v>
      </c>
      <c r="G62" s="8">
        <v>25</v>
      </c>
      <c r="H62" s="12">
        <v>0.61</v>
      </c>
      <c r="I62" s="12">
        <v>0.36</v>
      </c>
      <c r="J62" s="12">
        <v>0.03</v>
      </c>
    </row>
    <row r="63" spans="1:10" x14ac:dyDescent="0.35">
      <c r="A63" t="s">
        <v>606</v>
      </c>
      <c r="B63" s="8">
        <v>560</v>
      </c>
      <c r="C63" s="12">
        <v>0.01</v>
      </c>
      <c r="D63" s="8">
        <v>655</v>
      </c>
      <c r="E63" s="8">
        <v>375</v>
      </c>
      <c r="F63" s="8">
        <v>275</v>
      </c>
      <c r="G63" s="8">
        <v>5</v>
      </c>
      <c r="H63" s="12">
        <v>0.56999999999999995</v>
      </c>
      <c r="I63" s="12">
        <v>0.42</v>
      </c>
      <c r="J63" s="12">
        <v>0.01</v>
      </c>
    </row>
    <row r="64" spans="1:10" x14ac:dyDescent="0.35">
      <c r="A64" t="s">
        <v>607</v>
      </c>
      <c r="B64" s="8">
        <v>255</v>
      </c>
      <c r="C64" s="12">
        <v>0.01</v>
      </c>
      <c r="D64" s="8">
        <v>275</v>
      </c>
      <c r="E64" s="8">
        <v>180</v>
      </c>
      <c r="F64" s="8">
        <v>90</v>
      </c>
      <c r="G64" s="8">
        <v>5</v>
      </c>
      <c r="H64" s="12">
        <v>0.66</v>
      </c>
      <c r="I64" s="12">
        <v>0.32</v>
      </c>
      <c r="J64" s="12">
        <v>0.02</v>
      </c>
    </row>
    <row r="65" spans="1:10" x14ac:dyDescent="0.35">
      <c r="A65" t="s">
        <v>608</v>
      </c>
      <c r="B65" s="8">
        <v>305</v>
      </c>
      <c r="C65" s="12">
        <v>0.02</v>
      </c>
      <c r="D65" s="8">
        <v>280</v>
      </c>
      <c r="E65" s="8">
        <v>205</v>
      </c>
      <c r="F65" s="8">
        <v>70</v>
      </c>
      <c r="G65" s="8">
        <v>5</v>
      </c>
      <c r="H65" s="12">
        <v>0.73</v>
      </c>
      <c r="I65" s="12">
        <v>0.25</v>
      </c>
      <c r="J65" s="12">
        <v>0.02</v>
      </c>
    </row>
    <row r="66" spans="1:10" x14ac:dyDescent="0.35">
      <c r="A66" t="s">
        <v>609</v>
      </c>
      <c r="B66" s="8">
        <v>2125</v>
      </c>
      <c r="C66" s="12">
        <v>0.02</v>
      </c>
      <c r="D66" s="8">
        <v>1990</v>
      </c>
      <c r="E66" s="8">
        <v>1375</v>
      </c>
      <c r="F66" s="8">
        <v>540</v>
      </c>
      <c r="G66" s="8">
        <v>75</v>
      </c>
      <c r="H66" s="12">
        <v>0.69</v>
      </c>
      <c r="I66" s="12">
        <v>0.27</v>
      </c>
      <c r="J66" s="12">
        <v>0.04</v>
      </c>
    </row>
    <row r="67" spans="1:10" x14ac:dyDescent="0.35">
      <c r="A67" t="s">
        <v>610</v>
      </c>
      <c r="B67" s="8">
        <v>2015</v>
      </c>
      <c r="C67" s="12">
        <v>0.02</v>
      </c>
      <c r="D67" s="8">
        <v>1915</v>
      </c>
      <c r="E67" s="8">
        <v>1335</v>
      </c>
      <c r="F67" s="8">
        <v>560</v>
      </c>
      <c r="G67" s="8">
        <v>20</v>
      </c>
      <c r="H67" s="12">
        <v>0.7</v>
      </c>
      <c r="I67" s="12">
        <v>0.28999999999999998</v>
      </c>
      <c r="J67" s="12">
        <v>0.01</v>
      </c>
    </row>
    <row r="68" spans="1:10" x14ac:dyDescent="0.35">
      <c r="A68" t="s">
        <v>611</v>
      </c>
      <c r="B68" s="8">
        <v>1530</v>
      </c>
      <c r="C68" s="12">
        <v>0.02</v>
      </c>
      <c r="D68" s="8">
        <v>1485</v>
      </c>
      <c r="E68" s="8">
        <v>1065</v>
      </c>
      <c r="F68" s="8">
        <v>325</v>
      </c>
      <c r="G68" s="8">
        <v>90</v>
      </c>
      <c r="H68" s="12">
        <v>0.72</v>
      </c>
      <c r="I68" s="12">
        <v>0.22</v>
      </c>
      <c r="J68" s="12">
        <v>0.06</v>
      </c>
    </row>
    <row r="69" spans="1:10" x14ac:dyDescent="0.35">
      <c r="A69" t="s">
        <v>612</v>
      </c>
      <c r="B69" s="8">
        <v>1495</v>
      </c>
      <c r="C69" s="12">
        <v>0.02</v>
      </c>
      <c r="D69" s="8">
        <v>1595</v>
      </c>
      <c r="E69" s="8">
        <v>1075</v>
      </c>
      <c r="F69" s="8">
        <v>480</v>
      </c>
      <c r="G69" s="8">
        <v>40</v>
      </c>
      <c r="H69" s="12">
        <v>0.67</v>
      </c>
      <c r="I69" s="12">
        <v>0.3</v>
      </c>
      <c r="J69" s="12">
        <v>0.03</v>
      </c>
    </row>
    <row r="70" spans="1:10" x14ac:dyDescent="0.35">
      <c r="A70" t="s">
        <v>613</v>
      </c>
      <c r="B70" s="8">
        <v>920</v>
      </c>
      <c r="C70" s="12">
        <v>0.02</v>
      </c>
      <c r="D70" s="8">
        <v>1055</v>
      </c>
      <c r="E70" s="8">
        <v>605</v>
      </c>
      <c r="F70" s="8">
        <v>430</v>
      </c>
      <c r="G70" s="8">
        <v>20</v>
      </c>
      <c r="H70" s="12">
        <v>0.56999999999999995</v>
      </c>
      <c r="I70" s="12">
        <v>0.41</v>
      </c>
      <c r="J70" s="12">
        <v>0.02</v>
      </c>
    </row>
    <row r="71" spans="1:10" x14ac:dyDescent="0.35">
      <c r="A71" t="s">
        <v>614</v>
      </c>
      <c r="B71" s="8">
        <v>430</v>
      </c>
      <c r="C71" s="12">
        <v>0.02</v>
      </c>
      <c r="D71" s="8">
        <v>445</v>
      </c>
      <c r="E71" s="8">
        <v>295</v>
      </c>
      <c r="F71" s="8">
        <v>145</v>
      </c>
      <c r="G71" s="8">
        <v>5</v>
      </c>
      <c r="H71" s="12">
        <v>0.66</v>
      </c>
      <c r="I71" s="12">
        <v>0.33</v>
      </c>
      <c r="J71" s="12">
        <v>0.01</v>
      </c>
    </row>
    <row r="72" spans="1:10" x14ac:dyDescent="0.35">
      <c r="A72" t="s">
        <v>615</v>
      </c>
      <c r="B72" s="8">
        <v>200</v>
      </c>
      <c r="C72" s="12">
        <v>0.01</v>
      </c>
      <c r="D72" s="8">
        <v>185</v>
      </c>
      <c r="E72" s="8">
        <v>125</v>
      </c>
      <c r="F72" s="8">
        <v>50</v>
      </c>
      <c r="G72" s="8">
        <v>5</v>
      </c>
      <c r="H72" s="12">
        <v>0.68</v>
      </c>
      <c r="I72" s="12">
        <v>0.28000000000000003</v>
      </c>
      <c r="J72" s="12">
        <v>0.03</v>
      </c>
    </row>
    <row r="73" spans="1:10" x14ac:dyDescent="0.35">
      <c r="A73" t="s">
        <v>616</v>
      </c>
      <c r="B73" s="8">
        <v>1165</v>
      </c>
      <c r="C73" s="12">
        <v>0.01</v>
      </c>
      <c r="D73" s="8">
        <v>1100</v>
      </c>
      <c r="E73" s="8">
        <v>750</v>
      </c>
      <c r="F73" s="8">
        <v>315</v>
      </c>
      <c r="G73" s="8">
        <v>35</v>
      </c>
      <c r="H73" s="12">
        <v>0.68</v>
      </c>
      <c r="I73" s="12">
        <v>0.28000000000000003</v>
      </c>
      <c r="J73" s="12">
        <v>0.03</v>
      </c>
    </row>
    <row r="74" spans="1:10" x14ac:dyDescent="0.35">
      <c r="A74" t="s">
        <v>617</v>
      </c>
      <c r="B74" s="8">
        <v>1250</v>
      </c>
      <c r="C74" s="12">
        <v>0.01</v>
      </c>
      <c r="D74" s="8">
        <v>1175</v>
      </c>
      <c r="E74" s="8">
        <v>790</v>
      </c>
      <c r="F74" s="8">
        <v>365</v>
      </c>
      <c r="G74" s="8">
        <v>25</v>
      </c>
      <c r="H74" s="12">
        <v>0.67</v>
      </c>
      <c r="I74" s="12">
        <v>0.31</v>
      </c>
      <c r="J74" s="12">
        <v>0.02</v>
      </c>
    </row>
    <row r="75" spans="1:10" x14ac:dyDescent="0.35">
      <c r="A75" t="s">
        <v>618</v>
      </c>
      <c r="B75" s="8">
        <v>805</v>
      </c>
      <c r="C75" s="12">
        <v>0.01</v>
      </c>
      <c r="D75" s="8">
        <v>810</v>
      </c>
      <c r="E75" s="8">
        <v>550</v>
      </c>
      <c r="F75" s="8">
        <v>215</v>
      </c>
      <c r="G75" s="8">
        <v>45</v>
      </c>
      <c r="H75" s="12">
        <v>0.68</v>
      </c>
      <c r="I75" s="12">
        <v>0.27</v>
      </c>
      <c r="J75" s="12">
        <v>0.06</v>
      </c>
    </row>
    <row r="76" spans="1:10" x14ac:dyDescent="0.35">
      <c r="A76" t="s">
        <v>619</v>
      </c>
      <c r="B76" s="8">
        <v>840</v>
      </c>
      <c r="C76" s="12">
        <v>0.01</v>
      </c>
      <c r="D76" s="8">
        <v>855</v>
      </c>
      <c r="E76" s="8">
        <v>540</v>
      </c>
      <c r="F76" s="8">
        <v>290</v>
      </c>
      <c r="G76" s="8">
        <v>30</v>
      </c>
      <c r="H76" s="12">
        <v>0.63</v>
      </c>
      <c r="I76" s="12">
        <v>0.34</v>
      </c>
      <c r="J76" s="12">
        <v>0.04</v>
      </c>
    </row>
    <row r="77" spans="1:10" x14ac:dyDescent="0.35">
      <c r="A77" t="s">
        <v>620</v>
      </c>
      <c r="B77" s="8">
        <v>520</v>
      </c>
      <c r="C77" s="12">
        <v>0.01</v>
      </c>
      <c r="D77" s="8">
        <v>620</v>
      </c>
      <c r="E77" s="8">
        <v>335</v>
      </c>
      <c r="F77" s="8">
        <v>270</v>
      </c>
      <c r="G77" s="8">
        <v>15</v>
      </c>
      <c r="H77" s="12">
        <v>0.54</v>
      </c>
      <c r="I77" s="12">
        <v>0.44</v>
      </c>
      <c r="J77" s="12">
        <v>0.02</v>
      </c>
    </row>
    <row r="78" spans="1:10" x14ac:dyDescent="0.35">
      <c r="A78" t="s">
        <v>621</v>
      </c>
      <c r="B78" s="8">
        <v>245</v>
      </c>
      <c r="C78" s="12">
        <v>0.01</v>
      </c>
      <c r="D78" s="8">
        <v>240</v>
      </c>
      <c r="E78" s="8">
        <v>145</v>
      </c>
      <c r="F78" s="8">
        <v>95</v>
      </c>
      <c r="G78" s="65" t="s">
        <v>962</v>
      </c>
      <c r="H78" s="12">
        <v>0.61</v>
      </c>
      <c r="I78" s="65" t="s">
        <v>962</v>
      </c>
      <c r="J78" s="65" t="s">
        <v>962</v>
      </c>
    </row>
    <row r="79" spans="1:10" x14ac:dyDescent="0.35">
      <c r="A79" t="s">
        <v>622</v>
      </c>
      <c r="B79" s="8">
        <v>975</v>
      </c>
      <c r="C79" s="12">
        <v>0.05</v>
      </c>
      <c r="D79" s="8">
        <v>885</v>
      </c>
      <c r="E79" s="8">
        <v>610</v>
      </c>
      <c r="F79" s="8">
        <v>255</v>
      </c>
      <c r="G79" s="8">
        <v>20</v>
      </c>
      <c r="H79" s="12">
        <v>0.69</v>
      </c>
      <c r="I79" s="12">
        <v>0.28999999999999998</v>
      </c>
      <c r="J79" s="12">
        <v>0.02</v>
      </c>
    </row>
    <row r="80" spans="1:10" x14ac:dyDescent="0.35">
      <c r="A80" t="s">
        <v>623</v>
      </c>
      <c r="B80" s="8">
        <v>6770</v>
      </c>
      <c r="C80" s="12">
        <v>0.05</v>
      </c>
      <c r="D80" s="8">
        <v>6320</v>
      </c>
      <c r="E80" s="8">
        <v>4435</v>
      </c>
      <c r="F80" s="8">
        <v>1640</v>
      </c>
      <c r="G80" s="8">
        <v>245</v>
      </c>
      <c r="H80" s="12">
        <v>0.7</v>
      </c>
      <c r="I80" s="12">
        <v>0.26</v>
      </c>
      <c r="J80" s="12">
        <v>0.04</v>
      </c>
    </row>
    <row r="81" spans="1:10" x14ac:dyDescent="0.35">
      <c r="A81" t="s">
        <v>624</v>
      </c>
      <c r="B81" s="8">
        <v>7575</v>
      </c>
      <c r="C81" s="12">
        <v>0.06</v>
      </c>
      <c r="D81" s="8">
        <v>7140</v>
      </c>
      <c r="E81" s="8">
        <v>4870</v>
      </c>
      <c r="F81" s="8">
        <v>2125</v>
      </c>
      <c r="G81" s="8">
        <v>145</v>
      </c>
      <c r="H81" s="12">
        <v>0.68</v>
      </c>
      <c r="I81" s="12">
        <v>0.3</v>
      </c>
      <c r="J81" s="12">
        <v>0.02</v>
      </c>
    </row>
    <row r="82" spans="1:10" x14ac:dyDescent="0.35">
      <c r="A82" t="s">
        <v>625</v>
      </c>
      <c r="B82" s="8">
        <v>5190</v>
      </c>
      <c r="C82" s="12">
        <v>0.06</v>
      </c>
      <c r="D82" s="8">
        <v>5180</v>
      </c>
      <c r="E82" s="8">
        <v>3560</v>
      </c>
      <c r="F82" s="8">
        <v>1320</v>
      </c>
      <c r="G82" s="8">
        <v>300</v>
      </c>
      <c r="H82" s="12">
        <v>0.69</v>
      </c>
      <c r="I82" s="12">
        <v>0.25</v>
      </c>
      <c r="J82" s="12">
        <v>0.06</v>
      </c>
    </row>
    <row r="83" spans="1:10" x14ac:dyDescent="0.35">
      <c r="A83" t="s">
        <v>626</v>
      </c>
      <c r="B83" s="8">
        <v>5535</v>
      </c>
      <c r="C83" s="12">
        <v>0.06</v>
      </c>
      <c r="D83" s="8">
        <v>5615</v>
      </c>
      <c r="E83" s="8">
        <v>3630</v>
      </c>
      <c r="F83" s="8">
        <v>1825</v>
      </c>
      <c r="G83" s="8">
        <v>165</v>
      </c>
      <c r="H83" s="12">
        <v>0.65</v>
      </c>
      <c r="I83" s="12">
        <v>0.32</v>
      </c>
      <c r="J83" s="12">
        <v>0.03</v>
      </c>
    </row>
    <row r="84" spans="1:10" x14ac:dyDescent="0.35">
      <c r="A84" t="s">
        <v>627</v>
      </c>
      <c r="B84" s="8">
        <v>3570</v>
      </c>
      <c r="C84" s="12">
        <v>7.0000000000000007E-2</v>
      </c>
      <c r="D84" s="8">
        <v>4235</v>
      </c>
      <c r="E84" s="8">
        <v>2330</v>
      </c>
      <c r="F84" s="8">
        <v>1825</v>
      </c>
      <c r="G84" s="8">
        <v>80</v>
      </c>
      <c r="H84" s="12">
        <v>0.55000000000000004</v>
      </c>
      <c r="I84" s="12">
        <v>0.43</v>
      </c>
      <c r="J84" s="12">
        <v>0.02</v>
      </c>
    </row>
    <row r="85" spans="1:10" x14ac:dyDescent="0.35">
      <c r="A85" t="s">
        <v>628</v>
      </c>
      <c r="B85" s="8">
        <v>1730</v>
      </c>
      <c r="C85" s="12">
        <v>7.0000000000000007E-2</v>
      </c>
      <c r="D85" s="8">
        <v>1760</v>
      </c>
      <c r="E85" s="8">
        <v>1135</v>
      </c>
      <c r="F85" s="8">
        <v>595</v>
      </c>
      <c r="G85" s="8">
        <v>35</v>
      </c>
      <c r="H85" s="12">
        <v>0.64</v>
      </c>
      <c r="I85" s="12">
        <v>0.34</v>
      </c>
      <c r="J85" s="12">
        <v>0.02</v>
      </c>
    </row>
    <row r="86" spans="1:10" x14ac:dyDescent="0.35">
      <c r="A86" t="s">
        <v>629</v>
      </c>
      <c r="B86" s="8">
        <v>525</v>
      </c>
      <c r="C86" s="12">
        <v>0.03</v>
      </c>
      <c r="D86" s="8">
        <v>460</v>
      </c>
      <c r="E86" s="8">
        <v>325</v>
      </c>
      <c r="F86" s="8">
        <v>125</v>
      </c>
      <c r="G86" s="8">
        <v>15</v>
      </c>
      <c r="H86" s="12">
        <v>0.7</v>
      </c>
      <c r="I86" s="12">
        <v>0.27</v>
      </c>
      <c r="J86" s="12">
        <v>0.03</v>
      </c>
    </row>
    <row r="87" spans="1:10" x14ac:dyDescent="0.35">
      <c r="A87" t="s">
        <v>630</v>
      </c>
      <c r="B87" s="8">
        <v>3570</v>
      </c>
      <c r="C87" s="12">
        <v>0.03</v>
      </c>
      <c r="D87" s="8">
        <v>3380</v>
      </c>
      <c r="E87" s="8">
        <v>2430</v>
      </c>
      <c r="F87" s="8">
        <v>795</v>
      </c>
      <c r="G87" s="8">
        <v>155</v>
      </c>
      <c r="H87" s="12">
        <v>0.72</v>
      </c>
      <c r="I87" s="12">
        <v>0.23</v>
      </c>
      <c r="J87" s="12">
        <v>0.05</v>
      </c>
    </row>
    <row r="88" spans="1:10" x14ac:dyDescent="0.35">
      <c r="A88" t="s">
        <v>631</v>
      </c>
      <c r="B88" s="8">
        <v>3370</v>
      </c>
      <c r="C88" s="12">
        <v>0.03</v>
      </c>
      <c r="D88" s="8">
        <v>3205</v>
      </c>
      <c r="E88" s="8">
        <v>2290</v>
      </c>
      <c r="F88" s="8">
        <v>855</v>
      </c>
      <c r="G88" s="8">
        <v>60</v>
      </c>
      <c r="H88" s="12">
        <v>0.71</v>
      </c>
      <c r="I88" s="12">
        <v>0.27</v>
      </c>
      <c r="J88" s="12">
        <v>0.02</v>
      </c>
    </row>
    <row r="89" spans="1:10" x14ac:dyDescent="0.35">
      <c r="A89" t="s">
        <v>632</v>
      </c>
      <c r="B89" s="8">
        <v>2520</v>
      </c>
      <c r="C89" s="12">
        <v>0.03</v>
      </c>
      <c r="D89" s="8">
        <v>2450</v>
      </c>
      <c r="E89" s="8">
        <v>1715</v>
      </c>
      <c r="F89" s="8">
        <v>540</v>
      </c>
      <c r="G89" s="8">
        <v>195</v>
      </c>
      <c r="H89" s="12">
        <v>0.7</v>
      </c>
      <c r="I89" s="12">
        <v>0.22</v>
      </c>
      <c r="J89" s="12">
        <v>0.08</v>
      </c>
    </row>
    <row r="90" spans="1:10" x14ac:dyDescent="0.35">
      <c r="A90" t="s">
        <v>633</v>
      </c>
      <c r="B90" s="8">
        <v>2690</v>
      </c>
      <c r="C90" s="12">
        <v>0.03</v>
      </c>
      <c r="D90" s="8">
        <v>2745</v>
      </c>
      <c r="E90" s="8">
        <v>1810</v>
      </c>
      <c r="F90" s="8">
        <v>855</v>
      </c>
      <c r="G90" s="8">
        <v>75</v>
      </c>
      <c r="H90" s="12">
        <v>0.66</v>
      </c>
      <c r="I90" s="12">
        <v>0.31</v>
      </c>
      <c r="J90" s="12">
        <v>0.03</v>
      </c>
    </row>
    <row r="91" spans="1:10" x14ac:dyDescent="0.35">
      <c r="A91" t="s">
        <v>634</v>
      </c>
      <c r="B91" s="8">
        <v>1590</v>
      </c>
      <c r="C91" s="12">
        <v>0.03</v>
      </c>
      <c r="D91" s="8">
        <v>1905</v>
      </c>
      <c r="E91" s="8">
        <v>1065</v>
      </c>
      <c r="F91" s="8">
        <v>810</v>
      </c>
      <c r="G91" s="8">
        <v>30</v>
      </c>
      <c r="H91" s="12">
        <v>0.56000000000000005</v>
      </c>
      <c r="I91" s="12">
        <v>0.43</v>
      </c>
      <c r="J91" s="12">
        <v>0.02</v>
      </c>
    </row>
    <row r="92" spans="1:10" x14ac:dyDescent="0.35">
      <c r="A92" t="s">
        <v>635</v>
      </c>
      <c r="B92" s="8">
        <v>790</v>
      </c>
      <c r="C92" s="12">
        <v>0.03</v>
      </c>
      <c r="D92" s="8">
        <v>810</v>
      </c>
      <c r="E92" s="8">
        <v>515</v>
      </c>
      <c r="F92" s="8">
        <v>290</v>
      </c>
      <c r="G92" s="8">
        <v>10</v>
      </c>
      <c r="H92" s="12">
        <v>0.63</v>
      </c>
      <c r="I92" s="12">
        <v>0.36</v>
      </c>
      <c r="J92" s="12">
        <v>0.01</v>
      </c>
    </row>
    <row r="93" spans="1:10" x14ac:dyDescent="0.35">
      <c r="A93" t="s">
        <v>636</v>
      </c>
      <c r="B93" s="8">
        <v>1310</v>
      </c>
      <c r="C93" s="12">
        <v>7.0000000000000007E-2</v>
      </c>
      <c r="D93" s="8">
        <v>1220</v>
      </c>
      <c r="E93" s="8">
        <v>900</v>
      </c>
      <c r="F93" s="8">
        <v>305</v>
      </c>
      <c r="G93" s="8">
        <v>15</v>
      </c>
      <c r="H93" s="12">
        <v>0.74</v>
      </c>
      <c r="I93" s="12">
        <v>0.25</v>
      </c>
      <c r="J93" s="12">
        <v>0.01</v>
      </c>
    </row>
    <row r="94" spans="1:10" x14ac:dyDescent="0.35">
      <c r="A94" t="s">
        <v>637</v>
      </c>
      <c r="B94" s="8">
        <v>9430</v>
      </c>
      <c r="C94" s="12">
        <v>7.0000000000000007E-2</v>
      </c>
      <c r="D94" s="8">
        <v>8830</v>
      </c>
      <c r="E94" s="8">
        <v>6265</v>
      </c>
      <c r="F94" s="8">
        <v>2160</v>
      </c>
      <c r="G94" s="8">
        <v>405</v>
      </c>
      <c r="H94" s="12">
        <v>0.71</v>
      </c>
      <c r="I94" s="12">
        <v>0.24</v>
      </c>
      <c r="J94" s="12">
        <v>0.05</v>
      </c>
    </row>
    <row r="95" spans="1:10" x14ac:dyDescent="0.35">
      <c r="A95" t="s">
        <v>638</v>
      </c>
      <c r="B95" s="8">
        <v>8460</v>
      </c>
      <c r="C95" s="12">
        <v>7.0000000000000007E-2</v>
      </c>
      <c r="D95" s="8">
        <v>8080</v>
      </c>
      <c r="E95" s="8">
        <v>5785</v>
      </c>
      <c r="F95" s="8">
        <v>2185</v>
      </c>
      <c r="G95" s="8">
        <v>110</v>
      </c>
      <c r="H95" s="12">
        <v>0.72</v>
      </c>
      <c r="I95" s="12">
        <v>0.27</v>
      </c>
      <c r="J95" s="12">
        <v>0.01</v>
      </c>
    </row>
    <row r="96" spans="1:10" x14ac:dyDescent="0.35">
      <c r="A96" t="s">
        <v>639</v>
      </c>
      <c r="B96" s="8">
        <v>6410</v>
      </c>
      <c r="C96" s="12">
        <v>0.08</v>
      </c>
      <c r="D96" s="8">
        <v>6350</v>
      </c>
      <c r="E96" s="8">
        <v>4600</v>
      </c>
      <c r="F96" s="8">
        <v>1355</v>
      </c>
      <c r="G96" s="8">
        <v>395</v>
      </c>
      <c r="H96" s="12">
        <v>0.72</v>
      </c>
      <c r="I96" s="12">
        <v>0.21</v>
      </c>
      <c r="J96" s="12">
        <v>0.06</v>
      </c>
    </row>
    <row r="97" spans="1:10" x14ac:dyDescent="0.35">
      <c r="A97" t="s">
        <v>640</v>
      </c>
      <c r="B97" s="8">
        <v>6215</v>
      </c>
      <c r="C97" s="12">
        <v>7.0000000000000007E-2</v>
      </c>
      <c r="D97" s="8">
        <v>6470</v>
      </c>
      <c r="E97" s="8">
        <v>4425</v>
      </c>
      <c r="F97" s="8">
        <v>1840</v>
      </c>
      <c r="G97" s="8">
        <v>205</v>
      </c>
      <c r="H97" s="12">
        <v>0.68</v>
      </c>
      <c r="I97" s="12">
        <v>0.28000000000000003</v>
      </c>
      <c r="J97" s="12">
        <v>0.03</v>
      </c>
    </row>
    <row r="98" spans="1:10" x14ac:dyDescent="0.35">
      <c r="A98" t="s">
        <v>641</v>
      </c>
      <c r="B98" s="8">
        <v>3855</v>
      </c>
      <c r="C98" s="12">
        <v>7.0000000000000007E-2</v>
      </c>
      <c r="D98" s="8">
        <v>4430</v>
      </c>
      <c r="E98" s="8">
        <v>2600</v>
      </c>
      <c r="F98" s="8">
        <v>1750</v>
      </c>
      <c r="G98" s="8">
        <v>80</v>
      </c>
      <c r="H98" s="12">
        <v>0.59</v>
      </c>
      <c r="I98" s="12">
        <v>0.39</v>
      </c>
      <c r="J98" s="12">
        <v>0.02</v>
      </c>
    </row>
    <row r="99" spans="1:10" x14ac:dyDescent="0.35">
      <c r="A99" t="s">
        <v>642</v>
      </c>
      <c r="B99" s="8">
        <v>1760</v>
      </c>
      <c r="C99" s="12">
        <v>7.0000000000000007E-2</v>
      </c>
      <c r="D99" s="8">
        <v>1860</v>
      </c>
      <c r="E99" s="8">
        <v>1230</v>
      </c>
      <c r="F99" s="8">
        <v>610</v>
      </c>
      <c r="G99" s="8">
        <v>20</v>
      </c>
      <c r="H99" s="12">
        <v>0.66</v>
      </c>
      <c r="I99" s="12">
        <v>0.33</v>
      </c>
      <c r="J99" s="12">
        <v>0.01</v>
      </c>
    </row>
    <row r="100" spans="1:10" x14ac:dyDescent="0.35">
      <c r="A100" t="s">
        <v>643</v>
      </c>
      <c r="B100" s="8">
        <v>2610</v>
      </c>
      <c r="C100" s="12">
        <v>0.13</v>
      </c>
      <c r="D100" s="8">
        <v>2345</v>
      </c>
      <c r="E100" s="8">
        <v>1770</v>
      </c>
      <c r="F100" s="8">
        <v>520</v>
      </c>
      <c r="G100" s="8">
        <v>55</v>
      </c>
      <c r="H100" s="12">
        <v>0.76</v>
      </c>
      <c r="I100" s="12">
        <v>0.22</v>
      </c>
      <c r="J100" s="12">
        <v>0.02</v>
      </c>
    </row>
    <row r="101" spans="1:10" x14ac:dyDescent="0.35">
      <c r="A101" t="s">
        <v>644</v>
      </c>
      <c r="B101" s="8">
        <v>20910</v>
      </c>
      <c r="C101" s="12">
        <v>0.16</v>
      </c>
      <c r="D101" s="8">
        <v>19620</v>
      </c>
      <c r="E101" s="8">
        <v>13365</v>
      </c>
      <c r="F101" s="8">
        <v>5335</v>
      </c>
      <c r="G101" s="8">
        <v>920</v>
      </c>
      <c r="H101" s="12">
        <v>0.68</v>
      </c>
      <c r="I101" s="12">
        <v>0.27</v>
      </c>
      <c r="J101" s="12">
        <v>0.05</v>
      </c>
    </row>
    <row r="102" spans="1:10" x14ac:dyDescent="0.35">
      <c r="A102" t="s">
        <v>645</v>
      </c>
      <c r="B102" s="8">
        <v>18960</v>
      </c>
      <c r="C102" s="12">
        <v>0.16</v>
      </c>
      <c r="D102" s="8">
        <v>18005</v>
      </c>
      <c r="E102" s="8">
        <v>12155</v>
      </c>
      <c r="F102" s="8">
        <v>5500</v>
      </c>
      <c r="G102" s="8">
        <v>345</v>
      </c>
      <c r="H102" s="12">
        <v>0.68</v>
      </c>
      <c r="I102" s="12">
        <v>0.31</v>
      </c>
      <c r="J102" s="12">
        <v>0.02</v>
      </c>
    </row>
    <row r="103" spans="1:10" x14ac:dyDescent="0.35">
      <c r="A103" t="s">
        <v>646</v>
      </c>
      <c r="B103" s="8">
        <v>13685</v>
      </c>
      <c r="C103" s="12">
        <v>0.16</v>
      </c>
      <c r="D103" s="8">
        <v>13615</v>
      </c>
      <c r="E103" s="8">
        <v>9275</v>
      </c>
      <c r="F103" s="8">
        <v>3445</v>
      </c>
      <c r="G103" s="8">
        <v>895</v>
      </c>
      <c r="H103" s="12">
        <v>0.68</v>
      </c>
      <c r="I103" s="12">
        <v>0.25</v>
      </c>
      <c r="J103" s="12">
        <v>7.0000000000000007E-2</v>
      </c>
    </row>
    <row r="104" spans="1:10" x14ac:dyDescent="0.35">
      <c r="A104" t="s">
        <v>647</v>
      </c>
      <c r="B104" s="8">
        <v>14060</v>
      </c>
      <c r="C104" s="12">
        <v>0.16</v>
      </c>
      <c r="D104" s="8">
        <v>14300</v>
      </c>
      <c r="E104" s="8">
        <v>9315</v>
      </c>
      <c r="F104" s="8">
        <v>4560</v>
      </c>
      <c r="G104" s="8">
        <v>420</v>
      </c>
      <c r="H104" s="12">
        <v>0.65</v>
      </c>
      <c r="I104" s="12">
        <v>0.32</v>
      </c>
      <c r="J104" s="12">
        <v>0.03</v>
      </c>
    </row>
    <row r="105" spans="1:10" x14ac:dyDescent="0.35">
      <c r="A105" t="s">
        <v>648</v>
      </c>
      <c r="B105" s="8">
        <v>9105</v>
      </c>
      <c r="C105" s="12">
        <v>0.17</v>
      </c>
      <c r="D105" s="8">
        <v>10625</v>
      </c>
      <c r="E105" s="8">
        <v>6300</v>
      </c>
      <c r="F105" s="8">
        <v>4110</v>
      </c>
      <c r="G105" s="8">
        <v>220</v>
      </c>
      <c r="H105" s="12">
        <v>0.59</v>
      </c>
      <c r="I105" s="12">
        <v>0.39</v>
      </c>
      <c r="J105" s="12">
        <v>0.02</v>
      </c>
    </row>
    <row r="106" spans="1:10" x14ac:dyDescent="0.35">
      <c r="A106" t="s">
        <v>649</v>
      </c>
      <c r="B106" s="8">
        <v>4565</v>
      </c>
      <c r="C106" s="12">
        <v>0.18</v>
      </c>
      <c r="D106" s="8">
        <v>4790</v>
      </c>
      <c r="E106" s="8">
        <v>3145</v>
      </c>
      <c r="F106" s="8">
        <v>1570</v>
      </c>
      <c r="G106" s="8">
        <v>75</v>
      </c>
      <c r="H106" s="12">
        <v>0.66</v>
      </c>
      <c r="I106" s="12">
        <v>0.33</v>
      </c>
      <c r="J106" s="12">
        <v>0.02</v>
      </c>
    </row>
    <row r="107" spans="1:10" x14ac:dyDescent="0.35">
      <c r="A107" t="s">
        <v>650</v>
      </c>
      <c r="B107" s="8">
        <v>615</v>
      </c>
      <c r="C107" s="12">
        <v>0.03</v>
      </c>
      <c r="D107" s="8">
        <v>575</v>
      </c>
      <c r="E107" s="8">
        <v>390</v>
      </c>
      <c r="F107" s="8">
        <v>175</v>
      </c>
      <c r="G107" s="8">
        <v>10</v>
      </c>
      <c r="H107" s="12">
        <v>0.68</v>
      </c>
      <c r="I107" s="12">
        <v>0.3</v>
      </c>
      <c r="J107" s="12">
        <v>0.02</v>
      </c>
    </row>
    <row r="108" spans="1:10" x14ac:dyDescent="0.35">
      <c r="A108" t="s">
        <v>651</v>
      </c>
      <c r="B108" s="8">
        <v>3800</v>
      </c>
      <c r="C108" s="12">
        <v>0.03</v>
      </c>
      <c r="D108" s="8">
        <v>3570</v>
      </c>
      <c r="E108" s="8">
        <v>2525</v>
      </c>
      <c r="F108" s="8">
        <v>885</v>
      </c>
      <c r="G108" s="8">
        <v>160</v>
      </c>
      <c r="H108" s="12">
        <v>0.71</v>
      </c>
      <c r="I108" s="12">
        <v>0.25</v>
      </c>
      <c r="J108" s="12">
        <v>0.04</v>
      </c>
    </row>
    <row r="109" spans="1:10" x14ac:dyDescent="0.35">
      <c r="A109" t="s">
        <v>652</v>
      </c>
      <c r="B109" s="8">
        <v>4125</v>
      </c>
      <c r="C109" s="12">
        <v>0.03</v>
      </c>
      <c r="D109" s="8">
        <v>3805</v>
      </c>
      <c r="E109" s="8">
        <v>2650</v>
      </c>
      <c r="F109" s="8">
        <v>1080</v>
      </c>
      <c r="G109" s="8">
        <v>75</v>
      </c>
      <c r="H109" s="12">
        <v>0.7</v>
      </c>
      <c r="I109" s="12">
        <v>0.28000000000000003</v>
      </c>
      <c r="J109" s="12">
        <v>0.02</v>
      </c>
    </row>
    <row r="110" spans="1:10" x14ac:dyDescent="0.35">
      <c r="A110" t="s">
        <v>653</v>
      </c>
      <c r="B110" s="8">
        <v>2945</v>
      </c>
      <c r="C110" s="12">
        <v>0.03</v>
      </c>
      <c r="D110" s="8">
        <v>2925</v>
      </c>
      <c r="E110" s="8">
        <v>1985</v>
      </c>
      <c r="F110" s="8">
        <v>755</v>
      </c>
      <c r="G110" s="8">
        <v>190</v>
      </c>
      <c r="H110" s="12">
        <v>0.68</v>
      </c>
      <c r="I110" s="12">
        <v>0.26</v>
      </c>
      <c r="J110" s="12">
        <v>0.06</v>
      </c>
    </row>
    <row r="111" spans="1:10" x14ac:dyDescent="0.35">
      <c r="A111" t="s">
        <v>654</v>
      </c>
      <c r="B111" s="8">
        <v>2895</v>
      </c>
      <c r="C111" s="12">
        <v>0.03</v>
      </c>
      <c r="D111" s="8">
        <v>3040</v>
      </c>
      <c r="E111" s="8">
        <v>1975</v>
      </c>
      <c r="F111" s="8">
        <v>970</v>
      </c>
      <c r="G111" s="8">
        <v>90</v>
      </c>
      <c r="H111" s="12">
        <v>0.65</v>
      </c>
      <c r="I111" s="12">
        <v>0.32</v>
      </c>
      <c r="J111" s="12">
        <v>0.03</v>
      </c>
    </row>
    <row r="112" spans="1:10" x14ac:dyDescent="0.35">
      <c r="A112" t="s">
        <v>655</v>
      </c>
      <c r="B112" s="8">
        <v>1890</v>
      </c>
      <c r="C112" s="12">
        <v>0.04</v>
      </c>
      <c r="D112" s="8">
        <v>2215</v>
      </c>
      <c r="E112" s="8">
        <v>1210</v>
      </c>
      <c r="F112" s="8">
        <v>960</v>
      </c>
      <c r="G112" s="8">
        <v>45</v>
      </c>
      <c r="H112" s="12">
        <v>0.55000000000000004</v>
      </c>
      <c r="I112" s="12">
        <v>0.43</v>
      </c>
      <c r="J112" s="12">
        <v>0.02</v>
      </c>
    </row>
    <row r="113" spans="1:10" x14ac:dyDescent="0.35">
      <c r="A113" t="s">
        <v>656</v>
      </c>
      <c r="B113" s="8">
        <v>855</v>
      </c>
      <c r="C113" s="12">
        <v>0.03</v>
      </c>
      <c r="D113" s="8">
        <v>890</v>
      </c>
      <c r="E113" s="8">
        <v>590</v>
      </c>
      <c r="F113" s="8">
        <v>295</v>
      </c>
      <c r="G113" s="8">
        <v>5</v>
      </c>
      <c r="H113" s="12">
        <v>0.66</v>
      </c>
      <c r="I113" s="12">
        <v>0.33</v>
      </c>
      <c r="J113" s="12">
        <v>0.01</v>
      </c>
    </row>
    <row r="114" spans="1:10" x14ac:dyDescent="0.35">
      <c r="A114" t="s">
        <v>657</v>
      </c>
      <c r="B114" s="8">
        <v>335</v>
      </c>
      <c r="C114" s="12">
        <v>0.02</v>
      </c>
      <c r="D114" s="8">
        <v>315</v>
      </c>
      <c r="E114" s="8">
        <v>235</v>
      </c>
      <c r="F114" s="8">
        <v>75</v>
      </c>
      <c r="G114" s="8">
        <v>5</v>
      </c>
      <c r="H114" s="12">
        <v>0.75</v>
      </c>
      <c r="I114" s="12">
        <v>0.24</v>
      </c>
      <c r="J114" s="12">
        <v>0.02</v>
      </c>
    </row>
    <row r="115" spans="1:10" x14ac:dyDescent="0.35">
      <c r="A115" t="s">
        <v>658</v>
      </c>
      <c r="B115" s="8">
        <v>2320</v>
      </c>
      <c r="C115" s="12">
        <v>0.02</v>
      </c>
      <c r="D115" s="8">
        <v>2215</v>
      </c>
      <c r="E115" s="8">
        <v>1525</v>
      </c>
      <c r="F115" s="8">
        <v>615</v>
      </c>
      <c r="G115" s="8">
        <v>70</v>
      </c>
      <c r="H115" s="12">
        <v>0.69</v>
      </c>
      <c r="I115" s="12">
        <v>0.28000000000000003</v>
      </c>
      <c r="J115" s="12">
        <v>0.03</v>
      </c>
    </row>
    <row r="116" spans="1:10" x14ac:dyDescent="0.35">
      <c r="A116" t="s">
        <v>659</v>
      </c>
      <c r="B116" s="8">
        <v>1850</v>
      </c>
      <c r="C116" s="12">
        <v>0.02</v>
      </c>
      <c r="D116" s="8">
        <v>1775</v>
      </c>
      <c r="E116" s="8">
        <v>1240</v>
      </c>
      <c r="F116" s="8">
        <v>505</v>
      </c>
      <c r="G116" s="8">
        <v>30</v>
      </c>
      <c r="H116" s="12">
        <v>0.7</v>
      </c>
      <c r="I116" s="12">
        <v>0.28999999999999998</v>
      </c>
      <c r="J116" s="12">
        <v>0.02</v>
      </c>
    </row>
    <row r="117" spans="1:10" x14ac:dyDescent="0.35">
      <c r="A117" t="s">
        <v>660</v>
      </c>
      <c r="B117" s="8">
        <v>1305</v>
      </c>
      <c r="C117" s="12">
        <v>0.02</v>
      </c>
      <c r="D117" s="8">
        <v>1275</v>
      </c>
      <c r="E117" s="8">
        <v>900</v>
      </c>
      <c r="F117" s="8">
        <v>285</v>
      </c>
      <c r="G117" s="8">
        <v>90</v>
      </c>
      <c r="H117" s="12">
        <v>0.7</v>
      </c>
      <c r="I117" s="12">
        <v>0.22</v>
      </c>
      <c r="J117" s="12">
        <v>7.0000000000000007E-2</v>
      </c>
    </row>
    <row r="118" spans="1:10" x14ac:dyDescent="0.35">
      <c r="A118" t="s">
        <v>661</v>
      </c>
      <c r="B118" s="8">
        <v>1375</v>
      </c>
      <c r="C118" s="12">
        <v>0.02</v>
      </c>
      <c r="D118" s="8">
        <v>1405</v>
      </c>
      <c r="E118" s="8">
        <v>970</v>
      </c>
      <c r="F118" s="8">
        <v>380</v>
      </c>
      <c r="G118" s="8">
        <v>55</v>
      </c>
      <c r="H118" s="12">
        <v>0.69</v>
      </c>
      <c r="I118" s="12">
        <v>0.27</v>
      </c>
      <c r="J118" s="12">
        <v>0.04</v>
      </c>
    </row>
    <row r="119" spans="1:10" x14ac:dyDescent="0.35">
      <c r="A119" t="s">
        <v>662</v>
      </c>
      <c r="B119" s="8">
        <v>815</v>
      </c>
      <c r="C119" s="12">
        <v>0.02</v>
      </c>
      <c r="D119" s="8">
        <v>960</v>
      </c>
      <c r="E119" s="8">
        <v>570</v>
      </c>
      <c r="F119" s="8">
        <v>380</v>
      </c>
      <c r="G119" s="8">
        <v>15</v>
      </c>
      <c r="H119" s="12">
        <v>0.59</v>
      </c>
      <c r="I119" s="12">
        <v>0.39</v>
      </c>
      <c r="J119" s="12">
        <v>0.02</v>
      </c>
    </row>
    <row r="120" spans="1:10" x14ac:dyDescent="0.35">
      <c r="A120" t="s">
        <v>663</v>
      </c>
      <c r="B120" s="8">
        <v>370</v>
      </c>
      <c r="C120" s="12">
        <v>0.01</v>
      </c>
      <c r="D120" s="8">
        <v>385</v>
      </c>
      <c r="E120" s="8">
        <v>250</v>
      </c>
      <c r="F120" s="8">
        <v>130</v>
      </c>
      <c r="G120" s="8">
        <v>5</v>
      </c>
      <c r="H120" s="12">
        <v>0.65</v>
      </c>
      <c r="I120" s="12">
        <v>0.34</v>
      </c>
      <c r="J120" s="12">
        <v>0.01</v>
      </c>
    </row>
    <row r="121" spans="1:10" x14ac:dyDescent="0.35">
      <c r="A121" t="s">
        <v>664</v>
      </c>
      <c r="B121" s="8">
        <v>350</v>
      </c>
      <c r="C121" s="12">
        <v>0.02</v>
      </c>
      <c r="D121" s="8">
        <v>320</v>
      </c>
      <c r="E121" s="8">
        <v>225</v>
      </c>
      <c r="F121" s="8">
        <v>90</v>
      </c>
      <c r="G121" s="8">
        <v>5</v>
      </c>
      <c r="H121" s="12">
        <v>0.7</v>
      </c>
      <c r="I121" s="12">
        <v>0.28000000000000003</v>
      </c>
      <c r="J121" s="12">
        <v>0.02</v>
      </c>
    </row>
    <row r="122" spans="1:10" x14ac:dyDescent="0.35">
      <c r="A122" t="s">
        <v>665</v>
      </c>
      <c r="B122" s="8">
        <v>2275</v>
      </c>
      <c r="C122" s="12">
        <v>0.02</v>
      </c>
      <c r="D122" s="8">
        <v>2125</v>
      </c>
      <c r="E122" s="8">
        <v>1515</v>
      </c>
      <c r="F122" s="8">
        <v>525</v>
      </c>
      <c r="G122" s="8">
        <v>85</v>
      </c>
      <c r="H122" s="12">
        <v>0.71</v>
      </c>
      <c r="I122" s="12">
        <v>0.25</v>
      </c>
      <c r="J122" s="12">
        <v>0.04</v>
      </c>
    </row>
    <row r="123" spans="1:10" x14ac:dyDescent="0.35">
      <c r="A123" t="s">
        <v>666</v>
      </c>
      <c r="B123" s="8">
        <v>2260</v>
      </c>
      <c r="C123" s="12">
        <v>0.02</v>
      </c>
      <c r="D123" s="8">
        <v>2135</v>
      </c>
      <c r="E123" s="8">
        <v>1500</v>
      </c>
      <c r="F123" s="8">
        <v>610</v>
      </c>
      <c r="G123" s="8">
        <v>30</v>
      </c>
      <c r="H123" s="12">
        <v>0.7</v>
      </c>
      <c r="I123" s="12">
        <v>0.28999999999999998</v>
      </c>
      <c r="J123" s="12">
        <v>0.01</v>
      </c>
    </row>
    <row r="124" spans="1:10" x14ac:dyDescent="0.35">
      <c r="A124" t="s">
        <v>667</v>
      </c>
      <c r="B124" s="8">
        <v>1740</v>
      </c>
      <c r="C124" s="12">
        <v>0.02</v>
      </c>
      <c r="D124" s="8">
        <v>1740</v>
      </c>
      <c r="E124" s="8">
        <v>1185</v>
      </c>
      <c r="F124" s="8">
        <v>405</v>
      </c>
      <c r="G124" s="8">
        <v>155</v>
      </c>
      <c r="H124" s="12">
        <v>0.68</v>
      </c>
      <c r="I124" s="12">
        <v>0.23</v>
      </c>
      <c r="J124" s="12">
        <v>0.09</v>
      </c>
    </row>
    <row r="125" spans="1:10" x14ac:dyDescent="0.35">
      <c r="A125" t="s">
        <v>668</v>
      </c>
      <c r="B125" s="8">
        <v>1595</v>
      </c>
      <c r="C125" s="12">
        <v>0.02</v>
      </c>
      <c r="D125" s="8">
        <v>1645</v>
      </c>
      <c r="E125" s="8">
        <v>1085</v>
      </c>
      <c r="F125" s="8">
        <v>510</v>
      </c>
      <c r="G125" s="8">
        <v>50</v>
      </c>
      <c r="H125" s="12">
        <v>0.66</v>
      </c>
      <c r="I125" s="12">
        <v>0.31</v>
      </c>
      <c r="J125" s="12">
        <v>0.03</v>
      </c>
    </row>
    <row r="126" spans="1:10" x14ac:dyDescent="0.35">
      <c r="A126" t="s">
        <v>669</v>
      </c>
      <c r="B126" s="8">
        <v>1075</v>
      </c>
      <c r="C126" s="12">
        <v>0.02</v>
      </c>
      <c r="D126" s="8">
        <v>1255</v>
      </c>
      <c r="E126" s="8">
        <v>700</v>
      </c>
      <c r="F126" s="8">
        <v>525</v>
      </c>
      <c r="G126" s="8">
        <v>30</v>
      </c>
      <c r="H126" s="12">
        <v>0.56000000000000005</v>
      </c>
      <c r="I126" s="12">
        <v>0.42</v>
      </c>
      <c r="J126" s="12">
        <v>0.02</v>
      </c>
    </row>
    <row r="127" spans="1:10" x14ac:dyDescent="0.35">
      <c r="A127" t="s">
        <v>670</v>
      </c>
      <c r="B127" s="8">
        <v>500</v>
      </c>
      <c r="C127" s="12">
        <v>0.02</v>
      </c>
      <c r="D127" s="8">
        <v>530</v>
      </c>
      <c r="E127" s="8">
        <v>330</v>
      </c>
      <c r="F127" s="8">
        <v>195</v>
      </c>
      <c r="G127" s="8">
        <v>5</v>
      </c>
      <c r="H127" s="12">
        <v>0.63</v>
      </c>
      <c r="I127" s="12">
        <v>0.37</v>
      </c>
      <c r="J127" s="12">
        <v>0.01</v>
      </c>
    </row>
    <row r="128" spans="1:10" x14ac:dyDescent="0.35">
      <c r="A128" t="s">
        <v>671</v>
      </c>
      <c r="B128" s="8">
        <v>280</v>
      </c>
      <c r="C128" s="12">
        <v>0.01</v>
      </c>
      <c r="D128" s="8">
        <v>260</v>
      </c>
      <c r="E128" s="8">
        <v>165</v>
      </c>
      <c r="F128" s="8">
        <v>85</v>
      </c>
      <c r="G128" s="8">
        <v>5</v>
      </c>
      <c r="H128" s="12">
        <v>0.64</v>
      </c>
      <c r="I128" s="12">
        <v>0.33</v>
      </c>
      <c r="J128" s="12">
        <v>0.03</v>
      </c>
    </row>
    <row r="129" spans="1:10" x14ac:dyDescent="0.35">
      <c r="A129" t="s">
        <v>672</v>
      </c>
      <c r="B129" s="8">
        <v>1620</v>
      </c>
      <c r="C129" s="12">
        <v>0.01</v>
      </c>
      <c r="D129" s="8">
        <v>1510</v>
      </c>
      <c r="E129" s="8">
        <v>1060</v>
      </c>
      <c r="F129" s="8">
        <v>400</v>
      </c>
      <c r="G129" s="8">
        <v>55</v>
      </c>
      <c r="H129" s="12">
        <v>0.7</v>
      </c>
      <c r="I129" s="12">
        <v>0.26</v>
      </c>
      <c r="J129" s="12">
        <v>0.04</v>
      </c>
    </row>
    <row r="130" spans="1:10" x14ac:dyDescent="0.35">
      <c r="A130" t="s">
        <v>673</v>
      </c>
      <c r="B130" s="8">
        <v>1680</v>
      </c>
      <c r="C130" s="12">
        <v>0.01</v>
      </c>
      <c r="D130" s="8">
        <v>1595</v>
      </c>
      <c r="E130" s="8">
        <v>1120</v>
      </c>
      <c r="F130" s="8">
        <v>455</v>
      </c>
      <c r="G130" s="8">
        <v>15</v>
      </c>
      <c r="H130" s="12">
        <v>0.7</v>
      </c>
      <c r="I130" s="12">
        <v>0.28999999999999998</v>
      </c>
      <c r="J130" s="12">
        <v>0.01</v>
      </c>
    </row>
    <row r="131" spans="1:10" x14ac:dyDescent="0.35">
      <c r="A131" t="s">
        <v>674</v>
      </c>
      <c r="B131" s="8">
        <v>1200</v>
      </c>
      <c r="C131" s="12">
        <v>0.01</v>
      </c>
      <c r="D131" s="8">
        <v>1190</v>
      </c>
      <c r="E131" s="8">
        <v>835</v>
      </c>
      <c r="F131" s="8">
        <v>295</v>
      </c>
      <c r="G131" s="8">
        <v>65</v>
      </c>
      <c r="H131" s="12">
        <v>0.7</v>
      </c>
      <c r="I131" s="12">
        <v>0.25</v>
      </c>
      <c r="J131" s="12">
        <v>0.05</v>
      </c>
    </row>
    <row r="132" spans="1:10" x14ac:dyDescent="0.35">
      <c r="A132" t="s">
        <v>675</v>
      </c>
      <c r="B132" s="8">
        <v>1245</v>
      </c>
      <c r="C132" s="12">
        <v>0.01</v>
      </c>
      <c r="D132" s="8">
        <v>1265</v>
      </c>
      <c r="E132" s="8">
        <v>835</v>
      </c>
      <c r="F132" s="8">
        <v>395</v>
      </c>
      <c r="G132" s="8">
        <v>40</v>
      </c>
      <c r="H132" s="12">
        <v>0.66</v>
      </c>
      <c r="I132" s="12">
        <v>0.31</v>
      </c>
      <c r="J132" s="12">
        <v>0.03</v>
      </c>
    </row>
    <row r="133" spans="1:10" x14ac:dyDescent="0.35">
      <c r="A133" t="s">
        <v>676</v>
      </c>
      <c r="B133" s="8">
        <v>750</v>
      </c>
      <c r="C133" s="12">
        <v>0.01</v>
      </c>
      <c r="D133" s="8">
        <v>905</v>
      </c>
      <c r="E133" s="8">
        <v>495</v>
      </c>
      <c r="F133" s="8">
        <v>385</v>
      </c>
      <c r="G133" s="8">
        <v>20</v>
      </c>
      <c r="H133" s="12">
        <v>0.55000000000000004</v>
      </c>
      <c r="I133" s="12">
        <v>0.43</v>
      </c>
      <c r="J133" s="12">
        <v>0.02</v>
      </c>
    </row>
    <row r="134" spans="1:10" x14ac:dyDescent="0.35">
      <c r="A134" t="s">
        <v>677</v>
      </c>
      <c r="B134" s="8">
        <v>385</v>
      </c>
      <c r="C134" s="12">
        <v>0.01</v>
      </c>
      <c r="D134" s="8">
        <v>385</v>
      </c>
      <c r="E134" s="8">
        <v>235</v>
      </c>
      <c r="F134" s="8">
        <v>145</v>
      </c>
      <c r="G134" s="8">
        <v>5</v>
      </c>
      <c r="H134" s="12">
        <v>0.6</v>
      </c>
      <c r="I134" s="12">
        <v>0.38</v>
      </c>
      <c r="J134" s="12">
        <v>0.02</v>
      </c>
    </row>
    <row r="135" spans="1:10" x14ac:dyDescent="0.35">
      <c r="A135" t="s">
        <v>678</v>
      </c>
      <c r="B135" s="8">
        <v>55</v>
      </c>
      <c r="C135" s="12">
        <v>0</v>
      </c>
      <c r="D135" s="8">
        <v>55</v>
      </c>
      <c r="E135" s="8">
        <v>35</v>
      </c>
      <c r="F135" s="8">
        <v>20</v>
      </c>
      <c r="G135" s="8">
        <v>0</v>
      </c>
      <c r="H135" s="12">
        <v>0.64</v>
      </c>
      <c r="I135" s="12">
        <v>0.36</v>
      </c>
      <c r="J135" s="12">
        <v>0</v>
      </c>
    </row>
    <row r="136" spans="1:10" x14ac:dyDescent="0.35">
      <c r="A136" t="s">
        <v>679</v>
      </c>
      <c r="B136" s="8">
        <v>335</v>
      </c>
      <c r="C136" s="12">
        <v>0</v>
      </c>
      <c r="D136" s="8">
        <v>320</v>
      </c>
      <c r="E136" s="8">
        <v>220</v>
      </c>
      <c r="F136" s="8">
        <v>95</v>
      </c>
      <c r="G136" s="8">
        <v>5</v>
      </c>
      <c r="H136" s="12">
        <v>0.68</v>
      </c>
      <c r="I136" s="12">
        <v>0.28999999999999998</v>
      </c>
      <c r="J136" s="12">
        <v>0.02</v>
      </c>
    </row>
    <row r="137" spans="1:10" x14ac:dyDescent="0.35">
      <c r="A137" t="s">
        <v>680</v>
      </c>
      <c r="B137" s="8">
        <v>355</v>
      </c>
      <c r="C137" s="12">
        <v>0</v>
      </c>
      <c r="D137" s="8">
        <v>335</v>
      </c>
      <c r="E137" s="8">
        <v>215</v>
      </c>
      <c r="F137" s="8">
        <v>115</v>
      </c>
      <c r="G137" s="8">
        <v>5</v>
      </c>
      <c r="H137" s="12">
        <v>0.64</v>
      </c>
      <c r="I137" s="12">
        <v>0.34</v>
      </c>
      <c r="J137" s="12">
        <v>0.02</v>
      </c>
    </row>
    <row r="138" spans="1:10" x14ac:dyDescent="0.35">
      <c r="A138" t="s">
        <v>681</v>
      </c>
      <c r="B138" s="8">
        <v>210</v>
      </c>
      <c r="C138" s="12">
        <v>0</v>
      </c>
      <c r="D138" s="8">
        <v>200</v>
      </c>
      <c r="E138" s="8">
        <v>140</v>
      </c>
      <c r="F138" s="8">
        <v>45</v>
      </c>
      <c r="G138" s="8">
        <v>10</v>
      </c>
      <c r="H138" s="12">
        <v>0.71</v>
      </c>
      <c r="I138" s="12">
        <v>0.23</v>
      </c>
      <c r="J138" s="12">
        <v>0.06</v>
      </c>
    </row>
    <row r="139" spans="1:10" x14ac:dyDescent="0.35">
      <c r="A139" t="s">
        <v>682</v>
      </c>
      <c r="B139" s="8">
        <v>235</v>
      </c>
      <c r="C139" s="12">
        <v>0</v>
      </c>
      <c r="D139" s="8">
        <v>235</v>
      </c>
      <c r="E139" s="8">
        <v>140</v>
      </c>
      <c r="F139" s="8">
        <v>90</v>
      </c>
      <c r="G139" s="8">
        <v>5</v>
      </c>
      <c r="H139" s="12">
        <v>0.59</v>
      </c>
      <c r="I139" s="12">
        <v>0.39</v>
      </c>
      <c r="J139" s="12">
        <v>0.03</v>
      </c>
    </row>
    <row r="140" spans="1:10" x14ac:dyDescent="0.35">
      <c r="A140" t="s">
        <v>683</v>
      </c>
      <c r="B140" s="8">
        <v>150</v>
      </c>
      <c r="C140" s="12">
        <v>0</v>
      </c>
      <c r="D140" s="8">
        <v>190</v>
      </c>
      <c r="E140" s="8">
        <v>95</v>
      </c>
      <c r="F140" s="8">
        <v>90</v>
      </c>
      <c r="G140" s="8">
        <v>5</v>
      </c>
      <c r="H140" s="12">
        <v>0.49</v>
      </c>
      <c r="I140" s="12">
        <v>0.48</v>
      </c>
      <c r="J140" s="12">
        <v>0.03</v>
      </c>
    </row>
    <row r="141" spans="1:10" x14ac:dyDescent="0.35">
      <c r="A141" t="s">
        <v>684</v>
      </c>
      <c r="B141" s="8">
        <v>70</v>
      </c>
      <c r="C141" s="12">
        <v>0</v>
      </c>
      <c r="D141" s="8">
        <v>60</v>
      </c>
      <c r="E141" s="8">
        <v>30</v>
      </c>
      <c r="F141" s="8">
        <v>30</v>
      </c>
      <c r="G141" s="65" t="s">
        <v>962</v>
      </c>
      <c r="H141" s="12">
        <v>0.52</v>
      </c>
      <c r="I141" s="65" t="s">
        <v>962</v>
      </c>
      <c r="J141" s="65" t="s">
        <v>962</v>
      </c>
    </row>
    <row r="142" spans="1:10" x14ac:dyDescent="0.35">
      <c r="A142" t="s">
        <v>685</v>
      </c>
      <c r="B142" s="8">
        <v>520</v>
      </c>
      <c r="C142" s="12">
        <v>0.03</v>
      </c>
      <c r="D142" s="8">
        <v>480</v>
      </c>
      <c r="E142" s="8">
        <v>370</v>
      </c>
      <c r="F142" s="8">
        <v>105</v>
      </c>
      <c r="G142" s="8">
        <v>10</v>
      </c>
      <c r="H142" s="12">
        <v>0.77</v>
      </c>
      <c r="I142" s="12">
        <v>0.21</v>
      </c>
      <c r="J142" s="12">
        <v>0.02</v>
      </c>
    </row>
    <row r="143" spans="1:10" x14ac:dyDescent="0.35">
      <c r="A143" t="s">
        <v>686</v>
      </c>
      <c r="B143" s="8">
        <v>4470</v>
      </c>
      <c r="C143" s="12">
        <v>0.03</v>
      </c>
      <c r="D143" s="8">
        <v>4215</v>
      </c>
      <c r="E143" s="8">
        <v>3000</v>
      </c>
      <c r="F143" s="8">
        <v>1030</v>
      </c>
      <c r="G143" s="8">
        <v>190</v>
      </c>
      <c r="H143" s="12">
        <v>0.71</v>
      </c>
      <c r="I143" s="12">
        <v>0.24</v>
      </c>
      <c r="J143" s="12">
        <v>0.05</v>
      </c>
    </row>
    <row r="144" spans="1:10" x14ac:dyDescent="0.35">
      <c r="A144" t="s">
        <v>687</v>
      </c>
      <c r="B144" s="8">
        <v>3770</v>
      </c>
      <c r="C144" s="12">
        <v>0.03</v>
      </c>
      <c r="D144" s="8">
        <v>3605</v>
      </c>
      <c r="E144" s="8">
        <v>2565</v>
      </c>
      <c r="F144" s="8">
        <v>980</v>
      </c>
      <c r="G144" s="8">
        <v>60</v>
      </c>
      <c r="H144" s="12">
        <v>0.71</v>
      </c>
      <c r="I144" s="12">
        <v>0.27</v>
      </c>
      <c r="J144" s="12">
        <v>0.02</v>
      </c>
    </row>
    <row r="145" spans="1:10" x14ac:dyDescent="0.35">
      <c r="A145" t="s">
        <v>688</v>
      </c>
      <c r="B145" s="8">
        <v>2730</v>
      </c>
      <c r="C145" s="12">
        <v>0.03</v>
      </c>
      <c r="D145" s="8">
        <v>2725</v>
      </c>
      <c r="E145" s="8">
        <v>1955</v>
      </c>
      <c r="F145" s="8">
        <v>565</v>
      </c>
      <c r="G145" s="8">
        <v>210</v>
      </c>
      <c r="H145" s="12">
        <v>0.72</v>
      </c>
      <c r="I145" s="12">
        <v>0.21</v>
      </c>
      <c r="J145" s="12">
        <v>0.08</v>
      </c>
    </row>
    <row r="146" spans="1:10" x14ac:dyDescent="0.35">
      <c r="A146" t="s">
        <v>689</v>
      </c>
      <c r="B146" s="8">
        <v>2830</v>
      </c>
      <c r="C146" s="12">
        <v>0.03</v>
      </c>
      <c r="D146" s="8">
        <v>2920</v>
      </c>
      <c r="E146" s="8">
        <v>2005</v>
      </c>
      <c r="F146" s="8">
        <v>830</v>
      </c>
      <c r="G146" s="8">
        <v>85</v>
      </c>
      <c r="H146" s="12">
        <v>0.69</v>
      </c>
      <c r="I146" s="12">
        <v>0.28000000000000003</v>
      </c>
      <c r="J146" s="12">
        <v>0.03</v>
      </c>
    </row>
    <row r="147" spans="1:10" x14ac:dyDescent="0.35">
      <c r="A147" t="s">
        <v>690</v>
      </c>
      <c r="B147" s="8">
        <v>1545</v>
      </c>
      <c r="C147" s="12">
        <v>0.03</v>
      </c>
      <c r="D147" s="8">
        <v>1820</v>
      </c>
      <c r="E147" s="8">
        <v>1080</v>
      </c>
      <c r="F147" s="8">
        <v>705</v>
      </c>
      <c r="G147" s="8">
        <v>35</v>
      </c>
      <c r="H147" s="12">
        <v>0.59</v>
      </c>
      <c r="I147" s="12">
        <v>0.39</v>
      </c>
      <c r="J147" s="12">
        <v>0.02</v>
      </c>
    </row>
    <row r="148" spans="1:10" x14ac:dyDescent="0.35">
      <c r="A148" t="s">
        <v>691</v>
      </c>
      <c r="B148" s="8">
        <v>845</v>
      </c>
      <c r="C148" s="12">
        <v>0.03</v>
      </c>
      <c r="D148" s="8">
        <v>845</v>
      </c>
      <c r="E148" s="8">
        <v>555</v>
      </c>
      <c r="F148" s="8">
        <v>280</v>
      </c>
      <c r="G148" s="8">
        <v>10</v>
      </c>
      <c r="H148" s="12">
        <v>0.66</v>
      </c>
      <c r="I148" s="12">
        <v>0.33</v>
      </c>
      <c r="J148" s="12">
        <v>0.01</v>
      </c>
    </row>
    <row r="149" spans="1:10" x14ac:dyDescent="0.35">
      <c r="A149" t="s">
        <v>692</v>
      </c>
      <c r="B149" s="8">
        <v>1440</v>
      </c>
      <c r="C149" s="12">
        <v>7.0000000000000007E-2</v>
      </c>
      <c r="D149" s="8">
        <v>1310</v>
      </c>
      <c r="E149" s="8">
        <v>970</v>
      </c>
      <c r="F149" s="8">
        <v>325</v>
      </c>
      <c r="G149" s="8">
        <v>20</v>
      </c>
      <c r="H149" s="12">
        <v>0.74</v>
      </c>
      <c r="I149" s="12">
        <v>0.25</v>
      </c>
      <c r="J149" s="12">
        <v>0.02</v>
      </c>
    </row>
    <row r="150" spans="1:10" x14ac:dyDescent="0.35">
      <c r="A150" t="s">
        <v>693</v>
      </c>
      <c r="B150" s="8">
        <v>10005</v>
      </c>
      <c r="C150" s="12">
        <v>0.08</v>
      </c>
      <c r="D150" s="8">
        <v>9485</v>
      </c>
      <c r="E150" s="8">
        <v>6580</v>
      </c>
      <c r="F150" s="8">
        <v>2495</v>
      </c>
      <c r="G150" s="8">
        <v>405</v>
      </c>
      <c r="H150" s="12">
        <v>0.69</v>
      </c>
      <c r="I150" s="12">
        <v>0.26</v>
      </c>
      <c r="J150" s="12">
        <v>0.04</v>
      </c>
    </row>
    <row r="151" spans="1:10" x14ac:dyDescent="0.35">
      <c r="A151" t="s">
        <v>694</v>
      </c>
      <c r="B151" s="8">
        <v>9530</v>
      </c>
      <c r="C151" s="12">
        <v>0.08</v>
      </c>
      <c r="D151" s="8">
        <v>9020</v>
      </c>
      <c r="E151" s="8">
        <v>6250</v>
      </c>
      <c r="F151" s="8">
        <v>2595</v>
      </c>
      <c r="G151" s="8">
        <v>170</v>
      </c>
      <c r="H151" s="12">
        <v>0.69</v>
      </c>
      <c r="I151" s="12">
        <v>0.28999999999999998</v>
      </c>
      <c r="J151" s="12">
        <v>0.02</v>
      </c>
    </row>
    <row r="152" spans="1:10" x14ac:dyDescent="0.35">
      <c r="A152" t="s">
        <v>695</v>
      </c>
      <c r="B152" s="8">
        <v>6675</v>
      </c>
      <c r="C152" s="12">
        <v>0.08</v>
      </c>
      <c r="D152" s="8">
        <v>6420</v>
      </c>
      <c r="E152" s="8">
        <v>4530</v>
      </c>
      <c r="F152" s="8">
        <v>1490</v>
      </c>
      <c r="G152" s="8">
        <v>400</v>
      </c>
      <c r="H152" s="12">
        <v>0.71</v>
      </c>
      <c r="I152" s="12">
        <v>0.23</v>
      </c>
      <c r="J152" s="12">
        <v>0.06</v>
      </c>
    </row>
    <row r="153" spans="1:10" x14ac:dyDescent="0.35">
      <c r="A153" t="s">
        <v>696</v>
      </c>
      <c r="B153" s="8">
        <v>6490</v>
      </c>
      <c r="C153" s="12">
        <v>0.08</v>
      </c>
      <c r="D153" s="8">
        <v>6935</v>
      </c>
      <c r="E153" s="8">
        <v>4600</v>
      </c>
      <c r="F153" s="8">
        <v>2130</v>
      </c>
      <c r="G153" s="8">
        <v>210</v>
      </c>
      <c r="H153" s="12">
        <v>0.66</v>
      </c>
      <c r="I153" s="12">
        <v>0.31</v>
      </c>
      <c r="J153" s="12">
        <v>0.03</v>
      </c>
    </row>
    <row r="154" spans="1:10" x14ac:dyDescent="0.35">
      <c r="A154" t="s">
        <v>697</v>
      </c>
      <c r="B154" s="8">
        <v>4090</v>
      </c>
      <c r="C154" s="12">
        <v>0.08</v>
      </c>
      <c r="D154" s="8">
        <v>4765</v>
      </c>
      <c r="E154" s="8">
        <v>2820</v>
      </c>
      <c r="F154" s="8">
        <v>1855</v>
      </c>
      <c r="G154" s="8">
        <v>85</v>
      </c>
      <c r="H154" s="12">
        <v>0.59</v>
      </c>
      <c r="I154" s="12">
        <v>0.39</v>
      </c>
      <c r="J154" s="12">
        <v>0.02</v>
      </c>
    </row>
    <row r="155" spans="1:10" x14ac:dyDescent="0.35">
      <c r="A155" t="s">
        <v>698</v>
      </c>
      <c r="B155" s="8">
        <v>2085</v>
      </c>
      <c r="C155" s="12">
        <v>0.08</v>
      </c>
      <c r="D155" s="8">
        <v>2160</v>
      </c>
      <c r="E155" s="8">
        <v>1360</v>
      </c>
      <c r="F155" s="8">
        <v>770</v>
      </c>
      <c r="G155" s="8">
        <v>30</v>
      </c>
      <c r="H155" s="12">
        <v>0.63</v>
      </c>
      <c r="I155" s="12">
        <v>0.36</v>
      </c>
      <c r="J155" s="12">
        <v>0.01</v>
      </c>
    </row>
    <row r="156" spans="1:10" x14ac:dyDescent="0.35">
      <c r="A156" t="s">
        <v>699</v>
      </c>
      <c r="B156" s="8">
        <v>55</v>
      </c>
      <c r="C156" s="12">
        <v>0</v>
      </c>
      <c r="D156" s="8">
        <v>55</v>
      </c>
      <c r="E156" s="8">
        <v>30</v>
      </c>
      <c r="F156" s="8">
        <v>25</v>
      </c>
      <c r="G156" s="8">
        <v>0</v>
      </c>
      <c r="H156" s="12">
        <v>0.54</v>
      </c>
      <c r="I156" s="12">
        <v>0.46</v>
      </c>
      <c r="J156" s="12">
        <v>0</v>
      </c>
    </row>
    <row r="157" spans="1:10" x14ac:dyDescent="0.35">
      <c r="A157" t="s">
        <v>700</v>
      </c>
      <c r="B157" s="8">
        <v>220</v>
      </c>
      <c r="C157" s="12">
        <v>0</v>
      </c>
      <c r="D157" s="8">
        <v>200</v>
      </c>
      <c r="E157" s="8">
        <v>140</v>
      </c>
      <c r="F157" s="8">
        <v>55</v>
      </c>
      <c r="G157" s="8">
        <v>5</v>
      </c>
      <c r="H157" s="12">
        <v>0.69</v>
      </c>
      <c r="I157" s="12">
        <v>0.28000000000000003</v>
      </c>
      <c r="J157" s="12">
        <v>0.03</v>
      </c>
    </row>
    <row r="158" spans="1:10" x14ac:dyDescent="0.35">
      <c r="A158" t="s">
        <v>701</v>
      </c>
      <c r="B158" s="8">
        <v>280</v>
      </c>
      <c r="C158" s="12">
        <v>0</v>
      </c>
      <c r="D158" s="8">
        <v>265</v>
      </c>
      <c r="E158" s="8">
        <v>180</v>
      </c>
      <c r="F158" s="8">
        <v>80</v>
      </c>
      <c r="G158" s="8">
        <v>5</v>
      </c>
      <c r="H158" s="12">
        <v>0.68</v>
      </c>
      <c r="I158" s="12">
        <v>0.31</v>
      </c>
      <c r="J158" s="12">
        <v>0.01</v>
      </c>
    </row>
    <row r="159" spans="1:10" x14ac:dyDescent="0.35">
      <c r="A159" t="s">
        <v>702</v>
      </c>
      <c r="B159" s="8">
        <v>150</v>
      </c>
      <c r="C159" s="12">
        <v>0</v>
      </c>
      <c r="D159" s="8">
        <v>160</v>
      </c>
      <c r="E159" s="8">
        <v>100</v>
      </c>
      <c r="F159" s="8">
        <v>45</v>
      </c>
      <c r="G159" s="8">
        <v>15</v>
      </c>
      <c r="H159" s="12">
        <v>0.62</v>
      </c>
      <c r="I159" s="12">
        <v>0.28999999999999998</v>
      </c>
      <c r="J159" s="12">
        <v>0.08</v>
      </c>
    </row>
    <row r="160" spans="1:10" x14ac:dyDescent="0.35">
      <c r="A160" t="s">
        <v>703</v>
      </c>
      <c r="B160" s="8">
        <v>200</v>
      </c>
      <c r="C160" s="12">
        <v>0</v>
      </c>
      <c r="D160" s="8">
        <v>195</v>
      </c>
      <c r="E160" s="8">
        <v>120</v>
      </c>
      <c r="F160" s="8">
        <v>70</v>
      </c>
      <c r="G160" s="8">
        <v>5</v>
      </c>
      <c r="H160" s="12">
        <v>0.62</v>
      </c>
      <c r="I160" s="12">
        <v>0.36</v>
      </c>
      <c r="J160" s="12">
        <v>0.02</v>
      </c>
    </row>
    <row r="161" spans="1:10" x14ac:dyDescent="0.35">
      <c r="A161" t="s">
        <v>704</v>
      </c>
      <c r="B161" s="8">
        <v>130</v>
      </c>
      <c r="C161" s="12">
        <v>0</v>
      </c>
      <c r="D161" s="8">
        <v>150</v>
      </c>
      <c r="E161" s="8">
        <v>70</v>
      </c>
      <c r="F161" s="8">
        <v>75</v>
      </c>
      <c r="G161" s="65" t="s">
        <v>962</v>
      </c>
      <c r="H161" s="65" t="s">
        <v>962</v>
      </c>
      <c r="I161" s="12">
        <v>0.52</v>
      </c>
      <c r="J161" s="65" t="s">
        <v>962</v>
      </c>
    </row>
    <row r="162" spans="1:10" x14ac:dyDescent="0.35">
      <c r="A162" t="s">
        <v>705</v>
      </c>
      <c r="B162" s="8">
        <v>45</v>
      </c>
      <c r="C162" s="12">
        <v>0</v>
      </c>
      <c r="D162" s="8">
        <v>50</v>
      </c>
      <c r="E162" s="8">
        <v>25</v>
      </c>
      <c r="F162" s="8">
        <v>20</v>
      </c>
      <c r="G162" s="65" t="s">
        <v>962</v>
      </c>
      <c r="H162" s="12">
        <v>0.53</v>
      </c>
      <c r="I162" s="65" t="s">
        <v>962</v>
      </c>
      <c r="J162" s="65" t="s">
        <v>962</v>
      </c>
    </row>
    <row r="163" spans="1:10" x14ac:dyDescent="0.35">
      <c r="A163" t="s">
        <v>706</v>
      </c>
      <c r="B163" s="8">
        <v>405</v>
      </c>
      <c r="C163" s="12">
        <v>0.02</v>
      </c>
      <c r="D163" s="8">
        <v>370</v>
      </c>
      <c r="E163" s="8">
        <v>245</v>
      </c>
      <c r="F163" s="8">
        <v>120</v>
      </c>
      <c r="G163" s="8">
        <v>5</v>
      </c>
      <c r="H163" s="12">
        <v>0.67</v>
      </c>
      <c r="I163" s="12">
        <v>0.32</v>
      </c>
      <c r="J163" s="12">
        <v>0.01</v>
      </c>
    </row>
    <row r="164" spans="1:10" x14ac:dyDescent="0.35">
      <c r="A164" t="s">
        <v>707</v>
      </c>
      <c r="B164" s="8">
        <v>2240</v>
      </c>
      <c r="C164" s="12">
        <v>0.02</v>
      </c>
      <c r="D164" s="8">
        <v>2115</v>
      </c>
      <c r="E164" s="8">
        <v>1475</v>
      </c>
      <c r="F164" s="8">
        <v>550</v>
      </c>
      <c r="G164" s="8">
        <v>85</v>
      </c>
      <c r="H164" s="12">
        <v>0.7</v>
      </c>
      <c r="I164" s="12">
        <v>0.26</v>
      </c>
      <c r="J164" s="12">
        <v>0.04</v>
      </c>
    </row>
    <row r="165" spans="1:10" x14ac:dyDescent="0.35">
      <c r="A165" t="s">
        <v>708</v>
      </c>
      <c r="B165" s="8">
        <v>2475</v>
      </c>
      <c r="C165" s="12">
        <v>0.02</v>
      </c>
      <c r="D165" s="8">
        <v>2265</v>
      </c>
      <c r="E165" s="8">
        <v>1605</v>
      </c>
      <c r="F165" s="8">
        <v>625</v>
      </c>
      <c r="G165" s="8">
        <v>30</v>
      </c>
      <c r="H165" s="12">
        <v>0.71</v>
      </c>
      <c r="I165" s="12">
        <v>0.28000000000000003</v>
      </c>
      <c r="J165" s="12">
        <v>0.01</v>
      </c>
    </row>
    <row r="166" spans="1:10" x14ac:dyDescent="0.35">
      <c r="A166" t="s">
        <v>709</v>
      </c>
      <c r="B166" s="8">
        <v>1705</v>
      </c>
      <c r="C166" s="12">
        <v>0.02</v>
      </c>
      <c r="D166" s="8">
        <v>1755</v>
      </c>
      <c r="E166" s="8">
        <v>1235</v>
      </c>
      <c r="F166" s="8">
        <v>425</v>
      </c>
      <c r="G166" s="8">
        <v>90</v>
      </c>
      <c r="H166" s="12">
        <v>0.71</v>
      </c>
      <c r="I166" s="12">
        <v>0.24</v>
      </c>
      <c r="J166" s="12">
        <v>0.05</v>
      </c>
    </row>
    <row r="167" spans="1:10" x14ac:dyDescent="0.35">
      <c r="A167" t="s">
        <v>710</v>
      </c>
      <c r="B167" s="8">
        <v>1940</v>
      </c>
      <c r="C167" s="12">
        <v>0.02</v>
      </c>
      <c r="D167" s="8">
        <v>1940</v>
      </c>
      <c r="E167" s="8">
        <v>1220</v>
      </c>
      <c r="F167" s="8">
        <v>655</v>
      </c>
      <c r="G167" s="8">
        <v>70</v>
      </c>
      <c r="H167" s="12">
        <v>0.63</v>
      </c>
      <c r="I167" s="12">
        <v>0.34</v>
      </c>
      <c r="J167" s="12">
        <v>0.04</v>
      </c>
    </row>
    <row r="168" spans="1:10" x14ac:dyDescent="0.35">
      <c r="A168" t="s">
        <v>711</v>
      </c>
      <c r="B168" s="8">
        <v>1260</v>
      </c>
      <c r="C168" s="12">
        <v>0.02</v>
      </c>
      <c r="D168" s="8">
        <v>1505</v>
      </c>
      <c r="E168" s="8">
        <v>810</v>
      </c>
      <c r="F168" s="8">
        <v>660</v>
      </c>
      <c r="G168" s="8">
        <v>35</v>
      </c>
      <c r="H168" s="12">
        <v>0.54</v>
      </c>
      <c r="I168" s="12">
        <v>0.44</v>
      </c>
      <c r="J168" s="12">
        <v>0.02</v>
      </c>
    </row>
    <row r="169" spans="1:10" x14ac:dyDescent="0.35">
      <c r="A169" t="s">
        <v>712</v>
      </c>
      <c r="B169" s="8">
        <v>545</v>
      </c>
      <c r="C169" s="12">
        <v>0.02</v>
      </c>
      <c r="D169" s="8">
        <v>565</v>
      </c>
      <c r="E169" s="8">
        <v>375</v>
      </c>
      <c r="F169" s="8">
        <v>185</v>
      </c>
      <c r="G169" s="8">
        <v>5</v>
      </c>
      <c r="H169" s="12">
        <v>0.66</v>
      </c>
      <c r="I169" s="12">
        <v>0.33</v>
      </c>
      <c r="J169" s="12">
        <v>0.01</v>
      </c>
    </row>
    <row r="170" spans="1:10" x14ac:dyDescent="0.35">
      <c r="A170" t="s">
        <v>713</v>
      </c>
      <c r="B170" s="8">
        <v>625</v>
      </c>
      <c r="C170" s="12">
        <v>0.03</v>
      </c>
      <c r="D170" s="8">
        <v>580</v>
      </c>
      <c r="E170" s="8">
        <v>425</v>
      </c>
      <c r="F170" s="8">
        <v>145</v>
      </c>
      <c r="G170" s="8">
        <v>10</v>
      </c>
      <c r="H170" s="12">
        <v>0.73</v>
      </c>
      <c r="I170" s="12">
        <v>0.25</v>
      </c>
      <c r="J170" s="12">
        <v>0.01</v>
      </c>
    </row>
    <row r="171" spans="1:10" x14ac:dyDescent="0.35">
      <c r="A171" t="s">
        <v>714</v>
      </c>
      <c r="B171" s="8">
        <v>4150</v>
      </c>
      <c r="C171" s="12">
        <v>0.03</v>
      </c>
      <c r="D171" s="8">
        <v>3950</v>
      </c>
      <c r="E171" s="8">
        <v>2695</v>
      </c>
      <c r="F171" s="8">
        <v>1090</v>
      </c>
      <c r="G171" s="8">
        <v>165</v>
      </c>
      <c r="H171" s="12">
        <v>0.68</v>
      </c>
      <c r="I171" s="12">
        <v>0.28000000000000003</v>
      </c>
      <c r="J171" s="12">
        <v>0.04</v>
      </c>
    </row>
    <row r="172" spans="1:10" x14ac:dyDescent="0.35">
      <c r="A172" t="s">
        <v>715</v>
      </c>
      <c r="B172" s="8">
        <v>3835</v>
      </c>
      <c r="C172" s="12">
        <v>0.03</v>
      </c>
      <c r="D172" s="8">
        <v>3560</v>
      </c>
      <c r="E172" s="8">
        <v>2480</v>
      </c>
      <c r="F172" s="8">
        <v>990</v>
      </c>
      <c r="G172" s="8">
        <v>90</v>
      </c>
      <c r="H172" s="12">
        <v>0.7</v>
      </c>
      <c r="I172" s="12">
        <v>0.28000000000000003</v>
      </c>
      <c r="J172" s="12">
        <v>0.03</v>
      </c>
    </row>
    <row r="173" spans="1:10" x14ac:dyDescent="0.35">
      <c r="A173" t="s">
        <v>716</v>
      </c>
      <c r="B173" s="8">
        <v>2630</v>
      </c>
      <c r="C173" s="12">
        <v>0.03</v>
      </c>
      <c r="D173" s="8">
        <v>2615</v>
      </c>
      <c r="E173" s="8">
        <v>1795</v>
      </c>
      <c r="F173" s="8">
        <v>675</v>
      </c>
      <c r="G173" s="8">
        <v>145</v>
      </c>
      <c r="H173" s="12">
        <v>0.69</v>
      </c>
      <c r="I173" s="12">
        <v>0.26</v>
      </c>
      <c r="J173" s="12">
        <v>0.06</v>
      </c>
    </row>
    <row r="174" spans="1:10" x14ac:dyDescent="0.35">
      <c r="A174" t="s">
        <v>717</v>
      </c>
      <c r="B174" s="8">
        <v>2890</v>
      </c>
      <c r="C174" s="12">
        <v>0.03</v>
      </c>
      <c r="D174" s="8">
        <v>3005</v>
      </c>
      <c r="E174" s="8">
        <v>1945</v>
      </c>
      <c r="F174" s="8">
        <v>970</v>
      </c>
      <c r="G174" s="8">
        <v>90</v>
      </c>
      <c r="H174" s="12">
        <v>0.65</v>
      </c>
      <c r="I174" s="12">
        <v>0.32</v>
      </c>
      <c r="J174" s="12">
        <v>0.03</v>
      </c>
    </row>
    <row r="175" spans="1:10" x14ac:dyDescent="0.35">
      <c r="A175" t="s">
        <v>718</v>
      </c>
      <c r="B175" s="8">
        <v>1830</v>
      </c>
      <c r="C175" s="12">
        <v>0.03</v>
      </c>
      <c r="D175" s="8">
        <v>2130</v>
      </c>
      <c r="E175" s="8">
        <v>1190</v>
      </c>
      <c r="F175" s="8">
        <v>905</v>
      </c>
      <c r="G175" s="8">
        <v>35</v>
      </c>
      <c r="H175" s="12">
        <v>0.56000000000000005</v>
      </c>
      <c r="I175" s="12">
        <v>0.42</v>
      </c>
      <c r="J175" s="12">
        <v>0.02</v>
      </c>
    </row>
    <row r="176" spans="1:10" x14ac:dyDescent="0.35">
      <c r="A176" t="s">
        <v>719</v>
      </c>
      <c r="B176" s="8">
        <v>870</v>
      </c>
      <c r="C176" s="12">
        <v>0.03</v>
      </c>
      <c r="D176" s="8">
        <v>910</v>
      </c>
      <c r="E176" s="8">
        <v>595</v>
      </c>
      <c r="F176" s="8">
        <v>300</v>
      </c>
      <c r="G176" s="8">
        <v>15</v>
      </c>
      <c r="H176" s="12">
        <v>0.66</v>
      </c>
      <c r="I176" s="12">
        <v>0.33</v>
      </c>
      <c r="J176" s="12">
        <v>0.02</v>
      </c>
    </row>
    <row r="177" spans="1:10" x14ac:dyDescent="0.35">
      <c r="A177" t="s">
        <v>720</v>
      </c>
      <c r="B177" s="8">
        <v>305</v>
      </c>
      <c r="C177" s="12">
        <v>0.02</v>
      </c>
      <c r="D177" s="8">
        <v>285</v>
      </c>
      <c r="E177" s="8">
        <v>210</v>
      </c>
      <c r="F177" s="8">
        <v>65</v>
      </c>
      <c r="G177" s="8">
        <v>10</v>
      </c>
      <c r="H177" s="12">
        <v>0.73</v>
      </c>
      <c r="I177" s="12">
        <v>0.23</v>
      </c>
      <c r="J177" s="12">
        <v>0.04</v>
      </c>
    </row>
    <row r="178" spans="1:10" x14ac:dyDescent="0.35">
      <c r="A178" t="s">
        <v>721</v>
      </c>
      <c r="B178" s="8">
        <v>1885</v>
      </c>
      <c r="C178" s="12">
        <v>0.01</v>
      </c>
      <c r="D178" s="8">
        <v>1755</v>
      </c>
      <c r="E178" s="8">
        <v>1295</v>
      </c>
      <c r="F178" s="8">
        <v>395</v>
      </c>
      <c r="G178" s="8">
        <v>70</v>
      </c>
      <c r="H178" s="12">
        <v>0.74</v>
      </c>
      <c r="I178" s="12">
        <v>0.22</v>
      </c>
      <c r="J178" s="12">
        <v>0.04</v>
      </c>
    </row>
    <row r="179" spans="1:10" x14ac:dyDescent="0.35">
      <c r="A179" t="s">
        <v>722</v>
      </c>
      <c r="B179" s="8">
        <v>2025</v>
      </c>
      <c r="C179" s="12">
        <v>0.02</v>
      </c>
      <c r="D179" s="8">
        <v>1925</v>
      </c>
      <c r="E179" s="8">
        <v>1360</v>
      </c>
      <c r="F179" s="8">
        <v>535</v>
      </c>
      <c r="G179" s="8">
        <v>30</v>
      </c>
      <c r="H179" s="12">
        <v>0.71</v>
      </c>
      <c r="I179" s="12">
        <v>0.28000000000000003</v>
      </c>
      <c r="J179" s="12">
        <v>0.02</v>
      </c>
    </row>
    <row r="180" spans="1:10" x14ac:dyDescent="0.35">
      <c r="A180" t="s">
        <v>723</v>
      </c>
      <c r="B180" s="8">
        <v>1470</v>
      </c>
      <c r="C180" s="12">
        <v>0.02</v>
      </c>
      <c r="D180" s="8">
        <v>1425</v>
      </c>
      <c r="E180" s="8">
        <v>1005</v>
      </c>
      <c r="F180" s="8">
        <v>350</v>
      </c>
      <c r="G180" s="8">
        <v>75</v>
      </c>
      <c r="H180" s="12">
        <v>0.7</v>
      </c>
      <c r="I180" s="12">
        <v>0.24</v>
      </c>
      <c r="J180" s="12">
        <v>0.05</v>
      </c>
    </row>
    <row r="181" spans="1:10" x14ac:dyDescent="0.35">
      <c r="A181" t="s">
        <v>724</v>
      </c>
      <c r="B181" s="8">
        <v>1450</v>
      </c>
      <c r="C181" s="12">
        <v>0.02</v>
      </c>
      <c r="D181" s="8">
        <v>1515</v>
      </c>
      <c r="E181" s="8">
        <v>1015</v>
      </c>
      <c r="F181" s="8">
        <v>455</v>
      </c>
      <c r="G181" s="8">
        <v>45</v>
      </c>
      <c r="H181" s="12">
        <v>0.67</v>
      </c>
      <c r="I181" s="12">
        <v>0.3</v>
      </c>
      <c r="J181" s="12">
        <v>0.03</v>
      </c>
    </row>
    <row r="182" spans="1:10" x14ac:dyDescent="0.35">
      <c r="A182" t="s">
        <v>725</v>
      </c>
      <c r="B182" s="8">
        <v>900</v>
      </c>
      <c r="C182" s="12">
        <v>0.02</v>
      </c>
      <c r="D182" s="8">
        <v>1080</v>
      </c>
      <c r="E182" s="8">
        <v>635</v>
      </c>
      <c r="F182" s="8">
        <v>430</v>
      </c>
      <c r="G182" s="8">
        <v>15</v>
      </c>
      <c r="H182" s="12">
        <v>0.59</v>
      </c>
      <c r="I182" s="12">
        <v>0.4</v>
      </c>
      <c r="J182" s="12">
        <v>0.01</v>
      </c>
    </row>
    <row r="183" spans="1:10" x14ac:dyDescent="0.35">
      <c r="A183" t="s">
        <v>726</v>
      </c>
      <c r="B183" s="8">
        <v>410</v>
      </c>
      <c r="C183" s="12">
        <v>0.02</v>
      </c>
      <c r="D183" s="8">
        <v>415</v>
      </c>
      <c r="E183" s="8">
        <v>285</v>
      </c>
      <c r="F183" s="8">
        <v>130</v>
      </c>
      <c r="G183" s="65" t="s">
        <v>962</v>
      </c>
      <c r="H183" s="12">
        <v>0.69</v>
      </c>
      <c r="I183" s="65" t="s">
        <v>962</v>
      </c>
      <c r="J183" s="65" t="s">
        <v>962</v>
      </c>
    </row>
    <row r="184" spans="1:10" x14ac:dyDescent="0.35">
      <c r="A184" t="s">
        <v>727</v>
      </c>
      <c r="B184" s="8">
        <v>40</v>
      </c>
      <c r="C184" s="12">
        <v>0</v>
      </c>
      <c r="D184" s="8">
        <v>35</v>
      </c>
      <c r="E184" s="8">
        <v>25</v>
      </c>
      <c r="F184" s="8">
        <v>10</v>
      </c>
      <c r="G184" s="65" t="s">
        <v>962</v>
      </c>
      <c r="H184" s="12">
        <v>0.73</v>
      </c>
      <c r="I184" s="65" t="s">
        <v>962</v>
      </c>
      <c r="J184" s="65" t="s">
        <v>962</v>
      </c>
    </row>
    <row r="185" spans="1:10" x14ac:dyDescent="0.35">
      <c r="A185" t="s">
        <v>728</v>
      </c>
      <c r="B185" s="8">
        <v>245</v>
      </c>
      <c r="C185" s="12">
        <v>0</v>
      </c>
      <c r="D185" s="8">
        <v>230</v>
      </c>
      <c r="E185" s="8">
        <v>155</v>
      </c>
      <c r="F185" s="8">
        <v>70</v>
      </c>
      <c r="G185" s="8">
        <v>10</v>
      </c>
      <c r="H185" s="12">
        <v>0.67</v>
      </c>
      <c r="I185" s="12">
        <v>0.28999999999999998</v>
      </c>
      <c r="J185" s="12">
        <v>0.04</v>
      </c>
    </row>
    <row r="186" spans="1:10" x14ac:dyDescent="0.35">
      <c r="A186" t="s">
        <v>729</v>
      </c>
      <c r="B186" s="8">
        <v>235</v>
      </c>
      <c r="C186" s="12">
        <v>0</v>
      </c>
      <c r="D186" s="8">
        <v>220</v>
      </c>
      <c r="E186" s="8">
        <v>150</v>
      </c>
      <c r="F186" s="8">
        <v>65</v>
      </c>
      <c r="G186" s="8">
        <v>5</v>
      </c>
      <c r="H186" s="12">
        <v>0.69</v>
      </c>
      <c r="I186" s="12">
        <v>0.28999999999999998</v>
      </c>
      <c r="J186" s="12">
        <v>0.02</v>
      </c>
    </row>
    <row r="187" spans="1:10" x14ac:dyDescent="0.35">
      <c r="A187" t="s">
        <v>730</v>
      </c>
      <c r="B187" s="8">
        <v>185</v>
      </c>
      <c r="C187" s="12">
        <v>0</v>
      </c>
      <c r="D187" s="8">
        <v>170</v>
      </c>
      <c r="E187" s="8">
        <v>110</v>
      </c>
      <c r="F187" s="8">
        <v>55</v>
      </c>
      <c r="G187" s="8">
        <v>10</v>
      </c>
      <c r="H187" s="12">
        <v>0.64</v>
      </c>
      <c r="I187" s="12">
        <v>0.32</v>
      </c>
      <c r="J187" s="12">
        <v>0.05</v>
      </c>
    </row>
    <row r="188" spans="1:10" x14ac:dyDescent="0.35">
      <c r="A188" t="s">
        <v>731</v>
      </c>
      <c r="B188" s="8">
        <v>195</v>
      </c>
      <c r="C188" s="12">
        <v>0</v>
      </c>
      <c r="D188" s="8">
        <v>210</v>
      </c>
      <c r="E188" s="8">
        <v>135</v>
      </c>
      <c r="F188" s="8">
        <v>75</v>
      </c>
      <c r="G188" s="8">
        <v>5</v>
      </c>
      <c r="H188" s="12">
        <v>0.63</v>
      </c>
      <c r="I188" s="12">
        <v>0.35</v>
      </c>
      <c r="J188" s="12">
        <v>0.02</v>
      </c>
    </row>
    <row r="189" spans="1:10" x14ac:dyDescent="0.35">
      <c r="A189" t="s">
        <v>732</v>
      </c>
      <c r="B189" s="8">
        <v>145</v>
      </c>
      <c r="C189" s="12">
        <v>0</v>
      </c>
      <c r="D189" s="8">
        <v>165</v>
      </c>
      <c r="E189" s="8">
        <v>75</v>
      </c>
      <c r="F189" s="8">
        <v>90</v>
      </c>
      <c r="G189" s="8">
        <v>5</v>
      </c>
      <c r="H189" s="12">
        <v>0.44</v>
      </c>
      <c r="I189" s="12">
        <v>0.53</v>
      </c>
      <c r="J189" s="12">
        <v>0.03</v>
      </c>
    </row>
    <row r="190" spans="1:10" x14ac:dyDescent="0.35">
      <c r="A190" t="s">
        <v>733</v>
      </c>
      <c r="B190" s="8">
        <v>85</v>
      </c>
      <c r="C190" s="12">
        <v>0</v>
      </c>
      <c r="D190" s="8">
        <v>90</v>
      </c>
      <c r="E190" s="8">
        <v>50</v>
      </c>
      <c r="F190" s="8">
        <v>40</v>
      </c>
      <c r="G190" s="65" t="s">
        <v>962</v>
      </c>
      <c r="H190" s="12">
        <v>0.55000000000000004</v>
      </c>
      <c r="I190" s="65" t="s">
        <v>962</v>
      </c>
      <c r="J190" s="65" t="s">
        <v>962</v>
      </c>
    </row>
    <row r="191" spans="1:10" x14ac:dyDescent="0.35">
      <c r="A191" t="s">
        <v>734</v>
      </c>
      <c r="B191" s="8">
        <v>320</v>
      </c>
      <c r="C191" s="12">
        <v>0.02</v>
      </c>
      <c r="D191" s="8">
        <v>300</v>
      </c>
      <c r="E191" s="8">
        <v>225</v>
      </c>
      <c r="F191" s="8">
        <v>70</v>
      </c>
      <c r="G191" s="8">
        <v>5</v>
      </c>
      <c r="H191" s="12">
        <v>0.75</v>
      </c>
      <c r="I191" s="12">
        <v>0.24</v>
      </c>
      <c r="J191" s="12">
        <v>0.01</v>
      </c>
    </row>
    <row r="192" spans="1:10" x14ac:dyDescent="0.35">
      <c r="A192" t="s">
        <v>735</v>
      </c>
      <c r="B192" s="8">
        <v>2440</v>
      </c>
      <c r="C192" s="12">
        <v>0.02</v>
      </c>
      <c r="D192" s="8">
        <v>2275</v>
      </c>
      <c r="E192" s="8">
        <v>1625</v>
      </c>
      <c r="F192" s="8">
        <v>550</v>
      </c>
      <c r="G192" s="8">
        <v>100</v>
      </c>
      <c r="H192" s="12">
        <v>0.71</v>
      </c>
      <c r="I192" s="12">
        <v>0.24</v>
      </c>
      <c r="J192" s="12">
        <v>0.04</v>
      </c>
    </row>
    <row r="193" spans="1:10" x14ac:dyDescent="0.35">
      <c r="A193" t="s">
        <v>736</v>
      </c>
      <c r="B193" s="8">
        <v>2375</v>
      </c>
      <c r="C193" s="12">
        <v>0.02</v>
      </c>
      <c r="D193" s="8">
        <v>2290</v>
      </c>
      <c r="E193" s="8">
        <v>1585</v>
      </c>
      <c r="F193" s="8">
        <v>670</v>
      </c>
      <c r="G193" s="8">
        <v>30</v>
      </c>
      <c r="H193" s="12">
        <v>0.69</v>
      </c>
      <c r="I193" s="12">
        <v>0.28999999999999998</v>
      </c>
      <c r="J193" s="12">
        <v>0.01</v>
      </c>
    </row>
    <row r="194" spans="1:10" x14ac:dyDescent="0.35">
      <c r="A194" t="s">
        <v>737</v>
      </c>
      <c r="B194" s="8">
        <v>1645</v>
      </c>
      <c r="C194" s="12">
        <v>0.02</v>
      </c>
      <c r="D194" s="8">
        <v>1570</v>
      </c>
      <c r="E194" s="8">
        <v>1130</v>
      </c>
      <c r="F194" s="8">
        <v>340</v>
      </c>
      <c r="G194" s="8">
        <v>105</v>
      </c>
      <c r="H194" s="12">
        <v>0.72</v>
      </c>
      <c r="I194" s="12">
        <v>0.22</v>
      </c>
      <c r="J194" s="12">
        <v>7.0000000000000007E-2</v>
      </c>
    </row>
    <row r="195" spans="1:10" x14ac:dyDescent="0.35">
      <c r="A195" t="s">
        <v>738</v>
      </c>
      <c r="B195" s="8">
        <v>1550</v>
      </c>
      <c r="C195" s="12">
        <v>0.02</v>
      </c>
      <c r="D195" s="8">
        <v>1675</v>
      </c>
      <c r="E195" s="8">
        <v>1085</v>
      </c>
      <c r="F195" s="8">
        <v>530</v>
      </c>
      <c r="G195" s="8">
        <v>55</v>
      </c>
      <c r="H195" s="12">
        <v>0.65</v>
      </c>
      <c r="I195" s="12">
        <v>0.32</v>
      </c>
      <c r="J195" s="12">
        <v>0.03</v>
      </c>
    </row>
    <row r="196" spans="1:10" x14ac:dyDescent="0.35">
      <c r="A196" t="s">
        <v>739</v>
      </c>
      <c r="B196" s="8">
        <v>1010</v>
      </c>
      <c r="C196" s="12">
        <v>0.02</v>
      </c>
      <c r="D196" s="8">
        <v>1170</v>
      </c>
      <c r="E196" s="8">
        <v>715</v>
      </c>
      <c r="F196" s="8">
        <v>440</v>
      </c>
      <c r="G196" s="8">
        <v>20</v>
      </c>
      <c r="H196" s="12">
        <v>0.61</v>
      </c>
      <c r="I196" s="12">
        <v>0.37</v>
      </c>
      <c r="J196" s="12">
        <v>0.02</v>
      </c>
    </row>
    <row r="197" spans="1:10" x14ac:dyDescent="0.35">
      <c r="A197" t="s">
        <v>740</v>
      </c>
      <c r="B197" s="8">
        <v>470</v>
      </c>
      <c r="C197" s="12">
        <v>0.02</v>
      </c>
      <c r="D197" s="8">
        <v>490</v>
      </c>
      <c r="E197" s="8">
        <v>305</v>
      </c>
      <c r="F197" s="8">
        <v>180</v>
      </c>
      <c r="G197" s="8">
        <v>5</v>
      </c>
      <c r="H197" s="12">
        <v>0.63</v>
      </c>
      <c r="I197" s="12">
        <v>0.36</v>
      </c>
      <c r="J197" s="12">
        <v>0.01</v>
      </c>
    </row>
    <row r="198" spans="1:10" x14ac:dyDescent="0.35">
      <c r="A198" t="s">
        <v>741</v>
      </c>
      <c r="B198" s="8">
        <v>1130</v>
      </c>
      <c r="C198" s="12">
        <v>0.06</v>
      </c>
      <c r="D198" s="8">
        <v>1025</v>
      </c>
      <c r="E198" s="8">
        <v>710</v>
      </c>
      <c r="F198" s="8">
        <v>295</v>
      </c>
      <c r="G198" s="8">
        <v>20</v>
      </c>
      <c r="H198" s="12">
        <v>0.69</v>
      </c>
      <c r="I198" s="12">
        <v>0.28999999999999998</v>
      </c>
      <c r="J198" s="12">
        <v>0.02</v>
      </c>
    </row>
    <row r="199" spans="1:10" x14ac:dyDescent="0.35">
      <c r="A199" t="s">
        <v>742</v>
      </c>
      <c r="B199" s="8">
        <v>7375</v>
      </c>
      <c r="C199" s="12">
        <v>0.06</v>
      </c>
      <c r="D199" s="8">
        <v>6935</v>
      </c>
      <c r="E199" s="8">
        <v>4865</v>
      </c>
      <c r="F199" s="8">
        <v>1740</v>
      </c>
      <c r="G199" s="8">
        <v>330</v>
      </c>
      <c r="H199" s="12">
        <v>0.7</v>
      </c>
      <c r="I199" s="12">
        <v>0.25</v>
      </c>
      <c r="J199" s="12">
        <v>0.05</v>
      </c>
    </row>
    <row r="200" spans="1:10" x14ac:dyDescent="0.35">
      <c r="A200" t="s">
        <v>743</v>
      </c>
      <c r="B200" s="8">
        <v>7100</v>
      </c>
      <c r="C200" s="12">
        <v>0.06</v>
      </c>
      <c r="D200" s="8">
        <v>6745</v>
      </c>
      <c r="E200" s="8">
        <v>4680</v>
      </c>
      <c r="F200" s="8">
        <v>1955</v>
      </c>
      <c r="G200" s="8">
        <v>110</v>
      </c>
      <c r="H200" s="12">
        <v>0.69</v>
      </c>
      <c r="I200" s="12">
        <v>0.28999999999999998</v>
      </c>
      <c r="J200" s="12">
        <v>0.02</v>
      </c>
    </row>
    <row r="201" spans="1:10" x14ac:dyDescent="0.35">
      <c r="A201" t="s">
        <v>744</v>
      </c>
      <c r="B201" s="8">
        <v>4990</v>
      </c>
      <c r="C201" s="12">
        <v>0.06</v>
      </c>
      <c r="D201" s="8">
        <v>4895</v>
      </c>
      <c r="E201" s="8">
        <v>3385</v>
      </c>
      <c r="F201" s="8">
        <v>1205</v>
      </c>
      <c r="G201" s="8">
        <v>305</v>
      </c>
      <c r="H201" s="12">
        <v>0.69</v>
      </c>
      <c r="I201" s="12">
        <v>0.25</v>
      </c>
      <c r="J201" s="12">
        <v>0.06</v>
      </c>
    </row>
    <row r="202" spans="1:10" x14ac:dyDescent="0.35">
      <c r="A202" t="s">
        <v>745</v>
      </c>
      <c r="B202" s="8">
        <v>5110</v>
      </c>
      <c r="C202" s="12">
        <v>0.06</v>
      </c>
      <c r="D202" s="8">
        <v>5355</v>
      </c>
      <c r="E202" s="8">
        <v>3555</v>
      </c>
      <c r="F202" s="8">
        <v>1635</v>
      </c>
      <c r="G202" s="8">
        <v>170</v>
      </c>
      <c r="H202" s="12">
        <v>0.66</v>
      </c>
      <c r="I202" s="12">
        <v>0.3</v>
      </c>
      <c r="J202" s="12">
        <v>0.03</v>
      </c>
    </row>
    <row r="203" spans="1:10" x14ac:dyDescent="0.35">
      <c r="A203" t="s">
        <v>746</v>
      </c>
      <c r="B203" s="8">
        <v>3170</v>
      </c>
      <c r="C203" s="12">
        <v>0.06</v>
      </c>
      <c r="D203" s="8">
        <v>3660</v>
      </c>
      <c r="E203" s="8">
        <v>2155</v>
      </c>
      <c r="F203" s="8">
        <v>1435</v>
      </c>
      <c r="G203" s="8">
        <v>70</v>
      </c>
      <c r="H203" s="12">
        <v>0.59</v>
      </c>
      <c r="I203" s="12">
        <v>0.39</v>
      </c>
      <c r="J203" s="12">
        <v>0.02</v>
      </c>
    </row>
    <row r="204" spans="1:10" x14ac:dyDescent="0.35">
      <c r="A204" t="s">
        <v>747</v>
      </c>
      <c r="B204" s="8">
        <v>1560</v>
      </c>
      <c r="C204" s="12">
        <v>0.06</v>
      </c>
      <c r="D204" s="8">
        <v>1645</v>
      </c>
      <c r="E204" s="8">
        <v>1045</v>
      </c>
      <c r="F204" s="8">
        <v>585</v>
      </c>
      <c r="G204" s="8">
        <v>20</v>
      </c>
      <c r="H204" s="12">
        <v>0.63</v>
      </c>
      <c r="I204" s="12">
        <v>0.36</v>
      </c>
      <c r="J204" s="12">
        <v>0.01</v>
      </c>
    </row>
    <row r="205" spans="1:10" x14ac:dyDescent="0.35">
      <c r="A205" t="s">
        <v>748</v>
      </c>
      <c r="B205" s="8">
        <v>210</v>
      </c>
      <c r="C205" s="12">
        <v>0.01</v>
      </c>
      <c r="D205" s="8">
        <v>190</v>
      </c>
      <c r="E205" s="8">
        <v>130</v>
      </c>
      <c r="F205" s="8">
        <v>60</v>
      </c>
      <c r="G205" s="8">
        <v>5</v>
      </c>
      <c r="H205" s="12">
        <v>0.67</v>
      </c>
      <c r="I205" s="12">
        <v>0.31</v>
      </c>
      <c r="J205" s="12">
        <v>0.02</v>
      </c>
    </row>
    <row r="206" spans="1:10" x14ac:dyDescent="0.35">
      <c r="A206" t="s">
        <v>749</v>
      </c>
      <c r="B206" s="8">
        <v>1400</v>
      </c>
      <c r="C206" s="12">
        <v>0.01</v>
      </c>
      <c r="D206" s="8">
        <v>1315</v>
      </c>
      <c r="E206" s="8">
        <v>940</v>
      </c>
      <c r="F206" s="8">
        <v>320</v>
      </c>
      <c r="G206" s="8">
        <v>55</v>
      </c>
      <c r="H206" s="12">
        <v>0.71</v>
      </c>
      <c r="I206" s="12">
        <v>0.24</v>
      </c>
      <c r="J206" s="12">
        <v>0.04</v>
      </c>
    </row>
    <row r="207" spans="1:10" x14ac:dyDescent="0.35">
      <c r="A207" t="s">
        <v>750</v>
      </c>
      <c r="B207" s="8">
        <v>1335</v>
      </c>
      <c r="C207" s="12">
        <v>0.01</v>
      </c>
      <c r="D207" s="8">
        <v>1285</v>
      </c>
      <c r="E207" s="8">
        <v>940</v>
      </c>
      <c r="F207" s="8">
        <v>325</v>
      </c>
      <c r="G207" s="8">
        <v>15</v>
      </c>
      <c r="H207" s="12">
        <v>0.73</v>
      </c>
      <c r="I207" s="12">
        <v>0.25</v>
      </c>
      <c r="J207" s="12">
        <v>0.01</v>
      </c>
    </row>
    <row r="208" spans="1:10" x14ac:dyDescent="0.35">
      <c r="A208" t="s">
        <v>751</v>
      </c>
      <c r="B208" s="8">
        <v>1040</v>
      </c>
      <c r="C208" s="12">
        <v>0.01</v>
      </c>
      <c r="D208" s="8">
        <v>995</v>
      </c>
      <c r="E208" s="8">
        <v>675</v>
      </c>
      <c r="F208" s="8">
        <v>255</v>
      </c>
      <c r="G208" s="8">
        <v>65</v>
      </c>
      <c r="H208" s="12">
        <v>0.68</v>
      </c>
      <c r="I208" s="12">
        <v>0.26</v>
      </c>
      <c r="J208" s="12">
        <v>0.06</v>
      </c>
    </row>
    <row r="209" spans="1:10" x14ac:dyDescent="0.35">
      <c r="A209" t="s">
        <v>752</v>
      </c>
      <c r="B209" s="8">
        <v>960</v>
      </c>
      <c r="C209" s="12">
        <v>0.01</v>
      </c>
      <c r="D209" s="8">
        <v>1030</v>
      </c>
      <c r="E209" s="8">
        <v>685</v>
      </c>
      <c r="F209" s="8">
        <v>315</v>
      </c>
      <c r="G209" s="8">
        <v>30</v>
      </c>
      <c r="H209" s="12">
        <v>0.66</v>
      </c>
      <c r="I209" s="12">
        <v>0.31</v>
      </c>
      <c r="J209" s="12">
        <v>0.03</v>
      </c>
    </row>
    <row r="210" spans="1:10" x14ac:dyDescent="0.35">
      <c r="A210" t="s">
        <v>753</v>
      </c>
      <c r="B210" s="8">
        <v>680</v>
      </c>
      <c r="C210" s="12">
        <v>0.01</v>
      </c>
      <c r="D210" s="8">
        <v>760</v>
      </c>
      <c r="E210" s="8">
        <v>460</v>
      </c>
      <c r="F210" s="8">
        <v>285</v>
      </c>
      <c r="G210" s="8">
        <v>15</v>
      </c>
      <c r="H210" s="12">
        <v>0.61</v>
      </c>
      <c r="I210" s="12">
        <v>0.37</v>
      </c>
      <c r="J210" s="12">
        <v>0.02</v>
      </c>
    </row>
    <row r="211" spans="1:10" x14ac:dyDescent="0.35">
      <c r="A211" t="s">
        <v>754</v>
      </c>
      <c r="B211" s="8">
        <v>305</v>
      </c>
      <c r="C211" s="12">
        <v>0.01</v>
      </c>
      <c r="D211" s="8">
        <v>305</v>
      </c>
      <c r="E211" s="8">
        <v>185</v>
      </c>
      <c r="F211" s="8">
        <v>120</v>
      </c>
      <c r="G211" s="65" t="s">
        <v>962</v>
      </c>
      <c r="H211" s="12">
        <v>0.6</v>
      </c>
      <c r="I211" s="65" t="s">
        <v>962</v>
      </c>
      <c r="J211" s="65" t="s">
        <v>962</v>
      </c>
    </row>
    <row r="212" spans="1:10" x14ac:dyDescent="0.35">
      <c r="A212" t="s">
        <v>755</v>
      </c>
      <c r="B212" s="8">
        <v>460</v>
      </c>
      <c r="C212" s="12">
        <v>0.02</v>
      </c>
      <c r="D212" s="8">
        <v>420</v>
      </c>
      <c r="E212" s="8">
        <v>315</v>
      </c>
      <c r="F212" s="8">
        <v>95</v>
      </c>
      <c r="G212" s="8">
        <v>10</v>
      </c>
      <c r="H212" s="12">
        <v>0.75</v>
      </c>
      <c r="I212" s="12">
        <v>0.23</v>
      </c>
      <c r="J212" s="12">
        <v>0.02</v>
      </c>
    </row>
    <row r="213" spans="1:10" x14ac:dyDescent="0.35">
      <c r="A213" t="s">
        <v>756</v>
      </c>
      <c r="B213" s="8">
        <v>3195</v>
      </c>
      <c r="C213" s="12">
        <v>0.02</v>
      </c>
      <c r="D213" s="8">
        <v>2970</v>
      </c>
      <c r="E213" s="8">
        <v>2030</v>
      </c>
      <c r="F213" s="8">
        <v>810</v>
      </c>
      <c r="G213" s="8">
        <v>130</v>
      </c>
      <c r="H213" s="12">
        <v>0.68</v>
      </c>
      <c r="I213" s="12">
        <v>0.27</v>
      </c>
      <c r="J213" s="12">
        <v>0.04</v>
      </c>
    </row>
    <row r="214" spans="1:10" x14ac:dyDescent="0.35">
      <c r="A214" t="s">
        <v>757</v>
      </c>
      <c r="B214" s="8">
        <v>2745</v>
      </c>
      <c r="C214" s="12">
        <v>0.02</v>
      </c>
      <c r="D214" s="8">
        <v>2680</v>
      </c>
      <c r="E214" s="8">
        <v>1850</v>
      </c>
      <c r="F214" s="8">
        <v>780</v>
      </c>
      <c r="G214" s="8">
        <v>50</v>
      </c>
      <c r="H214" s="12">
        <v>0.69</v>
      </c>
      <c r="I214" s="12">
        <v>0.28999999999999998</v>
      </c>
      <c r="J214" s="12">
        <v>0.02</v>
      </c>
    </row>
    <row r="215" spans="1:10" x14ac:dyDescent="0.35">
      <c r="A215" t="s">
        <v>758</v>
      </c>
      <c r="B215" s="8">
        <v>2050</v>
      </c>
      <c r="C215" s="12">
        <v>0.02</v>
      </c>
      <c r="D215" s="8">
        <v>1955</v>
      </c>
      <c r="E215" s="8">
        <v>1375</v>
      </c>
      <c r="F215" s="8">
        <v>440</v>
      </c>
      <c r="G215" s="8">
        <v>145</v>
      </c>
      <c r="H215" s="12">
        <v>0.7</v>
      </c>
      <c r="I215" s="12">
        <v>0.22</v>
      </c>
      <c r="J215" s="12">
        <v>7.0000000000000007E-2</v>
      </c>
    </row>
    <row r="216" spans="1:10" x14ac:dyDescent="0.35">
      <c r="A216" t="s">
        <v>759</v>
      </c>
      <c r="B216" s="8">
        <v>1980</v>
      </c>
      <c r="C216" s="12">
        <v>0.02</v>
      </c>
      <c r="D216" s="8">
        <v>2115</v>
      </c>
      <c r="E216" s="8">
        <v>1430</v>
      </c>
      <c r="F216" s="8">
        <v>620</v>
      </c>
      <c r="G216" s="8">
        <v>65</v>
      </c>
      <c r="H216" s="12">
        <v>0.68</v>
      </c>
      <c r="I216" s="12">
        <v>0.28999999999999998</v>
      </c>
      <c r="J216" s="12">
        <v>0.03</v>
      </c>
    </row>
    <row r="217" spans="1:10" x14ac:dyDescent="0.35">
      <c r="A217" t="s">
        <v>760</v>
      </c>
      <c r="B217" s="8">
        <v>1250</v>
      </c>
      <c r="C217" s="12">
        <v>0.02</v>
      </c>
      <c r="D217" s="8">
        <v>1435</v>
      </c>
      <c r="E217" s="8">
        <v>890</v>
      </c>
      <c r="F217" s="8">
        <v>515</v>
      </c>
      <c r="G217" s="8">
        <v>30</v>
      </c>
      <c r="H217" s="12">
        <v>0.62</v>
      </c>
      <c r="I217" s="12">
        <v>0.36</v>
      </c>
      <c r="J217" s="12">
        <v>0.02</v>
      </c>
    </row>
    <row r="218" spans="1:10" x14ac:dyDescent="0.35">
      <c r="A218" t="s">
        <v>761</v>
      </c>
      <c r="B218" s="8">
        <v>610</v>
      </c>
      <c r="C218" s="12">
        <v>0.02</v>
      </c>
      <c r="D218" s="8">
        <v>650</v>
      </c>
      <c r="E218" s="8">
        <v>425</v>
      </c>
      <c r="F218" s="8">
        <v>220</v>
      </c>
      <c r="G218" s="8">
        <v>5</v>
      </c>
      <c r="H218" s="12">
        <v>0.65</v>
      </c>
      <c r="I218" s="12">
        <v>0.34</v>
      </c>
      <c r="J218" s="12">
        <v>0.01</v>
      </c>
    </row>
    <row r="219" spans="1:10" x14ac:dyDescent="0.35">
      <c r="A219" t="s">
        <v>762</v>
      </c>
      <c r="B219" s="8">
        <v>680</v>
      </c>
      <c r="C219" s="12">
        <v>0.03</v>
      </c>
      <c r="D219" s="8">
        <v>615</v>
      </c>
      <c r="E219" s="8">
        <v>445</v>
      </c>
      <c r="F219" s="8">
        <v>160</v>
      </c>
      <c r="G219" s="8">
        <v>10</v>
      </c>
      <c r="H219" s="12">
        <v>0.73</v>
      </c>
      <c r="I219" s="12">
        <v>0.26</v>
      </c>
      <c r="J219" s="12">
        <v>0.01</v>
      </c>
    </row>
    <row r="220" spans="1:10" x14ac:dyDescent="0.35">
      <c r="A220" t="s">
        <v>763</v>
      </c>
      <c r="B220" s="8">
        <v>4875</v>
      </c>
      <c r="C220" s="12">
        <v>0.04</v>
      </c>
      <c r="D220" s="8">
        <v>4615</v>
      </c>
      <c r="E220" s="8">
        <v>3170</v>
      </c>
      <c r="F220" s="8">
        <v>1245</v>
      </c>
      <c r="G220" s="8">
        <v>205</v>
      </c>
      <c r="H220" s="12">
        <v>0.69</v>
      </c>
      <c r="I220" s="12">
        <v>0.27</v>
      </c>
      <c r="J220" s="12">
        <v>0.04</v>
      </c>
    </row>
    <row r="221" spans="1:10" x14ac:dyDescent="0.35">
      <c r="A221" t="s">
        <v>764</v>
      </c>
      <c r="B221" s="8">
        <v>4495</v>
      </c>
      <c r="C221" s="12">
        <v>0.04</v>
      </c>
      <c r="D221" s="8">
        <v>4245</v>
      </c>
      <c r="E221" s="8">
        <v>2965</v>
      </c>
      <c r="F221" s="8">
        <v>1190</v>
      </c>
      <c r="G221" s="8">
        <v>90</v>
      </c>
      <c r="H221" s="12">
        <v>0.7</v>
      </c>
      <c r="I221" s="12">
        <v>0.28000000000000003</v>
      </c>
      <c r="J221" s="12">
        <v>0.02</v>
      </c>
    </row>
    <row r="222" spans="1:10" x14ac:dyDescent="0.35">
      <c r="A222" t="s">
        <v>765</v>
      </c>
      <c r="B222" s="8">
        <v>3270</v>
      </c>
      <c r="C222" s="12">
        <v>0.04</v>
      </c>
      <c r="D222" s="8">
        <v>3270</v>
      </c>
      <c r="E222" s="8">
        <v>2155</v>
      </c>
      <c r="F222" s="8">
        <v>810</v>
      </c>
      <c r="G222" s="8">
        <v>305</v>
      </c>
      <c r="H222" s="12">
        <v>0.66</v>
      </c>
      <c r="I222" s="12">
        <v>0.25</v>
      </c>
      <c r="J222" s="12">
        <v>0.09</v>
      </c>
    </row>
    <row r="223" spans="1:10" x14ac:dyDescent="0.35">
      <c r="A223" t="s">
        <v>766</v>
      </c>
      <c r="B223" s="8">
        <v>3365</v>
      </c>
      <c r="C223" s="12">
        <v>0.04</v>
      </c>
      <c r="D223" s="8">
        <v>3475</v>
      </c>
      <c r="E223" s="8">
        <v>2250</v>
      </c>
      <c r="F223" s="8">
        <v>1095</v>
      </c>
      <c r="G223" s="8">
        <v>130</v>
      </c>
      <c r="H223" s="12">
        <v>0.65</v>
      </c>
      <c r="I223" s="12">
        <v>0.32</v>
      </c>
      <c r="J223" s="12">
        <v>0.04</v>
      </c>
    </row>
    <row r="224" spans="1:10" x14ac:dyDescent="0.35">
      <c r="A224" t="s">
        <v>767</v>
      </c>
      <c r="B224" s="8">
        <v>1925</v>
      </c>
      <c r="C224" s="12">
        <v>0.04</v>
      </c>
      <c r="D224" s="8">
        <v>2285</v>
      </c>
      <c r="E224" s="8">
        <v>1345</v>
      </c>
      <c r="F224" s="8">
        <v>910</v>
      </c>
      <c r="G224" s="8">
        <v>30</v>
      </c>
      <c r="H224" s="12">
        <v>0.59</v>
      </c>
      <c r="I224" s="12">
        <v>0.4</v>
      </c>
      <c r="J224" s="12">
        <v>0.01</v>
      </c>
    </row>
    <row r="225" spans="1:10" x14ac:dyDescent="0.35">
      <c r="A225" t="s">
        <v>768</v>
      </c>
      <c r="B225" s="8">
        <v>1000</v>
      </c>
      <c r="C225" s="12">
        <v>0.04</v>
      </c>
      <c r="D225" s="8">
        <v>1010</v>
      </c>
      <c r="E225" s="8">
        <v>665</v>
      </c>
      <c r="F225" s="8">
        <v>335</v>
      </c>
      <c r="G225" s="8">
        <v>10</v>
      </c>
      <c r="H225" s="12">
        <v>0.66</v>
      </c>
      <c r="I225" s="12">
        <v>0.33</v>
      </c>
      <c r="J225" s="12">
        <v>0.01</v>
      </c>
    </row>
    <row r="226" spans="1:10" x14ac:dyDescent="0.35">
      <c r="A226" t="s">
        <v>769</v>
      </c>
      <c r="B226" s="8">
        <v>5</v>
      </c>
      <c r="C226" s="12">
        <v>0</v>
      </c>
      <c r="D226" s="8">
        <v>5</v>
      </c>
      <c r="E226" s="8">
        <v>5</v>
      </c>
      <c r="F226" s="65" t="s">
        <v>962</v>
      </c>
      <c r="G226" s="8">
        <v>0</v>
      </c>
      <c r="H226" s="65" t="s">
        <v>962</v>
      </c>
      <c r="I226" s="65" t="s">
        <v>962</v>
      </c>
      <c r="J226" s="12">
        <v>0</v>
      </c>
    </row>
    <row r="227" spans="1:10" x14ac:dyDescent="0.35">
      <c r="A227" t="s">
        <v>770</v>
      </c>
      <c r="B227" s="8">
        <v>55</v>
      </c>
      <c r="C227" s="12">
        <v>0</v>
      </c>
      <c r="D227" s="8">
        <v>55</v>
      </c>
      <c r="E227" s="8">
        <v>35</v>
      </c>
      <c r="F227" s="8">
        <v>20</v>
      </c>
      <c r="G227" s="65" t="s">
        <v>962</v>
      </c>
      <c r="H227" s="12">
        <v>0.61</v>
      </c>
      <c r="I227" s="65" t="s">
        <v>962</v>
      </c>
      <c r="J227" s="65" t="s">
        <v>962</v>
      </c>
    </row>
    <row r="228" spans="1:10" x14ac:dyDescent="0.35">
      <c r="A228" t="s">
        <v>771</v>
      </c>
      <c r="B228" s="8">
        <v>55</v>
      </c>
      <c r="C228" s="12">
        <v>0</v>
      </c>
      <c r="D228" s="8">
        <v>55</v>
      </c>
      <c r="E228" s="8">
        <v>35</v>
      </c>
      <c r="F228" s="8">
        <v>15</v>
      </c>
      <c r="G228" s="65" t="s">
        <v>962</v>
      </c>
      <c r="H228" s="12">
        <v>0.67</v>
      </c>
      <c r="I228" s="65" t="s">
        <v>962</v>
      </c>
      <c r="J228" s="65" t="s">
        <v>962</v>
      </c>
    </row>
    <row r="229" spans="1:10" x14ac:dyDescent="0.35">
      <c r="A229" t="s">
        <v>772</v>
      </c>
      <c r="B229" s="8">
        <v>30</v>
      </c>
      <c r="C229" s="12">
        <v>0</v>
      </c>
      <c r="D229" s="8">
        <v>25</v>
      </c>
      <c r="E229" s="8">
        <v>20</v>
      </c>
      <c r="F229" s="65" t="s">
        <v>962</v>
      </c>
      <c r="G229" s="8">
        <v>0</v>
      </c>
      <c r="H229" s="65" t="s">
        <v>962</v>
      </c>
      <c r="I229" s="65" t="s">
        <v>962</v>
      </c>
      <c r="J229" s="12">
        <v>0</v>
      </c>
    </row>
    <row r="230" spans="1:10" x14ac:dyDescent="0.35">
      <c r="A230" t="s">
        <v>773</v>
      </c>
      <c r="B230" s="8">
        <v>45</v>
      </c>
      <c r="C230" s="12">
        <v>0</v>
      </c>
      <c r="D230" s="8">
        <v>50</v>
      </c>
      <c r="E230" s="8">
        <v>35</v>
      </c>
      <c r="F230" s="8">
        <v>15</v>
      </c>
      <c r="G230" s="65" t="s">
        <v>962</v>
      </c>
      <c r="H230" s="12">
        <v>0.65</v>
      </c>
      <c r="I230" s="65" t="s">
        <v>962</v>
      </c>
      <c r="J230" s="65" t="s">
        <v>962</v>
      </c>
    </row>
    <row r="231" spans="1:10" x14ac:dyDescent="0.35">
      <c r="A231" t="s">
        <v>774</v>
      </c>
      <c r="B231" s="8">
        <v>20</v>
      </c>
      <c r="C231" s="12">
        <v>0</v>
      </c>
      <c r="D231" s="8">
        <v>20</v>
      </c>
      <c r="E231" s="8">
        <v>15</v>
      </c>
      <c r="F231" s="8">
        <v>10</v>
      </c>
      <c r="G231" s="8">
        <v>0</v>
      </c>
      <c r="H231" s="12">
        <v>0.59</v>
      </c>
      <c r="I231" s="12">
        <v>0.41</v>
      </c>
      <c r="J231" s="12">
        <v>0</v>
      </c>
    </row>
    <row r="232" spans="1:10" x14ac:dyDescent="0.35">
      <c r="A232" t="s">
        <v>775</v>
      </c>
      <c r="B232" s="8">
        <v>15</v>
      </c>
      <c r="C232" s="12">
        <v>0</v>
      </c>
      <c r="D232" s="8">
        <v>20</v>
      </c>
      <c r="E232" s="8">
        <v>5</v>
      </c>
      <c r="F232" s="8">
        <v>15</v>
      </c>
      <c r="G232" s="8">
        <v>0</v>
      </c>
      <c r="H232" s="12">
        <v>0.32</v>
      </c>
      <c r="I232" s="12">
        <v>0.68</v>
      </c>
      <c r="J232" s="12">
        <v>0</v>
      </c>
    </row>
    <row r="233" spans="1:10" x14ac:dyDescent="0.35">
      <c r="A233" t="s">
        <v>776</v>
      </c>
      <c r="B233" s="8">
        <v>1970</v>
      </c>
      <c r="C233" s="12">
        <v>0.1</v>
      </c>
      <c r="D233" s="8">
        <v>1925</v>
      </c>
      <c r="E233" s="8">
        <v>70</v>
      </c>
      <c r="F233" s="8">
        <v>1850</v>
      </c>
      <c r="G233" s="8">
        <v>5</v>
      </c>
      <c r="H233" s="12">
        <v>0.04</v>
      </c>
      <c r="I233" s="12">
        <v>0.96</v>
      </c>
      <c r="J233" s="12">
        <v>0</v>
      </c>
    </row>
    <row r="234" spans="1:10" x14ac:dyDescent="0.35">
      <c r="A234" t="s">
        <v>777</v>
      </c>
      <c r="B234" s="8">
        <v>6805</v>
      </c>
      <c r="C234" s="12">
        <v>0.05</v>
      </c>
      <c r="D234" s="8">
        <v>6695</v>
      </c>
      <c r="E234" s="8">
        <v>470</v>
      </c>
      <c r="F234" s="8">
        <v>6080</v>
      </c>
      <c r="G234" s="8">
        <v>145</v>
      </c>
      <c r="H234" s="12">
        <v>7.0000000000000007E-2</v>
      </c>
      <c r="I234" s="12">
        <v>0.91</v>
      </c>
      <c r="J234" s="12">
        <v>0.02</v>
      </c>
    </row>
    <row r="235" spans="1:10" x14ac:dyDescent="0.35">
      <c r="A235" t="s">
        <v>778</v>
      </c>
      <c r="B235" s="8">
        <v>2640</v>
      </c>
      <c r="C235" s="12">
        <v>0.02</v>
      </c>
      <c r="D235" s="8">
        <v>2625</v>
      </c>
      <c r="E235" s="8">
        <v>595</v>
      </c>
      <c r="F235" s="8">
        <v>2010</v>
      </c>
      <c r="G235" s="8">
        <v>20</v>
      </c>
      <c r="H235" s="12">
        <v>0.23</v>
      </c>
      <c r="I235" s="12">
        <v>0.77</v>
      </c>
      <c r="J235" s="12">
        <v>0.01</v>
      </c>
    </row>
    <row r="236" spans="1:10" x14ac:dyDescent="0.35">
      <c r="A236" t="s">
        <v>779</v>
      </c>
      <c r="B236" s="8">
        <v>895</v>
      </c>
      <c r="C236" s="12">
        <v>0.01</v>
      </c>
      <c r="D236" s="8">
        <v>920</v>
      </c>
      <c r="E236" s="8">
        <v>540</v>
      </c>
      <c r="F236" s="8">
        <v>325</v>
      </c>
      <c r="G236" s="8">
        <v>50</v>
      </c>
      <c r="H236" s="12">
        <v>0.59</v>
      </c>
      <c r="I236" s="12">
        <v>0.35</v>
      </c>
      <c r="J236" s="12">
        <v>0.06</v>
      </c>
    </row>
    <row r="237" spans="1:10" x14ac:dyDescent="0.35">
      <c r="A237" t="s">
        <v>780</v>
      </c>
      <c r="B237" s="8">
        <v>690</v>
      </c>
      <c r="C237" s="12">
        <v>0.01</v>
      </c>
      <c r="D237" s="8">
        <v>695</v>
      </c>
      <c r="E237" s="8">
        <v>395</v>
      </c>
      <c r="F237" s="8">
        <v>280</v>
      </c>
      <c r="G237" s="8">
        <v>20</v>
      </c>
      <c r="H237" s="12">
        <v>0.56999999999999995</v>
      </c>
      <c r="I237" s="12">
        <v>0.4</v>
      </c>
      <c r="J237" s="12">
        <v>0.03</v>
      </c>
    </row>
    <row r="238" spans="1:10" x14ac:dyDescent="0.35">
      <c r="A238" t="s">
        <v>781</v>
      </c>
      <c r="B238" s="8">
        <v>280</v>
      </c>
      <c r="C238" s="12">
        <v>0.01</v>
      </c>
      <c r="D238" s="8">
        <v>405</v>
      </c>
      <c r="E238" s="8">
        <v>190</v>
      </c>
      <c r="F238" s="8">
        <v>210</v>
      </c>
      <c r="G238" s="8">
        <v>5</v>
      </c>
      <c r="H238" s="12">
        <v>0.47</v>
      </c>
      <c r="I238" s="12">
        <v>0.52</v>
      </c>
      <c r="J238" s="12">
        <v>0.01</v>
      </c>
    </row>
    <row r="239" spans="1:10" x14ac:dyDescent="0.35">
      <c r="A239" t="s">
        <v>782</v>
      </c>
      <c r="B239" s="8">
        <v>95</v>
      </c>
      <c r="C239" s="12">
        <v>0</v>
      </c>
      <c r="D239" s="8">
        <v>105</v>
      </c>
      <c r="E239" s="8">
        <v>25</v>
      </c>
      <c r="F239" s="8">
        <v>80</v>
      </c>
      <c r="G239" s="65" t="s">
        <v>962</v>
      </c>
      <c r="H239" s="65" t="s">
        <v>962</v>
      </c>
      <c r="I239" s="12">
        <v>0.76</v>
      </c>
      <c r="J239" s="65" t="s">
        <v>962</v>
      </c>
    </row>
    <row r="240" spans="1:10" x14ac:dyDescent="0.35">
      <c r="A240" t="s">
        <v>783</v>
      </c>
      <c r="B240" s="8">
        <v>50</v>
      </c>
      <c r="C240" s="12">
        <v>0</v>
      </c>
      <c r="D240" s="8">
        <v>40</v>
      </c>
      <c r="E240" s="8">
        <v>5</v>
      </c>
      <c r="F240" s="8">
        <v>5</v>
      </c>
      <c r="G240" s="8">
        <v>30</v>
      </c>
      <c r="H240" s="12">
        <v>0.12</v>
      </c>
      <c r="I240" s="12">
        <v>0.15</v>
      </c>
      <c r="J240" s="12">
        <v>0.73</v>
      </c>
    </row>
    <row r="241" spans="1:10" x14ac:dyDescent="0.35">
      <c r="A241" t="s">
        <v>784</v>
      </c>
      <c r="B241" s="8">
        <v>190</v>
      </c>
      <c r="C241" s="12">
        <v>0</v>
      </c>
      <c r="D241" s="8">
        <v>180</v>
      </c>
      <c r="E241" s="8">
        <v>35</v>
      </c>
      <c r="F241" s="8">
        <v>20</v>
      </c>
      <c r="G241" s="8">
        <v>125</v>
      </c>
      <c r="H241" s="12">
        <v>0.19</v>
      </c>
      <c r="I241" s="12">
        <v>0.12</v>
      </c>
      <c r="J241" s="12">
        <v>0.69</v>
      </c>
    </row>
    <row r="242" spans="1:10" x14ac:dyDescent="0.35">
      <c r="A242" t="s">
        <v>785</v>
      </c>
      <c r="B242" s="8">
        <v>150</v>
      </c>
      <c r="C242" s="12">
        <v>0</v>
      </c>
      <c r="D242" s="8">
        <v>120</v>
      </c>
      <c r="E242" s="8">
        <v>50</v>
      </c>
      <c r="F242" s="8">
        <v>20</v>
      </c>
      <c r="G242" s="8">
        <v>50</v>
      </c>
      <c r="H242" s="12">
        <v>0.43</v>
      </c>
      <c r="I242" s="12">
        <v>0.17</v>
      </c>
      <c r="J242" s="12">
        <v>0.4</v>
      </c>
    </row>
    <row r="243" spans="1:10" x14ac:dyDescent="0.35">
      <c r="A243" t="s">
        <v>786</v>
      </c>
      <c r="B243" s="8">
        <v>130</v>
      </c>
      <c r="C243" s="12">
        <v>0</v>
      </c>
      <c r="D243" s="8">
        <v>110</v>
      </c>
      <c r="E243" s="8">
        <v>45</v>
      </c>
      <c r="F243" s="8">
        <v>15</v>
      </c>
      <c r="G243" s="8">
        <v>50</v>
      </c>
      <c r="H243" s="12">
        <v>0.41</v>
      </c>
      <c r="I243" s="12">
        <v>0.13</v>
      </c>
      <c r="J243" s="12">
        <v>0.47</v>
      </c>
    </row>
    <row r="244" spans="1:10" x14ac:dyDescent="0.35">
      <c r="A244" t="s">
        <v>787</v>
      </c>
      <c r="B244" s="8">
        <v>115</v>
      </c>
      <c r="C244" s="12">
        <v>0</v>
      </c>
      <c r="D244" s="8">
        <v>95</v>
      </c>
      <c r="E244" s="8">
        <v>50</v>
      </c>
      <c r="F244" s="8">
        <v>20</v>
      </c>
      <c r="G244" s="8">
        <v>25</v>
      </c>
      <c r="H244" s="12">
        <v>0.51</v>
      </c>
      <c r="I244" s="12">
        <v>0.21</v>
      </c>
      <c r="J244" s="12">
        <v>0.28000000000000003</v>
      </c>
    </row>
    <row r="245" spans="1:10" x14ac:dyDescent="0.35">
      <c r="A245" t="s">
        <v>788</v>
      </c>
      <c r="B245" s="8">
        <v>70</v>
      </c>
      <c r="C245" s="12">
        <v>0</v>
      </c>
      <c r="D245" s="8">
        <v>55</v>
      </c>
      <c r="E245" s="8">
        <v>10</v>
      </c>
      <c r="F245" s="8">
        <v>5</v>
      </c>
      <c r="G245" s="8">
        <v>40</v>
      </c>
      <c r="H245" s="12">
        <v>0.18</v>
      </c>
      <c r="I245" s="12">
        <v>0.11</v>
      </c>
      <c r="J245" s="12">
        <v>0.71</v>
      </c>
    </row>
    <row r="246" spans="1:10" x14ac:dyDescent="0.35">
      <c r="A246" t="s">
        <v>789</v>
      </c>
      <c r="B246" s="8">
        <v>65</v>
      </c>
      <c r="C246" s="12">
        <v>0</v>
      </c>
      <c r="D246" s="8">
        <v>20</v>
      </c>
      <c r="E246" s="65" t="s">
        <v>962</v>
      </c>
      <c r="F246" s="65" t="s">
        <v>962</v>
      </c>
      <c r="G246" s="8">
        <v>20</v>
      </c>
      <c r="H246" s="65" t="s">
        <v>962</v>
      </c>
      <c r="I246" s="65" t="s">
        <v>962</v>
      </c>
      <c r="J246" s="12">
        <v>0.86</v>
      </c>
    </row>
    <row r="247" spans="1:10" x14ac:dyDescent="0.35">
      <c r="A247" t="s">
        <v>439</v>
      </c>
      <c r="B247" s="8">
        <v>19480</v>
      </c>
      <c r="C247" s="12">
        <v>1</v>
      </c>
      <c r="D247" s="8">
        <v>17935</v>
      </c>
      <c r="E247" s="8">
        <v>11505</v>
      </c>
      <c r="F247" s="8">
        <v>6080</v>
      </c>
      <c r="G247" s="8">
        <v>350</v>
      </c>
      <c r="H247" s="12">
        <v>0.64</v>
      </c>
      <c r="I247" s="12">
        <v>0.34</v>
      </c>
      <c r="J247" s="12">
        <v>0.02</v>
      </c>
    </row>
    <row r="248" spans="1:10" x14ac:dyDescent="0.35">
      <c r="A248" t="s">
        <v>440</v>
      </c>
      <c r="B248" s="8">
        <v>128075</v>
      </c>
      <c r="C248" s="12">
        <v>1</v>
      </c>
      <c r="D248" s="8">
        <v>120675</v>
      </c>
      <c r="E248" s="8">
        <v>80095</v>
      </c>
      <c r="F248" s="8">
        <v>35370</v>
      </c>
      <c r="G248" s="8">
        <v>5210</v>
      </c>
      <c r="H248" s="12">
        <v>0.66</v>
      </c>
      <c r="I248" s="12">
        <v>0.28999999999999998</v>
      </c>
      <c r="J248" s="12">
        <v>0.04</v>
      </c>
    </row>
    <row r="249" spans="1:10" x14ac:dyDescent="0.35">
      <c r="A249" t="s">
        <v>441</v>
      </c>
      <c r="B249" s="8">
        <v>118605</v>
      </c>
      <c r="C249" s="12">
        <v>1</v>
      </c>
      <c r="D249" s="8">
        <v>112455</v>
      </c>
      <c r="E249" s="8">
        <v>76955</v>
      </c>
      <c r="F249" s="8">
        <v>33480</v>
      </c>
      <c r="G249" s="8">
        <v>2025</v>
      </c>
      <c r="H249" s="12">
        <v>0.68</v>
      </c>
      <c r="I249" s="12">
        <v>0.3</v>
      </c>
      <c r="J249" s="12">
        <v>0.02</v>
      </c>
    </row>
    <row r="250" spans="1:10" x14ac:dyDescent="0.35">
      <c r="A250" t="s">
        <v>442</v>
      </c>
      <c r="B250" s="8">
        <v>84240</v>
      </c>
      <c r="C250" s="12">
        <v>1</v>
      </c>
      <c r="D250" s="8">
        <v>83000</v>
      </c>
      <c r="E250" s="8">
        <v>57485</v>
      </c>
      <c r="F250" s="8">
        <v>20015</v>
      </c>
      <c r="G250" s="8">
        <v>5500</v>
      </c>
      <c r="H250" s="12">
        <v>0.69</v>
      </c>
      <c r="I250" s="12">
        <v>0.24</v>
      </c>
      <c r="J250" s="12">
        <v>7.0000000000000007E-2</v>
      </c>
    </row>
    <row r="251" spans="1:10" x14ac:dyDescent="0.35">
      <c r="A251" t="s">
        <v>443</v>
      </c>
      <c r="B251" s="8">
        <v>85825</v>
      </c>
      <c r="C251" s="12">
        <v>1</v>
      </c>
      <c r="D251" s="8">
        <v>88985</v>
      </c>
      <c r="E251" s="8">
        <v>58420</v>
      </c>
      <c r="F251" s="8">
        <v>27845</v>
      </c>
      <c r="G251" s="8">
        <v>2720</v>
      </c>
      <c r="H251" s="12">
        <v>0.66</v>
      </c>
      <c r="I251" s="12">
        <v>0.31</v>
      </c>
      <c r="J251" s="12">
        <v>0.03</v>
      </c>
    </row>
    <row r="252" spans="1:10" x14ac:dyDescent="0.35">
      <c r="A252" t="s">
        <v>444</v>
      </c>
      <c r="B252" s="8">
        <v>53260</v>
      </c>
      <c r="C252" s="12">
        <v>1</v>
      </c>
      <c r="D252" s="8">
        <v>62390</v>
      </c>
      <c r="E252" s="8">
        <v>36045</v>
      </c>
      <c r="F252" s="8">
        <v>25155</v>
      </c>
      <c r="G252" s="8">
        <v>1195</v>
      </c>
      <c r="H252" s="12">
        <v>0.57999999999999996</v>
      </c>
      <c r="I252" s="12">
        <v>0.4</v>
      </c>
      <c r="J252" s="12">
        <v>0.02</v>
      </c>
    </row>
    <row r="253" spans="1:10" x14ac:dyDescent="0.35">
      <c r="A253" t="s">
        <v>445</v>
      </c>
      <c r="B253" s="8">
        <v>25950</v>
      </c>
      <c r="C253" s="12">
        <v>1</v>
      </c>
      <c r="D253" s="8">
        <v>26860</v>
      </c>
      <c r="E253" s="8">
        <v>17380</v>
      </c>
      <c r="F253" s="8">
        <v>9140</v>
      </c>
      <c r="G253" s="8">
        <v>340</v>
      </c>
      <c r="H253" s="12">
        <v>0.65</v>
      </c>
      <c r="I253" s="12">
        <v>0.34</v>
      </c>
      <c r="J253" s="12">
        <v>0.01</v>
      </c>
    </row>
    <row r="254" spans="1:10" x14ac:dyDescent="0.35">
      <c r="A254" t="s">
        <v>790</v>
      </c>
      <c r="B254" s="8">
        <v>16215</v>
      </c>
      <c r="C254" s="12">
        <v>0.03</v>
      </c>
      <c r="D254" s="8">
        <v>16110</v>
      </c>
      <c r="E254" s="8">
        <v>10455</v>
      </c>
      <c r="F254" s="8">
        <v>5115</v>
      </c>
      <c r="G254" s="8">
        <v>545</v>
      </c>
      <c r="H254" s="12">
        <v>0.65</v>
      </c>
      <c r="I254" s="12">
        <v>0.32</v>
      </c>
      <c r="J254" s="12">
        <v>0.03</v>
      </c>
    </row>
    <row r="255" spans="1:10" x14ac:dyDescent="0.35">
      <c r="A255" t="s">
        <v>791</v>
      </c>
      <c r="B255" s="8">
        <v>14105</v>
      </c>
      <c r="C255" s="12">
        <v>0.03</v>
      </c>
      <c r="D255" s="8">
        <v>14025</v>
      </c>
      <c r="E255" s="8">
        <v>9055</v>
      </c>
      <c r="F255" s="8">
        <v>4505</v>
      </c>
      <c r="G255" s="8">
        <v>465</v>
      </c>
      <c r="H255" s="12">
        <v>0.65</v>
      </c>
      <c r="I255" s="12">
        <v>0.32</v>
      </c>
      <c r="J255" s="12">
        <v>0.03</v>
      </c>
    </row>
    <row r="256" spans="1:10" x14ac:dyDescent="0.35">
      <c r="A256" t="s">
        <v>792</v>
      </c>
      <c r="B256" s="8">
        <v>9700</v>
      </c>
      <c r="C256" s="12">
        <v>0.02</v>
      </c>
      <c r="D256" s="8">
        <v>9640</v>
      </c>
      <c r="E256" s="8">
        <v>6660</v>
      </c>
      <c r="F256" s="8">
        <v>2685</v>
      </c>
      <c r="G256" s="8">
        <v>295</v>
      </c>
      <c r="H256" s="12">
        <v>0.69</v>
      </c>
      <c r="I256" s="12">
        <v>0.28000000000000003</v>
      </c>
      <c r="J256" s="12">
        <v>0.03</v>
      </c>
    </row>
    <row r="257" spans="1:10" x14ac:dyDescent="0.35">
      <c r="A257" t="s">
        <v>793</v>
      </c>
      <c r="B257" s="8">
        <v>5885</v>
      </c>
      <c r="C257" s="12">
        <v>0.01</v>
      </c>
      <c r="D257" s="8">
        <v>5855</v>
      </c>
      <c r="E257" s="8">
        <v>3870</v>
      </c>
      <c r="F257" s="8">
        <v>1815</v>
      </c>
      <c r="G257" s="8">
        <v>170</v>
      </c>
      <c r="H257" s="12">
        <v>0.66</v>
      </c>
      <c r="I257" s="12">
        <v>0.31</v>
      </c>
      <c r="J257" s="12">
        <v>0.03</v>
      </c>
    </row>
    <row r="258" spans="1:10" x14ac:dyDescent="0.35">
      <c r="A258" t="s">
        <v>794</v>
      </c>
      <c r="B258" s="8">
        <v>5530</v>
      </c>
      <c r="C258" s="12">
        <v>0.01</v>
      </c>
      <c r="D258" s="8">
        <v>5490</v>
      </c>
      <c r="E258" s="8">
        <v>3820</v>
      </c>
      <c r="F258" s="8">
        <v>1505</v>
      </c>
      <c r="G258" s="8">
        <v>160</v>
      </c>
      <c r="H258" s="12">
        <v>0.7</v>
      </c>
      <c r="I258" s="12">
        <v>0.27</v>
      </c>
      <c r="J258" s="12">
        <v>0.03</v>
      </c>
    </row>
    <row r="259" spans="1:10" x14ac:dyDescent="0.35">
      <c r="A259" t="s">
        <v>795</v>
      </c>
      <c r="B259" s="8">
        <v>13495</v>
      </c>
      <c r="C259" s="12">
        <v>0.03</v>
      </c>
      <c r="D259" s="8">
        <v>13430</v>
      </c>
      <c r="E259" s="8">
        <v>9195</v>
      </c>
      <c r="F259" s="8">
        <v>3770</v>
      </c>
      <c r="G259" s="8">
        <v>460</v>
      </c>
      <c r="H259" s="12">
        <v>0.68</v>
      </c>
      <c r="I259" s="12">
        <v>0.28000000000000003</v>
      </c>
      <c r="J259" s="12">
        <v>0.03</v>
      </c>
    </row>
    <row r="260" spans="1:10" x14ac:dyDescent="0.35">
      <c r="A260" t="s">
        <v>796</v>
      </c>
      <c r="B260" s="8">
        <v>17215</v>
      </c>
      <c r="C260" s="12">
        <v>0.03</v>
      </c>
      <c r="D260" s="8">
        <v>17125</v>
      </c>
      <c r="E260" s="8">
        <v>11900</v>
      </c>
      <c r="F260" s="8">
        <v>4620</v>
      </c>
      <c r="G260" s="8">
        <v>600</v>
      </c>
      <c r="H260" s="12">
        <v>0.7</v>
      </c>
      <c r="I260" s="12">
        <v>0.27</v>
      </c>
      <c r="J260" s="12">
        <v>0.04</v>
      </c>
    </row>
    <row r="261" spans="1:10" x14ac:dyDescent="0.35">
      <c r="A261" t="s">
        <v>797</v>
      </c>
      <c r="B261" s="8">
        <v>15085</v>
      </c>
      <c r="C261" s="12">
        <v>0.03</v>
      </c>
      <c r="D261" s="8">
        <v>15015</v>
      </c>
      <c r="E261" s="8">
        <v>10370</v>
      </c>
      <c r="F261" s="8">
        <v>4105</v>
      </c>
      <c r="G261" s="8">
        <v>535</v>
      </c>
      <c r="H261" s="12">
        <v>0.69</v>
      </c>
      <c r="I261" s="12">
        <v>0.27</v>
      </c>
      <c r="J261" s="12">
        <v>0.04</v>
      </c>
    </row>
    <row r="262" spans="1:10" x14ac:dyDescent="0.35">
      <c r="A262" t="s">
        <v>798</v>
      </c>
      <c r="B262" s="8">
        <v>5220</v>
      </c>
      <c r="C262" s="12">
        <v>0.01</v>
      </c>
      <c r="D262" s="8">
        <v>5190</v>
      </c>
      <c r="E262" s="8">
        <v>3435</v>
      </c>
      <c r="F262" s="8">
        <v>1610</v>
      </c>
      <c r="G262" s="8">
        <v>145</v>
      </c>
      <c r="H262" s="12">
        <v>0.66</v>
      </c>
      <c r="I262" s="12">
        <v>0.31</v>
      </c>
      <c r="J262" s="12">
        <v>0.03</v>
      </c>
    </row>
    <row r="263" spans="1:10" x14ac:dyDescent="0.35">
      <c r="A263" t="s">
        <v>799</v>
      </c>
      <c r="B263" s="8">
        <v>8820</v>
      </c>
      <c r="C263" s="12">
        <v>0.02</v>
      </c>
      <c r="D263" s="8">
        <v>8765</v>
      </c>
      <c r="E263" s="8">
        <v>5960</v>
      </c>
      <c r="F263" s="8">
        <v>2550</v>
      </c>
      <c r="G263" s="8">
        <v>260</v>
      </c>
      <c r="H263" s="12">
        <v>0.68</v>
      </c>
      <c r="I263" s="12">
        <v>0.28999999999999998</v>
      </c>
      <c r="J263" s="12">
        <v>0.03</v>
      </c>
    </row>
    <row r="264" spans="1:10" x14ac:dyDescent="0.35">
      <c r="A264" t="s">
        <v>800</v>
      </c>
      <c r="B264" s="8">
        <v>5025</v>
      </c>
      <c r="C264" s="12">
        <v>0.01</v>
      </c>
      <c r="D264" s="8">
        <v>4990</v>
      </c>
      <c r="E264" s="8">
        <v>3240</v>
      </c>
      <c r="F264" s="8">
        <v>1595</v>
      </c>
      <c r="G264" s="8">
        <v>155</v>
      </c>
      <c r="H264" s="12">
        <v>0.65</v>
      </c>
      <c r="I264" s="12">
        <v>0.32</v>
      </c>
      <c r="J264" s="12">
        <v>0.03</v>
      </c>
    </row>
    <row r="265" spans="1:10" x14ac:dyDescent="0.35">
      <c r="A265" t="s">
        <v>801</v>
      </c>
      <c r="B265" s="8">
        <v>31345</v>
      </c>
      <c r="C265" s="12">
        <v>0.06</v>
      </c>
      <c r="D265" s="8">
        <v>31140</v>
      </c>
      <c r="E265" s="8">
        <v>20565</v>
      </c>
      <c r="F265" s="8">
        <v>9580</v>
      </c>
      <c r="G265" s="8">
        <v>990</v>
      </c>
      <c r="H265" s="12">
        <v>0.66</v>
      </c>
      <c r="I265" s="12">
        <v>0.31</v>
      </c>
      <c r="J265" s="12">
        <v>0.03</v>
      </c>
    </row>
    <row r="266" spans="1:10" x14ac:dyDescent="0.35">
      <c r="A266" t="s">
        <v>802</v>
      </c>
      <c r="B266" s="8">
        <v>15050</v>
      </c>
      <c r="C266" s="12">
        <v>0.03</v>
      </c>
      <c r="D266" s="8">
        <v>14955</v>
      </c>
      <c r="E266" s="8">
        <v>10150</v>
      </c>
      <c r="F266" s="8">
        <v>4270</v>
      </c>
      <c r="G266" s="8">
        <v>540</v>
      </c>
      <c r="H266" s="12">
        <v>0.68</v>
      </c>
      <c r="I266" s="12">
        <v>0.28999999999999998</v>
      </c>
      <c r="J266" s="12">
        <v>0.04</v>
      </c>
    </row>
    <row r="267" spans="1:10" x14ac:dyDescent="0.35">
      <c r="A267" t="s">
        <v>803</v>
      </c>
      <c r="B267" s="8">
        <v>37445</v>
      </c>
      <c r="C267" s="12">
        <v>7.0000000000000007E-2</v>
      </c>
      <c r="D267" s="8">
        <v>37250</v>
      </c>
      <c r="E267" s="8">
        <v>25810</v>
      </c>
      <c r="F267" s="8">
        <v>10205</v>
      </c>
      <c r="G267" s="8">
        <v>1235</v>
      </c>
      <c r="H267" s="12">
        <v>0.69</v>
      </c>
      <c r="I267" s="12">
        <v>0.27</v>
      </c>
      <c r="J267" s="12">
        <v>0.03</v>
      </c>
    </row>
    <row r="268" spans="1:10" x14ac:dyDescent="0.35">
      <c r="A268" t="s">
        <v>804</v>
      </c>
      <c r="B268" s="8">
        <v>83895</v>
      </c>
      <c r="C268" s="12">
        <v>0.16</v>
      </c>
      <c r="D268" s="8">
        <v>83310</v>
      </c>
      <c r="E268" s="8">
        <v>55340</v>
      </c>
      <c r="F268" s="8">
        <v>25040</v>
      </c>
      <c r="G268" s="8">
        <v>2930</v>
      </c>
      <c r="H268" s="12">
        <v>0.66</v>
      </c>
      <c r="I268" s="12">
        <v>0.3</v>
      </c>
      <c r="J268" s="12">
        <v>0.04</v>
      </c>
    </row>
    <row r="269" spans="1:10" x14ac:dyDescent="0.35">
      <c r="A269" t="s">
        <v>805</v>
      </c>
      <c r="B269" s="8">
        <v>17125</v>
      </c>
      <c r="C269" s="12">
        <v>0.03</v>
      </c>
      <c r="D269" s="8">
        <v>17025</v>
      </c>
      <c r="E269" s="8">
        <v>11325</v>
      </c>
      <c r="F269" s="8">
        <v>5120</v>
      </c>
      <c r="G269" s="8">
        <v>575</v>
      </c>
      <c r="H269" s="12">
        <v>0.67</v>
      </c>
      <c r="I269" s="12">
        <v>0.3</v>
      </c>
      <c r="J269" s="12">
        <v>0.03</v>
      </c>
    </row>
    <row r="270" spans="1:10" x14ac:dyDescent="0.35">
      <c r="A270" t="s">
        <v>806</v>
      </c>
      <c r="B270" s="8">
        <v>8365</v>
      </c>
      <c r="C270" s="12">
        <v>0.02</v>
      </c>
      <c r="D270" s="8">
        <v>8330</v>
      </c>
      <c r="E270" s="8">
        <v>5690</v>
      </c>
      <c r="F270" s="8">
        <v>2370</v>
      </c>
      <c r="G270" s="8">
        <v>270</v>
      </c>
      <c r="H270" s="12">
        <v>0.68</v>
      </c>
      <c r="I270" s="12">
        <v>0.28000000000000003</v>
      </c>
      <c r="J270" s="12">
        <v>0.03</v>
      </c>
    </row>
    <row r="271" spans="1:10" x14ac:dyDescent="0.35">
      <c r="A271" t="s">
        <v>807</v>
      </c>
      <c r="B271" s="8">
        <v>9795</v>
      </c>
      <c r="C271" s="12">
        <v>0.02</v>
      </c>
      <c r="D271" s="8">
        <v>9745</v>
      </c>
      <c r="E271" s="8">
        <v>6535</v>
      </c>
      <c r="F271" s="8">
        <v>2860</v>
      </c>
      <c r="G271" s="8">
        <v>350</v>
      </c>
      <c r="H271" s="12">
        <v>0.67</v>
      </c>
      <c r="I271" s="12">
        <v>0.28999999999999998</v>
      </c>
      <c r="J271" s="12">
        <v>0.04</v>
      </c>
    </row>
    <row r="272" spans="1:10" x14ac:dyDescent="0.35">
      <c r="A272" t="s">
        <v>808</v>
      </c>
      <c r="B272" s="8">
        <v>7160</v>
      </c>
      <c r="C272" s="12">
        <v>0.01</v>
      </c>
      <c r="D272" s="8">
        <v>7115</v>
      </c>
      <c r="E272" s="8">
        <v>4745</v>
      </c>
      <c r="F272" s="8">
        <v>2160</v>
      </c>
      <c r="G272" s="8">
        <v>210</v>
      </c>
      <c r="H272" s="12">
        <v>0.67</v>
      </c>
      <c r="I272" s="12">
        <v>0.3</v>
      </c>
      <c r="J272" s="12">
        <v>0.03</v>
      </c>
    </row>
    <row r="273" spans="1:10" x14ac:dyDescent="0.35">
      <c r="A273" t="s">
        <v>809</v>
      </c>
      <c r="B273" s="8">
        <v>1410</v>
      </c>
      <c r="C273" s="12">
        <v>0</v>
      </c>
      <c r="D273" s="8">
        <v>1400</v>
      </c>
      <c r="E273" s="8">
        <v>875</v>
      </c>
      <c r="F273" s="8">
        <v>485</v>
      </c>
      <c r="G273" s="8">
        <v>35</v>
      </c>
      <c r="H273" s="12">
        <v>0.63</v>
      </c>
      <c r="I273" s="12">
        <v>0.35</v>
      </c>
      <c r="J273" s="12">
        <v>0.03</v>
      </c>
    </row>
    <row r="274" spans="1:10" x14ac:dyDescent="0.35">
      <c r="A274" t="s">
        <v>810</v>
      </c>
      <c r="B274" s="8">
        <v>16705</v>
      </c>
      <c r="C274" s="12">
        <v>0.03</v>
      </c>
      <c r="D274" s="8">
        <v>16615</v>
      </c>
      <c r="E274" s="8">
        <v>11530</v>
      </c>
      <c r="F274" s="8">
        <v>4490</v>
      </c>
      <c r="G274" s="8">
        <v>600</v>
      </c>
      <c r="H274" s="12">
        <v>0.69</v>
      </c>
      <c r="I274" s="12">
        <v>0.27</v>
      </c>
      <c r="J274" s="12">
        <v>0.04</v>
      </c>
    </row>
    <row r="275" spans="1:10" x14ac:dyDescent="0.35">
      <c r="A275" t="s">
        <v>811</v>
      </c>
      <c r="B275" s="8">
        <v>40315</v>
      </c>
      <c r="C275" s="12">
        <v>0.08</v>
      </c>
      <c r="D275" s="8">
        <v>40095</v>
      </c>
      <c r="E275" s="8">
        <v>27120</v>
      </c>
      <c r="F275" s="8">
        <v>11660</v>
      </c>
      <c r="G275" s="8">
        <v>1320</v>
      </c>
      <c r="H275" s="12">
        <v>0.68</v>
      </c>
      <c r="I275" s="12">
        <v>0.28999999999999998</v>
      </c>
      <c r="J275" s="12">
        <v>0.03</v>
      </c>
    </row>
    <row r="276" spans="1:10" x14ac:dyDescent="0.35">
      <c r="A276" t="s">
        <v>812</v>
      </c>
      <c r="B276" s="8">
        <v>1075</v>
      </c>
      <c r="C276" s="12">
        <v>0</v>
      </c>
      <c r="D276" s="8">
        <v>1070</v>
      </c>
      <c r="E276" s="8">
        <v>665</v>
      </c>
      <c r="F276" s="8">
        <v>380</v>
      </c>
      <c r="G276" s="8">
        <v>30</v>
      </c>
      <c r="H276" s="12">
        <v>0.62</v>
      </c>
      <c r="I276" s="12">
        <v>0.35</v>
      </c>
      <c r="J276" s="12">
        <v>0.03</v>
      </c>
    </row>
    <row r="277" spans="1:10" x14ac:dyDescent="0.35">
      <c r="A277" t="s">
        <v>813</v>
      </c>
      <c r="B277" s="8">
        <v>10575</v>
      </c>
      <c r="C277" s="12">
        <v>0.02</v>
      </c>
      <c r="D277" s="8">
        <v>10510</v>
      </c>
      <c r="E277" s="8">
        <v>6965</v>
      </c>
      <c r="F277" s="8">
        <v>3225</v>
      </c>
      <c r="G277" s="8">
        <v>320</v>
      </c>
      <c r="H277" s="12">
        <v>0.66</v>
      </c>
      <c r="I277" s="12">
        <v>0.31</v>
      </c>
      <c r="J277" s="12">
        <v>0.03</v>
      </c>
    </row>
    <row r="278" spans="1:10" x14ac:dyDescent="0.35">
      <c r="A278" t="s">
        <v>814</v>
      </c>
      <c r="B278" s="8">
        <v>16835</v>
      </c>
      <c r="C278" s="12">
        <v>0.03</v>
      </c>
      <c r="D278" s="8">
        <v>16750</v>
      </c>
      <c r="E278" s="8">
        <v>11130</v>
      </c>
      <c r="F278" s="8">
        <v>5075</v>
      </c>
      <c r="G278" s="8">
        <v>545</v>
      </c>
      <c r="H278" s="12">
        <v>0.66</v>
      </c>
      <c r="I278" s="12">
        <v>0.3</v>
      </c>
      <c r="J278" s="12">
        <v>0.03</v>
      </c>
    </row>
    <row r="279" spans="1:10" x14ac:dyDescent="0.35">
      <c r="A279" t="s">
        <v>815</v>
      </c>
      <c r="B279" s="8">
        <v>8450</v>
      </c>
      <c r="C279" s="12">
        <v>0.02</v>
      </c>
      <c r="D279" s="8">
        <v>8405</v>
      </c>
      <c r="E279" s="8">
        <v>5805</v>
      </c>
      <c r="F279" s="8">
        <v>2360</v>
      </c>
      <c r="G279" s="8">
        <v>240</v>
      </c>
      <c r="H279" s="12">
        <v>0.69</v>
      </c>
      <c r="I279" s="12">
        <v>0.28000000000000003</v>
      </c>
      <c r="J279" s="12">
        <v>0.03</v>
      </c>
    </row>
    <row r="280" spans="1:10" x14ac:dyDescent="0.35">
      <c r="A280" t="s">
        <v>816</v>
      </c>
      <c r="B280" s="8">
        <v>1130</v>
      </c>
      <c r="C280" s="12">
        <v>0</v>
      </c>
      <c r="D280" s="8">
        <v>1120</v>
      </c>
      <c r="E280" s="8">
        <v>695</v>
      </c>
      <c r="F280" s="8">
        <v>395</v>
      </c>
      <c r="G280" s="8">
        <v>35</v>
      </c>
      <c r="H280" s="12">
        <v>0.62</v>
      </c>
      <c r="I280" s="12">
        <v>0.35</v>
      </c>
      <c r="J280" s="12">
        <v>0.03</v>
      </c>
    </row>
    <row r="281" spans="1:10" x14ac:dyDescent="0.35">
      <c r="A281" t="s">
        <v>817</v>
      </c>
      <c r="B281" s="8">
        <v>9820</v>
      </c>
      <c r="C281" s="12">
        <v>0.02</v>
      </c>
      <c r="D281" s="8">
        <v>9770</v>
      </c>
      <c r="E281" s="8">
        <v>6665</v>
      </c>
      <c r="F281" s="8">
        <v>2780</v>
      </c>
      <c r="G281" s="8">
        <v>320</v>
      </c>
      <c r="H281" s="12">
        <v>0.68</v>
      </c>
      <c r="I281" s="12">
        <v>0.28000000000000003</v>
      </c>
      <c r="J281" s="12">
        <v>0.03</v>
      </c>
    </row>
    <row r="282" spans="1:10" x14ac:dyDescent="0.35">
      <c r="A282" t="s">
        <v>818</v>
      </c>
      <c r="B282" s="8">
        <v>30435</v>
      </c>
      <c r="C282" s="12">
        <v>0.06</v>
      </c>
      <c r="D282" s="8">
        <v>30265</v>
      </c>
      <c r="E282" s="8">
        <v>20390</v>
      </c>
      <c r="F282" s="8">
        <v>8850</v>
      </c>
      <c r="G282" s="8">
        <v>1025</v>
      </c>
      <c r="H282" s="12">
        <v>0.67</v>
      </c>
      <c r="I282" s="12">
        <v>0.28999999999999998</v>
      </c>
      <c r="J282" s="12">
        <v>0.03</v>
      </c>
    </row>
    <row r="283" spans="1:10" x14ac:dyDescent="0.35">
      <c r="A283" t="s">
        <v>819</v>
      </c>
      <c r="B283" s="8">
        <v>5925</v>
      </c>
      <c r="C283" s="12">
        <v>0.01</v>
      </c>
      <c r="D283" s="8">
        <v>5880</v>
      </c>
      <c r="E283" s="8">
        <v>4010</v>
      </c>
      <c r="F283" s="8">
        <v>1685</v>
      </c>
      <c r="G283" s="8">
        <v>185</v>
      </c>
      <c r="H283" s="12">
        <v>0.68</v>
      </c>
      <c r="I283" s="12">
        <v>0.28999999999999998</v>
      </c>
      <c r="J283" s="12">
        <v>0.03</v>
      </c>
    </row>
    <row r="284" spans="1:10" x14ac:dyDescent="0.35">
      <c r="A284" t="s">
        <v>820</v>
      </c>
      <c r="B284" s="8">
        <v>12295</v>
      </c>
      <c r="C284" s="12">
        <v>0.02</v>
      </c>
      <c r="D284" s="8">
        <v>12230</v>
      </c>
      <c r="E284" s="8">
        <v>8320</v>
      </c>
      <c r="F284" s="8">
        <v>3485</v>
      </c>
      <c r="G284" s="8">
        <v>425</v>
      </c>
      <c r="H284" s="12">
        <v>0.68</v>
      </c>
      <c r="I284" s="12">
        <v>0.28000000000000003</v>
      </c>
      <c r="J284" s="12">
        <v>0.03</v>
      </c>
    </row>
    <row r="285" spans="1:10" x14ac:dyDescent="0.35">
      <c r="A285" t="s">
        <v>821</v>
      </c>
      <c r="B285" s="8">
        <v>19605</v>
      </c>
      <c r="C285" s="12">
        <v>0.04</v>
      </c>
      <c r="D285" s="8">
        <v>19515</v>
      </c>
      <c r="E285" s="8">
        <v>13000</v>
      </c>
      <c r="F285" s="8">
        <v>5745</v>
      </c>
      <c r="G285" s="8">
        <v>770</v>
      </c>
      <c r="H285" s="12">
        <v>0.67</v>
      </c>
      <c r="I285" s="12">
        <v>0.28999999999999998</v>
      </c>
      <c r="J285" s="12">
        <v>0.04</v>
      </c>
    </row>
    <row r="286" spans="1:10" x14ac:dyDescent="0.35">
      <c r="A286" t="s">
        <v>822</v>
      </c>
      <c r="B286" s="8">
        <v>230</v>
      </c>
      <c r="C286" s="12">
        <v>0</v>
      </c>
      <c r="D286" s="8">
        <v>230</v>
      </c>
      <c r="E286" s="8">
        <v>150</v>
      </c>
      <c r="F286" s="8">
        <v>75</v>
      </c>
      <c r="G286" s="8">
        <v>5</v>
      </c>
      <c r="H286" s="12">
        <v>0.64</v>
      </c>
      <c r="I286" s="12">
        <v>0.33</v>
      </c>
      <c r="J286" s="12">
        <v>0.03</v>
      </c>
    </row>
    <row r="287" spans="1:10" x14ac:dyDescent="0.35">
      <c r="A287" t="s">
        <v>823</v>
      </c>
      <c r="B287" s="8">
        <v>13380</v>
      </c>
      <c r="C287" s="12">
        <v>0.03</v>
      </c>
      <c r="D287" s="8">
        <v>13370</v>
      </c>
      <c r="E287" s="8">
        <v>2285</v>
      </c>
      <c r="F287" s="8">
        <v>10840</v>
      </c>
      <c r="G287" s="8">
        <v>245</v>
      </c>
      <c r="H287" s="12">
        <v>0.17</v>
      </c>
      <c r="I287" s="12">
        <v>0.81</v>
      </c>
      <c r="J287" s="12">
        <v>0.02</v>
      </c>
    </row>
    <row r="288" spans="1:10" x14ac:dyDescent="0.35">
      <c r="A288" t="s">
        <v>824</v>
      </c>
      <c r="B288" s="8">
        <v>775</v>
      </c>
      <c r="C288" s="12">
        <v>0</v>
      </c>
      <c r="D288" s="8">
        <v>625</v>
      </c>
      <c r="E288" s="8">
        <v>195</v>
      </c>
      <c r="F288" s="8">
        <v>90</v>
      </c>
      <c r="G288" s="8">
        <v>340</v>
      </c>
      <c r="H288" s="12">
        <v>0.31</v>
      </c>
      <c r="I288" s="12">
        <v>0.14000000000000001</v>
      </c>
      <c r="J288" s="12">
        <v>0.54</v>
      </c>
    </row>
    <row r="289" spans="1:10" x14ac:dyDescent="0.35">
      <c r="A289" t="s">
        <v>446</v>
      </c>
      <c r="B289" s="8">
        <v>515435</v>
      </c>
      <c r="C289" s="12">
        <v>1</v>
      </c>
      <c r="D289" s="8">
        <v>512350</v>
      </c>
      <c r="E289" s="8">
        <v>337915</v>
      </c>
      <c r="F289" s="8">
        <v>157095</v>
      </c>
      <c r="G289" s="8">
        <v>17335</v>
      </c>
      <c r="H289" s="12">
        <v>0.66</v>
      </c>
      <c r="I289" s="12">
        <v>0.31</v>
      </c>
      <c r="J289" s="12">
        <v>0.03</v>
      </c>
    </row>
  </sheetData>
  <pageMargins left="0.7" right="0.7" top="0.75" bottom="0.75" header="0.3" footer="0.3"/>
  <pageSetup paperSize="9" orientation="portrait" horizontalDpi="300" verticalDpi="300"/>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M289"/>
  <sheetViews>
    <sheetView workbookViewId="0"/>
  </sheetViews>
  <sheetFormatPr defaultColWidth="10.6640625" defaultRowHeight="15.5" x14ac:dyDescent="0.35"/>
  <cols>
    <col min="1" max="1" width="35.6640625" customWidth="1"/>
    <col min="2" max="15" width="16.6640625" customWidth="1"/>
  </cols>
  <sheetData>
    <row r="1" spans="1:13" ht="77.5" x14ac:dyDescent="0.35">
      <c r="A1" s="2" t="s">
        <v>544</v>
      </c>
      <c r="B1" s="2" t="s">
        <v>239</v>
      </c>
      <c r="C1" s="2" t="s">
        <v>152</v>
      </c>
      <c r="D1" s="2" t="s">
        <v>825</v>
      </c>
      <c r="E1" s="2" t="s">
        <v>826</v>
      </c>
      <c r="F1" s="2" t="s">
        <v>827</v>
      </c>
      <c r="G1" s="2" t="s">
        <v>828</v>
      </c>
      <c r="H1" s="2" t="s">
        <v>829</v>
      </c>
      <c r="I1" s="2" t="s">
        <v>830</v>
      </c>
      <c r="J1" s="2" t="s">
        <v>831</v>
      </c>
      <c r="K1" s="2" t="s">
        <v>832</v>
      </c>
      <c r="L1" s="2" t="s">
        <v>833</v>
      </c>
      <c r="M1" s="2" t="s">
        <v>834</v>
      </c>
    </row>
    <row r="2" spans="1:13" x14ac:dyDescent="0.35">
      <c r="A2" t="s">
        <v>545</v>
      </c>
      <c r="B2" s="8">
        <v>580</v>
      </c>
      <c r="C2" s="12">
        <v>0.03</v>
      </c>
      <c r="D2" s="8">
        <v>555</v>
      </c>
      <c r="E2" s="8">
        <v>0</v>
      </c>
      <c r="F2" s="8">
        <v>0</v>
      </c>
      <c r="G2" s="8">
        <v>0</v>
      </c>
      <c r="H2" s="8">
        <v>25</v>
      </c>
      <c r="I2" s="12">
        <v>0.96</v>
      </c>
      <c r="J2" s="12">
        <v>0</v>
      </c>
      <c r="K2" s="12">
        <v>0</v>
      </c>
      <c r="L2" s="12">
        <v>0</v>
      </c>
      <c r="M2" s="12">
        <v>0.04</v>
      </c>
    </row>
    <row r="3" spans="1:13" x14ac:dyDescent="0.35">
      <c r="A3" t="s">
        <v>546</v>
      </c>
      <c r="B3" s="8">
        <v>3405</v>
      </c>
      <c r="C3" s="12">
        <v>0.03</v>
      </c>
      <c r="D3" s="8">
        <v>980</v>
      </c>
      <c r="E3" s="8">
        <v>1325</v>
      </c>
      <c r="F3" s="8">
        <v>680</v>
      </c>
      <c r="G3" s="8">
        <v>1545</v>
      </c>
      <c r="H3" s="8">
        <v>360</v>
      </c>
      <c r="I3" s="12">
        <v>0.28999999999999998</v>
      </c>
      <c r="J3" s="12">
        <v>0.39</v>
      </c>
      <c r="K3" s="12">
        <v>0.2</v>
      </c>
      <c r="L3" s="12">
        <v>0.45</v>
      </c>
      <c r="M3" s="12">
        <v>0.11</v>
      </c>
    </row>
    <row r="4" spans="1:13" x14ac:dyDescent="0.35">
      <c r="A4" t="s">
        <v>547</v>
      </c>
      <c r="B4" s="8">
        <v>3755</v>
      </c>
      <c r="C4" s="12">
        <v>0.03</v>
      </c>
      <c r="D4" s="8">
        <v>1095</v>
      </c>
      <c r="E4" s="8">
        <v>1255</v>
      </c>
      <c r="F4" s="8">
        <v>990</v>
      </c>
      <c r="G4" s="8">
        <v>2590</v>
      </c>
      <c r="H4" s="8">
        <v>425</v>
      </c>
      <c r="I4" s="12">
        <v>0.28999999999999998</v>
      </c>
      <c r="J4" s="12">
        <v>0.33</v>
      </c>
      <c r="K4" s="12">
        <v>0.26</v>
      </c>
      <c r="L4" s="12">
        <v>0.69</v>
      </c>
      <c r="M4" s="12">
        <v>0.11</v>
      </c>
    </row>
    <row r="5" spans="1:13" x14ac:dyDescent="0.35">
      <c r="A5" t="s">
        <v>548</v>
      </c>
      <c r="B5" s="8">
        <v>2710</v>
      </c>
      <c r="C5" s="12">
        <v>0.03</v>
      </c>
      <c r="D5" s="8">
        <v>1040</v>
      </c>
      <c r="E5" s="8">
        <v>850</v>
      </c>
      <c r="F5" s="8">
        <v>735</v>
      </c>
      <c r="G5" s="8">
        <v>1920</v>
      </c>
      <c r="H5" s="8">
        <v>255</v>
      </c>
      <c r="I5" s="12">
        <v>0.38</v>
      </c>
      <c r="J5" s="12">
        <v>0.31</v>
      </c>
      <c r="K5" s="12">
        <v>0.27</v>
      </c>
      <c r="L5" s="12">
        <v>0.71</v>
      </c>
      <c r="M5" s="12">
        <v>0.09</v>
      </c>
    </row>
    <row r="6" spans="1:13" x14ac:dyDescent="0.35">
      <c r="A6" t="s">
        <v>549</v>
      </c>
      <c r="B6" s="8">
        <v>3120</v>
      </c>
      <c r="C6" s="12">
        <v>0.04</v>
      </c>
      <c r="D6" s="8">
        <v>1165</v>
      </c>
      <c r="E6" s="8">
        <v>825</v>
      </c>
      <c r="F6" s="8">
        <v>755</v>
      </c>
      <c r="G6" s="8">
        <v>2030</v>
      </c>
      <c r="H6" s="8">
        <v>460</v>
      </c>
      <c r="I6" s="12">
        <v>0.37</v>
      </c>
      <c r="J6" s="12">
        <v>0.26</v>
      </c>
      <c r="K6" s="12">
        <v>0.24</v>
      </c>
      <c r="L6" s="12">
        <v>0.65</v>
      </c>
      <c r="M6" s="12">
        <v>0.15</v>
      </c>
    </row>
    <row r="7" spans="1:13" x14ac:dyDescent="0.35">
      <c r="A7" t="s">
        <v>550</v>
      </c>
      <c r="B7" s="8">
        <v>1705</v>
      </c>
      <c r="C7" s="12">
        <v>0.03</v>
      </c>
      <c r="D7" s="8">
        <v>1010</v>
      </c>
      <c r="E7" s="8">
        <v>375</v>
      </c>
      <c r="F7" s="8">
        <v>205</v>
      </c>
      <c r="G7" s="8">
        <v>1420</v>
      </c>
      <c r="H7" s="8">
        <v>145</v>
      </c>
      <c r="I7" s="12">
        <v>0.59</v>
      </c>
      <c r="J7" s="12">
        <v>0.22</v>
      </c>
      <c r="K7" s="12">
        <v>0.12</v>
      </c>
      <c r="L7" s="12">
        <v>0.83</v>
      </c>
      <c r="M7" s="12">
        <v>0.08</v>
      </c>
    </row>
    <row r="8" spans="1:13" x14ac:dyDescent="0.35">
      <c r="A8" t="s">
        <v>551</v>
      </c>
      <c r="B8" s="8">
        <v>935</v>
      </c>
      <c r="C8" s="12">
        <v>0.04</v>
      </c>
      <c r="D8" s="8">
        <v>545</v>
      </c>
      <c r="E8" s="8">
        <v>215</v>
      </c>
      <c r="F8" s="8">
        <v>80</v>
      </c>
      <c r="G8" s="8">
        <v>765</v>
      </c>
      <c r="H8" s="8">
        <v>90</v>
      </c>
      <c r="I8" s="12">
        <v>0.57999999999999996</v>
      </c>
      <c r="J8" s="12">
        <v>0.23</v>
      </c>
      <c r="K8" s="12">
        <v>0.09</v>
      </c>
      <c r="L8" s="12">
        <v>0.82</v>
      </c>
      <c r="M8" s="12">
        <v>0.1</v>
      </c>
    </row>
    <row r="9" spans="1:13" x14ac:dyDescent="0.35">
      <c r="A9" t="s">
        <v>790</v>
      </c>
      <c r="B9" s="8">
        <v>16215</v>
      </c>
      <c r="C9" s="12">
        <v>0.03</v>
      </c>
      <c r="D9" s="8">
        <v>6390</v>
      </c>
      <c r="E9" s="8">
        <v>4845</v>
      </c>
      <c r="F9" s="8">
        <v>3440</v>
      </c>
      <c r="G9" s="8">
        <v>10270</v>
      </c>
      <c r="H9" s="8">
        <v>1755</v>
      </c>
      <c r="I9" s="12">
        <v>0.39</v>
      </c>
      <c r="J9" s="12">
        <v>0.3</v>
      </c>
      <c r="K9" s="12">
        <v>0.21</v>
      </c>
      <c r="L9" s="12">
        <v>0.63</v>
      </c>
      <c r="M9" s="12">
        <v>0.11</v>
      </c>
    </row>
    <row r="10" spans="1:13" x14ac:dyDescent="0.35">
      <c r="A10" t="s">
        <v>552</v>
      </c>
      <c r="B10" s="8">
        <v>570</v>
      </c>
      <c r="C10" s="12">
        <v>0.03</v>
      </c>
      <c r="D10" s="8">
        <v>545</v>
      </c>
      <c r="E10" s="8">
        <v>0</v>
      </c>
      <c r="F10" s="8">
        <v>0</v>
      </c>
      <c r="G10" s="8">
        <v>0</v>
      </c>
      <c r="H10" s="8">
        <v>25</v>
      </c>
      <c r="I10" s="12">
        <v>0.96</v>
      </c>
      <c r="J10" s="12">
        <v>0</v>
      </c>
      <c r="K10" s="12">
        <v>0</v>
      </c>
      <c r="L10" s="12">
        <v>0</v>
      </c>
      <c r="M10" s="12">
        <v>0.04</v>
      </c>
    </row>
    <row r="11" spans="1:13" x14ac:dyDescent="0.35">
      <c r="A11" t="s">
        <v>553</v>
      </c>
      <c r="B11" s="8">
        <v>2860</v>
      </c>
      <c r="C11" s="12">
        <v>0.02</v>
      </c>
      <c r="D11" s="8">
        <v>805</v>
      </c>
      <c r="E11" s="8">
        <v>1100</v>
      </c>
      <c r="F11" s="8">
        <v>650</v>
      </c>
      <c r="G11" s="8">
        <v>1300</v>
      </c>
      <c r="H11" s="8">
        <v>305</v>
      </c>
      <c r="I11" s="12">
        <v>0.28000000000000003</v>
      </c>
      <c r="J11" s="12">
        <v>0.38</v>
      </c>
      <c r="K11" s="12">
        <v>0.23</v>
      </c>
      <c r="L11" s="12">
        <v>0.45</v>
      </c>
      <c r="M11" s="12">
        <v>0.11</v>
      </c>
    </row>
    <row r="12" spans="1:13" x14ac:dyDescent="0.35">
      <c r="A12" t="s">
        <v>554</v>
      </c>
      <c r="B12" s="8">
        <v>3480</v>
      </c>
      <c r="C12" s="12">
        <v>0.03</v>
      </c>
      <c r="D12" s="8">
        <v>935</v>
      </c>
      <c r="E12" s="8">
        <v>1145</v>
      </c>
      <c r="F12" s="8">
        <v>925</v>
      </c>
      <c r="G12" s="8">
        <v>2305</v>
      </c>
      <c r="H12" s="8">
        <v>445</v>
      </c>
      <c r="I12" s="12">
        <v>0.27</v>
      </c>
      <c r="J12" s="12">
        <v>0.33</v>
      </c>
      <c r="K12" s="12">
        <v>0.27</v>
      </c>
      <c r="L12" s="12">
        <v>0.66</v>
      </c>
      <c r="M12" s="12">
        <v>0.13</v>
      </c>
    </row>
    <row r="13" spans="1:13" x14ac:dyDescent="0.35">
      <c r="A13" t="s">
        <v>555</v>
      </c>
      <c r="B13" s="8">
        <v>2405</v>
      </c>
      <c r="C13" s="12">
        <v>0.03</v>
      </c>
      <c r="D13" s="8">
        <v>875</v>
      </c>
      <c r="E13" s="8">
        <v>780</v>
      </c>
      <c r="F13" s="8">
        <v>695</v>
      </c>
      <c r="G13" s="8">
        <v>1695</v>
      </c>
      <c r="H13" s="8">
        <v>210</v>
      </c>
      <c r="I13" s="12">
        <v>0.36</v>
      </c>
      <c r="J13" s="12">
        <v>0.32</v>
      </c>
      <c r="K13" s="12">
        <v>0.28999999999999998</v>
      </c>
      <c r="L13" s="12">
        <v>0.71</v>
      </c>
      <c r="M13" s="12">
        <v>0.09</v>
      </c>
    </row>
    <row r="14" spans="1:13" x14ac:dyDescent="0.35">
      <c r="A14" t="s">
        <v>556</v>
      </c>
      <c r="B14" s="8">
        <v>2520</v>
      </c>
      <c r="C14" s="12">
        <v>0.03</v>
      </c>
      <c r="D14" s="8">
        <v>1005</v>
      </c>
      <c r="E14" s="8">
        <v>690</v>
      </c>
      <c r="F14" s="8">
        <v>620</v>
      </c>
      <c r="G14" s="8">
        <v>1745</v>
      </c>
      <c r="H14" s="8">
        <v>285</v>
      </c>
      <c r="I14" s="12">
        <v>0.4</v>
      </c>
      <c r="J14" s="12">
        <v>0.27</v>
      </c>
      <c r="K14" s="12">
        <v>0.25</v>
      </c>
      <c r="L14" s="12">
        <v>0.69</v>
      </c>
      <c r="M14" s="12">
        <v>0.11</v>
      </c>
    </row>
    <row r="15" spans="1:13" x14ac:dyDescent="0.35">
      <c r="A15" t="s">
        <v>557</v>
      </c>
      <c r="B15" s="8">
        <v>1505</v>
      </c>
      <c r="C15" s="12">
        <v>0.03</v>
      </c>
      <c r="D15" s="8">
        <v>895</v>
      </c>
      <c r="E15" s="8">
        <v>340</v>
      </c>
      <c r="F15" s="8">
        <v>150</v>
      </c>
      <c r="G15" s="8">
        <v>1250</v>
      </c>
      <c r="H15" s="8">
        <v>145</v>
      </c>
      <c r="I15" s="12">
        <v>0.6</v>
      </c>
      <c r="J15" s="12">
        <v>0.22</v>
      </c>
      <c r="K15" s="12">
        <v>0.1</v>
      </c>
      <c r="L15" s="12">
        <v>0.83</v>
      </c>
      <c r="M15" s="12">
        <v>0.1</v>
      </c>
    </row>
    <row r="16" spans="1:13" x14ac:dyDescent="0.35">
      <c r="A16" t="s">
        <v>558</v>
      </c>
      <c r="B16" s="8">
        <v>770</v>
      </c>
      <c r="C16" s="12">
        <v>0.03</v>
      </c>
      <c r="D16" s="8">
        <v>445</v>
      </c>
      <c r="E16" s="8">
        <v>190</v>
      </c>
      <c r="F16" s="8">
        <v>75</v>
      </c>
      <c r="G16" s="8">
        <v>630</v>
      </c>
      <c r="H16" s="8">
        <v>85</v>
      </c>
      <c r="I16" s="12">
        <v>0.57999999999999996</v>
      </c>
      <c r="J16" s="12">
        <v>0.25</v>
      </c>
      <c r="K16" s="12">
        <v>0.1</v>
      </c>
      <c r="L16" s="12">
        <v>0.82</v>
      </c>
      <c r="M16" s="12">
        <v>0.11</v>
      </c>
    </row>
    <row r="17" spans="1:13" x14ac:dyDescent="0.35">
      <c r="A17" t="s">
        <v>791</v>
      </c>
      <c r="B17" s="8">
        <v>14105</v>
      </c>
      <c r="C17" s="12">
        <v>0.03</v>
      </c>
      <c r="D17" s="8">
        <v>5505</v>
      </c>
      <c r="E17" s="8">
        <v>4240</v>
      </c>
      <c r="F17" s="8">
        <v>3115</v>
      </c>
      <c r="G17" s="8">
        <v>8925</v>
      </c>
      <c r="H17" s="8">
        <v>1500</v>
      </c>
      <c r="I17" s="12">
        <v>0.39</v>
      </c>
      <c r="J17" s="12">
        <v>0.3</v>
      </c>
      <c r="K17" s="12">
        <v>0.22</v>
      </c>
      <c r="L17" s="12">
        <v>0.63</v>
      </c>
      <c r="M17" s="12">
        <v>0.11</v>
      </c>
    </row>
    <row r="18" spans="1:13" x14ac:dyDescent="0.35">
      <c r="A18" t="s">
        <v>559</v>
      </c>
      <c r="B18" s="8">
        <v>345</v>
      </c>
      <c r="C18" s="12">
        <v>0.02</v>
      </c>
      <c r="D18" s="8">
        <v>340</v>
      </c>
      <c r="E18" s="8">
        <v>0</v>
      </c>
      <c r="F18" s="8">
        <v>0</v>
      </c>
      <c r="G18" s="8">
        <v>0</v>
      </c>
      <c r="H18" s="8">
        <v>5</v>
      </c>
      <c r="I18" s="12">
        <v>0.99</v>
      </c>
      <c r="J18" s="12">
        <v>0</v>
      </c>
      <c r="K18" s="12">
        <v>0</v>
      </c>
      <c r="L18" s="12">
        <v>0</v>
      </c>
      <c r="M18" s="12">
        <v>0.01</v>
      </c>
    </row>
    <row r="19" spans="1:13" x14ac:dyDescent="0.35">
      <c r="A19" t="s">
        <v>560</v>
      </c>
      <c r="B19" s="8">
        <v>2350</v>
      </c>
      <c r="C19" s="12">
        <v>0.02</v>
      </c>
      <c r="D19" s="8">
        <v>650</v>
      </c>
      <c r="E19" s="8">
        <v>940</v>
      </c>
      <c r="F19" s="8">
        <v>545</v>
      </c>
      <c r="G19" s="8">
        <v>1020</v>
      </c>
      <c r="H19" s="8">
        <v>285</v>
      </c>
      <c r="I19" s="12">
        <v>0.28000000000000003</v>
      </c>
      <c r="J19" s="12">
        <v>0.4</v>
      </c>
      <c r="K19" s="12">
        <v>0.23</v>
      </c>
      <c r="L19" s="12">
        <v>0.43</v>
      </c>
      <c r="M19" s="12">
        <v>0.12</v>
      </c>
    </row>
    <row r="20" spans="1:13" x14ac:dyDescent="0.35">
      <c r="A20" t="s">
        <v>561</v>
      </c>
      <c r="B20" s="8">
        <v>2275</v>
      </c>
      <c r="C20" s="12">
        <v>0.02</v>
      </c>
      <c r="D20" s="8">
        <v>655</v>
      </c>
      <c r="E20" s="8">
        <v>725</v>
      </c>
      <c r="F20" s="8">
        <v>685</v>
      </c>
      <c r="G20" s="8">
        <v>1535</v>
      </c>
      <c r="H20" s="8">
        <v>260</v>
      </c>
      <c r="I20" s="12">
        <v>0.28999999999999998</v>
      </c>
      <c r="J20" s="12">
        <v>0.32</v>
      </c>
      <c r="K20" s="12">
        <v>0.3</v>
      </c>
      <c r="L20" s="12">
        <v>0.68</v>
      </c>
      <c r="M20" s="12">
        <v>0.11</v>
      </c>
    </row>
    <row r="21" spans="1:13" x14ac:dyDescent="0.35">
      <c r="A21" t="s">
        <v>562</v>
      </c>
      <c r="B21" s="8">
        <v>1635</v>
      </c>
      <c r="C21" s="12">
        <v>0.02</v>
      </c>
      <c r="D21" s="8">
        <v>655</v>
      </c>
      <c r="E21" s="8">
        <v>525</v>
      </c>
      <c r="F21" s="8">
        <v>425</v>
      </c>
      <c r="G21" s="8">
        <v>1210</v>
      </c>
      <c r="H21" s="8">
        <v>135</v>
      </c>
      <c r="I21" s="12">
        <v>0.4</v>
      </c>
      <c r="J21" s="12">
        <v>0.32</v>
      </c>
      <c r="K21" s="12">
        <v>0.26</v>
      </c>
      <c r="L21" s="12">
        <v>0.74</v>
      </c>
      <c r="M21" s="12">
        <v>0.08</v>
      </c>
    </row>
    <row r="22" spans="1:13" x14ac:dyDescent="0.35">
      <c r="A22" t="s">
        <v>563</v>
      </c>
      <c r="B22" s="8">
        <v>1600</v>
      </c>
      <c r="C22" s="12">
        <v>0.02</v>
      </c>
      <c r="D22" s="8">
        <v>660</v>
      </c>
      <c r="E22" s="8">
        <v>445</v>
      </c>
      <c r="F22" s="8">
        <v>385</v>
      </c>
      <c r="G22" s="8">
        <v>1135</v>
      </c>
      <c r="H22" s="8">
        <v>180</v>
      </c>
      <c r="I22" s="12">
        <v>0.41</v>
      </c>
      <c r="J22" s="12">
        <v>0.28000000000000003</v>
      </c>
      <c r="K22" s="12">
        <v>0.24</v>
      </c>
      <c r="L22" s="12">
        <v>0.71</v>
      </c>
      <c r="M22" s="12">
        <v>0.11</v>
      </c>
    </row>
    <row r="23" spans="1:13" x14ac:dyDescent="0.35">
      <c r="A23" t="s">
        <v>564</v>
      </c>
      <c r="B23" s="8">
        <v>990</v>
      </c>
      <c r="C23" s="12">
        <v>0.02</v>
      </c>
      <c r="D23" s="8">
        <v>635</v>
      </c>
      <c r="E23" s="8">
        <v>245</v>
      </c>
      <c r="F23" s="8">
        <v>90</v>
      </c>
      <c r="G23" s="8">
        <v>855</v>
      </c>
      <c r="H23" s="8">
        <v>55</v>
      </c>
      <c r="I23" s="12">
        <v>0.64</v>
      </c>
      <c r="J23" s="12">
        <v>0.25</v>
      </c>
      <c r="K23" s="12">
        <v>0.09</v>
      </c>
      <c r="L23" s="12">
        <v>0.87</v>
      </c>
      <c r="M23" s="12">
        <v>0.06</v>
      </c>
    </row>
    <row r="24" spans="1:13" x14ac:dyDescent="0.35">
      <c r="A24" t="s">
        <v>565</v>
      </c>
      <c r="B24" s="8">
        <v>505</v>
      </c>
      <c r="C24" s="12">
        <v>0.02</v>
      </c>
      <c r="D24" s="8">
        <v>315</v>
      </c>
      <c r="E24" s="8">
        <v>115</v>
      </c>
      <c r="F24" s="8">
        <v>40</v>
      </c>
      <c r="G24" s="8">
        <v>410</v>
      </c>
      <c r="H24" s="8">
        <v>50</v>
      </c>
      <c r="I24" s="12">
        <v>0.63</v>
      </c>
      <c r="J24" s="12">
        <v>0.22</v>
      </c>
      <c r="K24" s="12">
        <v>0.08</v>
      </c>
      <c r="L24" s="12">
        <v>0.81</v>
      </c>
      <c r="M24" s="12">
        <v>0.1</v>
      </c>
    </row>
    <row r="25" spans="1:13" x14ac:dyDescent="0.35">
      <c r="A25" t="s">
        <v>792</v>
      </c>
      <c r="B25" s="8">
        <v>9700</v>
      </c>
      <c r="C25" s="12">
        <v>0.02</v>
      </c>
      <c r="D25" s="8">
        <v>3910</v>
      </c>
      <c r="E25" s="8">
        <v>2990</v>
      </c>
      <c r="F25" s="8">
        <v>2175</v>
      </c>
      <c r="G25" s="8">
        <v>6170</v>
      </c>
      <c r="H25" s="8">
        <v>970</v>
      </c>
      <c r="I25" s="12">
        <v>0.4</v>
      </c>
      <c r="J25" s="12">
        <v>0.31</v>
      </c>
      <c r="K25" s="12">
        <v>0.22</v>
      </c>
      <c r="L25" s="12">
        <v>0.64</v>
      </c>
      <c r="M25" s="12">
        <v>0.1</v>
      </c>
    </row>
    <row r="26" spans="1:13" x14ac:dyDescent="0.35">
      <c r="A26" t="s">
        <v>566</v>
      </c>
      <c r="B26" s="8">
        <v>255</v>
      </c>
      <c r="C26" s="12">
        <v>0.01</v>
      </c>
      <c r="D26" s="8">
        <v>245</v>
      </c>
      <c r="E26" s="8">
        <v>0</v>
      </c>
      <c r="F26" s="8">
        <v>0</v>
      </c>
      <c r="G26" s="8">
        <v>0</v>
      </c>
      <c r="H26" s="8">
        <v>10</v>
      </c>
      <c r="I26" s="12">
        <v>0.95</v>
      </c>
      <c r="J26" s="12">
        <v>0</v>
      </c>
      <c r="K26" s="12">
        <v>0</v>
      </c>
      <c r="L26" s="12">
        <v>0</v>
      </c>
      <c r="M26" s="12">
        <v>0.05</v>
      </c>
    </row>
    <row r="27" spans="1:13" x14ac:dyDescent="0.35">
      <c r="A27" t="s">
        <v>567</v>
      </c>
      <c r="B27" s="8">
        <v>1340</v>
      </c>
      <c r="C27" s="12">
        <v>0.01</v>
      </c>
      <c r="D27" s="8">
        <v>350</v>
      </c>
      <c r="E27" s="8">
        <v>560</v>
      </c>
      <c r="F27" s="8">
        <v>315</v>
      </c>
      <c r="G27" s="8">
        <v>535</v>
      </c>
      <c r="H27" s="8">
        <v>150</v>
      </c>
      <c r="I27" s="12">
        <v>0.26</v>
      </c>
      <c r="J27" s="12">
        <v>0.42</v>
      </c>
      <c r="K27" s="12">
        <v>0.23</v>
      </c>
      <c r="L27" s="12">
        <v>0.4</v>
      </c>
      <c r="M27" s="12">
        <v>0.11</v>
      </c>
    </row>
    <row r="28" spans="1:13" x14ac:dyDescent="0.35">
      <c r="A28" t="s">
        <v>568</v>
      </c>
      <c r="B28" s="8">
        <v>1400</v>
      </c>
      <c r="C28" s="12">
        <v>0.01</v>
      </c>
      <c r="D28" s="8">
        <v>380</v>
      </c>
      <c r="E28" s="8">
        <v>500</v>
      </c>
      <c r="F28" s="8">
        <v>400</v>
      </c>
      <c r="G28" s="8">
        <v>930</v>
      </c>
      <c r="H28" s="8">
        <v>175</v>
      </c>
      <c r="I28" s="12">
        <v>0.27</v>
      </c>
      <c r="J28" s="12">
        <v>0.36</v>
      </c>
      <c r="K28" s="12">
        <v>0.28999999999999998</v>
      </c>
      <c r="L28" s="12">
        <v>0.66</v>
      </c>
      <c r="M28" s="12">
        <v>0.13</v>
      </c>
    </row>
    <row r="29" spans="1:13" x14ac:dyDescent="0.35">
      <c r="A29" t="s">
        <v>569</v>
      </c>
      <c r="B29" s="8">
        <v>945</v>
      </c>
      <c r="C29" s="12">
        <v>0.01</v>
      </c>
      <c r="D29" s="8">
        <v>300</v>
      </c>
      <c r="E29" s="8">
        <v>290</v>
      </c>
      <c r="F29" s="8">
        <v>340</v>
      </c>
      <c r="G29" s="8">
        <v>625</v>
      </c>
      <c r="H29" s="8">
        <v>85</v>
      </c>
      <c r="I29" s="12">
        <v>0.32</v>
      </c>
      <c r="J29" s="12">
        <v>0.31</v>
      </c>
      <c r="K29" s="12">
        <v>0.36</v>
      </c>
      <c r="L29" s="12">
        <v>0.66</v>
      </c>
      <c r="M29" s="12">
        <v>0.09</v>
      </c>
    </row>
    <row r="30" spans="1:13" x14ac:dyDescent="0.35">
      <c r="A30" t="s">
        <v>570</v>
      </c>
      <c r="B30" s="8">
        <v>1085</v>
      </c>
      <c r="C30" s="12">
        <v>0.01</v>
      </c>
      <c r="D30" s="8">
        <v>405</v>
      </c>
      <c r="E30" s="8">
        <v>300</v>
      </c>
      <c r="F30" s="8">
        <v>300</v>
      </c>
      <c r="G30" s="8">
        <v>720</v>
      </c>
      <c r="H30" s="8">
        <v>150</v>
      </c>
      <c r="I30" s="12">
        <v>0.37</v>
      </c>
      <c r="J30" s="12">
        <v>0.28000000000000003</v>
      </c>
      <c r="K30" s="12">
        <v>0.27</v>
      </c>
      <c r="L30" s="12">
        <v>0.67</v>
      </c>
      <c r="M30" s="12">
        <v>0.14000000000000001</v>
      </c>
    </row>
    <row r="31" spans="1:13" x14ac:dyDescent="0.35">
      <c r="A31" t="s">
        <v>571</v>
      </c>
      <c r="B31" s="8">
        <v>580</v>
      </c>
      <c r="C31" s="12">
        <v>0.01</v>
      </c>
      <c r="D31" s="8">
        <v>385</v>
      </c>
      <c r="E31" s="8">
        <v>125</v>
      </c>
      <c r="F31" s="8">
        <v>65</v>
      </c>
      <c r="G31" s="8">
        <v>500</v>
      </c>
      <c r="H31" s="8">
        <v>40</v>
      </c>
      <c r="I31" s="12">
        <v>0.66</v>
      </c>
      <c r="J31" s="12">
        <v>0.21</v>
      </c>
      <c r="K31" s="12">
        <v>0.11</v>
      </c>
      <c r="L31" s="12">
        <v>0.86</v>
      </c>
      <c r="M31" s="12">
        <v>7.0000000000000007E-2</v>
      </c>
    </row>
    <row r="32" spans="1:13" x14ac:dyDescent="0.35">
      <c r="A32" t="s">
        <v>572</v>
      </c>
      <c r="B32" s="8">
        <v>275</v>
      </c>
      <c r="C32" s="12">
        <v>0.01</v>
      </c>
      <c r="D32" s="8">
        <v>160</v>
      </c>
      <c r="E32" s="8">
        <v>40</v>
      </c>
      <c r="F32" s="8">
        <v>30</v>
      </c>
      <c r="G32" s="8">
        <v>230</v>
      </c>
      <c r="H32" s="8">
        <v>30</v>
      </c>
      <c r="I32" s="12">
        <v>0.57999999999999996</v>
      </c>
      <c r="J32" s="12">
        <v>0.15</v>
      </c>
      <c r="K32" s="12">
        <v>0.11</v>
      </c>
      <c r="L32" s="12">
        <v>0.82</v>
      </c>
      <c r="M32" s="12">
        <v>0.1</v>
      </c>
    </row>
    <row r="33" spans="1:13" x14ac:dyDescent="0.35">
      <c r="A33" t="s">
        <v>793</v>
      </c>
      <c r="B33" s="8">
        <v>5885</v>
      </c>
      <c r="C33" s="12">
        <v>0.01</v>
      </c>
      <c r="D33" s="8">
        <v>2220</v>
      </c>
      <c r="E33" s="8">
        <v>1815</v>
      </c>
      <c r="F33" s="8">
        <v>1445</v>
      </c>
      <c r="G33" s="8">
        <v>3545</v>
      </c>
      <c r="H33" s="8">
        <v>640</v>
      </c>
      <c r="I33" s="12">
        <v>0.38</v>
      </c>
      <c r="J33" s="12">
        <v>0.31</v>
      </c>
      <c r="K33" s="12">
        <v>0.25</v>
      </c>
      <c r="L33" s="12">
        <v>0.6</v>
      </c>
      <c r="M33" s="12">
        <v>0.11</v>
      </c>
    </row>
    <row r="34" spans="1:13" x14ac:dyDescent="0.35">
      <c r="A34" t="s">
        <v>573</v>
      </c>
      <c r="B34" s="8">
        <v>165</v>
      </c>
      <c r="C34" s="12">
        <v>0.01</v>
      </c>
      <c r="D34" s="8">
        <v>160</v>
      </c>
      <c r="E34" s="8">
        <v>0</v>
      </c>
      <c r="F34" s="8">
        <v>0</v>
      </c>
      <c r="G34" s="8">
        <v>0</v>
      </c>
      <c r="H34" s="8">
        <v>5</v>
      </c>
      <c r="I34" s="12">
        <v>0.96</v>
      </c>
      <c r="J34" s="12">
        <v>0</v>
      </c>
      <c r="K34" s="12">
        <v>0</v>
      </c>
      <c r="L34" s="12">
        <v>0</v>
      </c>
      <c r="M34" s="12">
        <v>0.04</v>
      </c>
    </row>
    <row r="35" spans="1:13" x14ac:dyDescent="0.35">
      <c r="A35" t="s">
        <v>574</v>
      </c>
      <c r="B35" s="8">
        <v>1380</v>
      </c>
      <c r="C35" s="12">
        <v>0.01</v>
      </c>
      <c r="D35" s="8">
        <v>320</v>
      </c>
      <c r="E35" s="8">
        <v>560</v>
      </c>
      <c r="F35" s="8">
        <v>340</v>
      </c>
      <c r="G35" s="8">
        <v>570</v>
      </c>
      <c r="H35" s="8">
        <v>175</v>
      </c>
      <c r="I35" s="12">
        <v>0.23</v>
      </c>
      <c r="J35" s="12">
        <v>0.41</v>
      </c>
      <c r="K35" s="12">
        <v>0.25</v>
      </c>
      <c r="L35" s="12">
        <v>0.41</v>
      </c>
      <c r="M35" s="12">
        <v>0.13</v>
      </c>
    </row>
    <row r="36" spans="1:13" x14ac:dyDescent="0.35">
      <c r="A36" t="s">
        <v>575</v>
      </c>
      <c r="B36" s="8">
        <v>1315</v>
      </c>
      <c r="C36" s="12">
        <v>0.01</v>
      </c>
      <c r="D36" s="8">
        <v>385</v>
      </c>
      <c r="E36" s="8">
        <v>405</v>
      </c>
      <c r="F36" s="8">
        <v>385</v>
      </c>
      <c r="G36" s="8">
        <v>870</v>
      </c>
      <c r="H36" s="8">
        <v>150</v>
      </c>
      <c r="I36" s="12">
        <v>0.28999999999999998</v>
      </c>
      <c r="J36" s="12">
        <v>0.31</v>
      </c>
      <c r="K36" s="12">
        <v>0.28999999999999998</v>
      </c>
      <c r="L36" s="12">
        <v>0.66</v>
      </c>
      <c r="M36" s="12">
        <v>0.12</v>
      </c>
    </row>
    <row r="37" spans="1:13" x14ac:dyDescent="0.35">
      <c r="A37" t="s">
        <v>576</v>
      </c>
      <c r="B37" s="8">
        <v>885</v>
      </c>
      <c r="C37" s="12">
        <v>0.01</v>
      </c>
      <c r="D37" s="8">
        <v>370</v>
      </c>
      <c r="E37" s="8">
        <v>275</v>
      </c>
      <c r="F37" s="8">
        <v>250</v>
      </c>
      <c r="G37" s="8">
        <v>650</v>
      </c>
      <c r="H37" s="8">
        <v>70</v>
      </c>
      <c r="I37" s="12">
        <v>0.42</v>
      </c>
      <c r="J37" s="12">
        <v>0.31</v>
      </c>
      <c r="K37" s="12">
        <v>0.28000000000000003</v>
      </c>
      <c r="L37" s="12">
        <v>0.73</v>
      </c>
      <c r="M37" s="12">
        <v>0.08</v>
      </c>
    </row>
    <row r="38" spans="1:13" x14ac:dyDescent="0.35">
      <c r="A38" t="s">
        <v>577</v>
      </c>
      <c r="B38" s="8">
        <v>1000</v>
      </c>
      <c r="C38" s="12">
        <v>0.01</v>
      </c>
      <c r="D38" s="8">
        <v>400</v>
      </c>
      <c r="E38" s="8">
        <v>260</v>
      </c>
      <c r="F38" s="8">
        <v>255</v>
      </c>
      <c r="G38" s="8">
        <v>670</v>
      </c>
      <c r="H38" s="8">
        <v>155</v>
      </c>
      <c r="I38" s="12">
        <v>0.4</v>
      </c>
      <c r="J38" s="12">
        <v>0.26</v>
      </c>
      <c r="K38" s="12">
        <v>0.25</v>
      </c>
      <c r="L38" s="12">
        <v>0.67</v>
      </c>
      <c r="M38" s="12">
        <v>0.15</v>
      </c>
    </row>
    <row r="39" spans="1:13" x14ac:dyDescent="0.35">
      <c r="A39" t="s">
        <v>578</v>
      </c>
      <c r="B39" s="8">
        <v>530</v>
      </c>
      <c r="C39" s="12">
        <v>0.01</v>
      </c>
      <c r="D39" s="8">
        <v>325</v>
      </c>
      <c r="E39" s="8">
        <v>105</v>
      </c>
      <c r="F39" s="8">
        <v>35</v>
      </c>
      <c r="G39" s="8">
        <v>450</v>
      </c>
      <c r="H39" s="8">
        <v>50</v>
      </c>
      <c r="I39" s="12">
        <v>0.61</v>
      </c>
      <c r="J39" s="12">
        <v>0.2</v>
      </c>
      <c r="K39" s="12">
        <v>7.0000000000000007E-2</v>
      </c>
      <c r="L39" s="12">
        <v>0.85</v>
      </c>
      <c r="M39" s="12">
        <v>0.09</v>
      </c>
    </row>
    <row r="40" spans="1:13" x14ac:dyDescent="0.35">
      <c r="A40" t="s">
        <v>579</v>
      </c>
      <c r="B40" s="8">
        <v>250</v>
      </c>
      <c r="C40" s="12">
        <v>0.01</v>
      </c>
      <c r="D40" s="8">
        <v>160</v>
      </c>
      <c r="E40" s="8">
        <v>60</v>
      </c>
      <c r="F40" s="8">
        <v>25</v>
      </c>
      <c r="G40" s="8">
        <v>210</v>
      </c>
      <c r="H40" s="8">
        <v>25</v>
      </c>
      <c r="I40" s="12">
        <v>0.64</v>
      </c>
      <c r="J40" s="12">
        <v>0.24</v>
      </c>
      <c r="K40" s="12">
        <v>0.09</v>
      </c>
      <c r="L40" s="12">
        <v>0.85</v>
      </c>
      <c r="M40" s="12">
        <v>0.09</v>
      </c>
    </row>
    <row r="41" spans="1:13" x14ac:dyDescent="0.35">
      <c r="A41" t="s">
        <v>794</v>
      </c>
      <c r="B41" s="8">
        <v>5530</v>
      </c>
      <c r="C41" s="12">
        <v>0.01</v>
      </c>
      <c r="D41" s="8">
        <v>2115</v>
      </c>
      <c r="E41" s="8">
        <v>1665</v>
      </c>
      <c r="F41" s="8">
        <v>1290</v>
      </c>
      <c r="G41" s="8">
        <v>3420</v>
      </c>
      <c r="H41" s="8">
        <v>635</v>
      </c>
      <c r="I41" s="12">
        <v>0.38</v>
      </c>
      <c r="J41" s="12">
        <v>0.3</v>
      </c>
      <c r="K41" s="12">
        <v>0.23</v>
      </c>
      <c r="L41" s="12">
        <v>0.62</v>
      </c>
      <c r="M41" s="12">
        <v>0.11</v>
      </c>
    </row>
    <row r="42" spans="1:13" x14ac:dyDescent="0.35">
      <c r="A42" t="s">
        <v>580</v>
      </c>
      <c r="B42" s="8">
        <v>430</v>
      </c>
      <c r="C42" s="12">
        <v>0.02</v>
      </c>
      <c r="D42" s="8">
        <v>420</v>
      </c>
      <c r="E42" s="8">
        <v>0</v>
      </c>
      <c r="F42" s="8">
        <v>0</v>
      </c>
      <c r="G42" s="8">
        <v>0</v>
      </c>
      <c r="H42" s="8">
        <v>15</v>
      </c>
      <c r="I42" s="12">
        <v>0.97</v>
      </c>
      <c r="J42" s="12">
        <v>0</v>
      </c>
      <c r="K42" s="12">
        <v>0</v>
      </c>
      <c r="L42" s="12">
        <v>0</v>
      </c>
      <c r="M42" s="12">
        <v>0.03</v>
      </c>
    </row>
    <row r="43" spans="1:13" x14ac:dyDescent="0.35">
      <c r="A43" t="s">
        <v>581</v>
      </c>
      <c r="B43" s="8">
        <v>3305</v>
      </c>
      <c r="C43" s="12">
        <v>0.03</v>
      </c>
      <c r="D43" s="8">
        <v>850</v>
      </c>
      <c r="E43" s="8">
        <v>1410</v>
      </c>
      <c r="F43" s="8">
        <v>735</v>
      </c>
      <c r="G43" s="8">
        <v>1435</v>
      </c>
      <c r="H43" s="8">
        <v>380</v>
      </c>
      <c r="I43" s="12">
        <v>0.26</v>
      </c>
      <c r="J43" s="12">
        <v>0.43</v>
      </c>
      <c r="K43" s="12">
        <v>0.22</v>
      </c>
      <c r="L43" s="12">
        <v>0.43</v>
      </c>
      <c r="M43" s="12">
        <v>0.11</v>
      </c>
    </row>
    <row r="44" spans="1:13" x14ac:dyDescent="0.35">
      <c r="A44" t="s">
        <v>582</v>
      </c>
      <c r="B44" s="8">
        <v>3065</v>
      </c>
      <c r="C44" s="12">
        <v>0.03</v>
      </c>
      <c r="D44" s="8">
        <v>840</v>
      </c>
      <c r="E44" s="8">
        <v>1100</v>
      </c>
      <c r="F44" s="8">
        <v>910</v>
      </c>
      <c r="G44" s="8">
        <v>2075</v>
      </c>
      <c r="H44" s="8">
        <v>310</v>
      </c>
      <c r="I44" s="12">
        <v>0.27</v>
      </c>
      <c r="J44" s="12">
        <v>0.36</v>
      </c>
      <c r="K44" s="12">
        <v>0.3</v>
      </c>
      <c r="L44" s="12">
        <v>0.68</v>
      </c>
      <c r="M44" s="12">
        <v>0.1</v>
      </c>
    </row>
    <row r="45" spans="1:13" x14ac:dyDescent="0.35">
      <c r="A45" t="s">
        <v>583</v>
      </c>
      <c r="B45" s="8">
        <v>2270</v>
      </c>
      <c r="C45" s="12">
        <v>0.03</v>
      </c>
      <c r="D45" s="8">
        <v>805</v>
      </c>
      <c r="E45" s="8">
        <v>760</v>
      </c>
      <c r="F45" s="8">
        <v>745</v>
      </c>
      <c r="G45" s="8">
        <v>1565</v>
      </c>
      <c r="H45" s="8">
        <v>195</v>
      </c>
      <c r="I45" s="12">
        <v>0.36</v>
      </c>
      <c r="J45" s="12">
        <v>0.33</v>
      </c>
      <c r="K45" s="12">
        <v>0.33</v>
      </c>
      <c r="L45" s="12">
        <v>0.69</v>
      </c>
      <c r="M45" s="12">
        <v>0.09</v>
      </c>
    </row>
    <row r="46" spans="1:13" x14ac:dyDescent="0.35">
      <c r="A46" t="s">
        <v>584</v>
      </c>
      <c r="B46" s="8">
        <v>2320</v>
      </c>
      <c r="C46" s="12">
        <v>0.03</v>
      </c>
      <c r="D46" s="8">
        <v>915</v>
      </c>
      <c r="E46" s="8">
        <v>690</v>
      </c>
      <c r="F46" s="8">
        <v>645</v>
      </c>
      <c r="G46" s="8">
        <v>1595</v>
      </c>
      <c r="H46" s="8">
        <v>240</v>
      </c>
      <c r="I46" s="12">
        <v>0.39</v>
      </c>
      <c r="J46" s="12">
        <v>0.3</v>
      </c>
      <c r="K46" s="12">
        <v>0.28000000000000003</v>
      </c>
      <c r="L46" s="12">
        <v>0.69</v>
      </c>
      <c r="M46" s="12">
        <v>0.1</v>
      </c>
    </row>
    <row r="47" spans="1:13" x14ac:dyDescent="0.35">
      <c r="A47" t="s">
        <v>585</v>
      </c>
      <c r="B47" s="8">
        <v>1415</v>
      </c>
      <c r="C47" s="12">
        <v>0.03</v>
      </c>
      <c r="D47" s="8">
        <v>910</v>
      </c>
      <c r="E47" s="8">
        <v>330</v>
      </c>
      <c r="F47" s="8">
        <v>150</v>
      </c>
      <c r="G47" s="8">
        <v>1220</v>
      </c>
      <c r="H47" s="8">
        <v>100</v>
      </c>
      <c r="I47" s="12">
        <v>0.64</v>
      </c>
      <c r="J47" s="12">
        <v>0.23</v>
      </c>
      <c r="K47" s="12">
        <v>0.11</v>
      </c>
      <c r="L47" s="12">
        <v>0.86</v>
      </c>
      <c r="M47" s="12">
        <v>7.0000000000000007E-2</v>
      </c>
    </row>
    <row r="48" spans="1:13" x14ac:dyDescent="0.35">
      <c r="A48" t="s">
        <v>586</v>
      </c>
      <c r="B48" s="8">
        <v>690</v>
      </c>
      <c r="C48" s="12">
        <v>0.03</v>
      </c>
      <c r="D48" s="8">
        <v>405</v>
      </c>
      <c r="E48" s="8">
        <v>150</v>
      </c>
      <c r="F48" s="8">
        <v>55</v>
      </c>
      <c r="G48" s="8">
        <v>570</v>
      </c>
      <c r="H48" s="8">
        <v>65</v>
      </c>
      <c r="I48" s="12">
        <v>0.59</v>
      </c>
      <c r="J48" s="12">
        <v>0.22</v>
      </c>
      <c r="K48" s="12">
        <v>0.08</v>
      </c>
      <c r="L48" s="12">
        <v>0.83</v>
      </c>
      <c r="M48" s="12">
        <v>0.1</v>
      </c>
    </row>
    <row r="49" spans="1:13" x14ac:dyDescent="0.35">
      <c r="A49" t="s">
        <v>795</v>
      </c>
      <c r="B49" s="8">
        <v>13495</v>
      </c>
      <c r="C49" s="12">
        <v>0.03</v>
      </c>
      <c r="D49" s="8">
        <v>5145</v>
      </c>
      <c r="E49" s="8">
        <v>4435</v>
      </c>
      <c r="F49" s="8">
        <v>3245</v>
      </c>
      <c r="G49" s="8">
        <v>8460</v>
      </c>
      <c r="H49" s="8">
        <v>1310</v>
      </c>
      <c r="I49" s="12">
        <v>0.38</v>
      </c>
      <c r="J49" s="12">
        <v>0.33</v>
      </c>
      <c r="K49" s="12">
        <v>0.24</v>
      </c>
      <c r="L49" s="12">
        <v>0.63</v>
      </c>
      <c r="M49" s="12">
        <v>0.1</v>
      </c>
    </row>
    <row r="50" spans="1:13" x14ac:dyDescent="0.35">
      <c r="A50" t="s">
        <v>587</v>
      </c>
      <c r="B50" s="8">
        <v>600</v>
      </c>
      <c r="C50" s="12">
        <v>0.03</v>
      </c>
      <c r="D50" s="8">
        <v>585</v>
      </c>
      <c r="E50" s="8">
        <v>0</v>
      </c>
      <c r="F50" s="8">
        <v>0</v>
      </c>
      <c r="G50" s="8">
        <v>0</v>
      </c>
      <c r="H50" s="8">
        <v>15</v>
      </c>
      <c r="I50" s="12">
        <v>0.97</v>
      </c>
      <c r="J50" s="12">
        <v>0</v>
      </c>
      <c r="K50" s="12">
        <v>0</v>
      </c>
      <c r="L50" s="12">
        <v>0</v>
      </c>
      <c r="M50" s="12">
        <v>0.03</v>
      </c>
    </row>
    <row r="51" spans="1:13" x14ac:dyDescent="0.35">
      <c r="A51" t="s">
        <v>588</v>
      </c>
      <c r="B51" s="8">
        <v>4455</v>
      </c>
      <c r="C51" s="12">
        <v>0.03</v>
      </c>
      <c r="D51" s="8">
        <v>1045</v>
      </c>
      <c r="E51" s="8">
        <v>1765</v>
      </c>
      <c r="F51" s="8">
        <v>1020</v>
      </c>
      <c r="G51" s="8">
        <v>1895</v>
      </c>
      <c r="H51" s="8">
        <v>565</v>
      </c>
      <c r="I51" s="12">
        <v>0.24</v>
      </c>
      <c r="J51" s="12">
        <v>0.4</v>
      </c>
      <c r="K51" s="12">
        <v>0.23</v>
      </c>
      <c r="L51" s="12">
        <v>0.43</v>
      </c>
      <c r="M51" s="12">
        <v>0.13</v>
      </c>
    </row>
    <row r="52" spans="1:13" x14ac:dyDescent="0.35">
      <c r="A52" t="s">
        <v>589</v>
      </c>
      <c r="B52" s="8">
        <v>3700</v>
      </c>
      <c r="C52" s="12">
        <v>0.03</v>
      </c>
      <c r="D52" s="8">
        <v>1020</v>
      </c>
      <c r="E52" s="8">
        <v>1175</v>
      </c>
      <c r="F52" s="8">
        <v>1035</v>
      </c>
      <c r="G52" s="8">
        <v>2525</v>
      </c>
      <c r="H52" s="8">
        <v>445</v>
      </c>
      <c r="I52" s="12">
        <v>0.28000000000000003</v>
      </c>
      <c r="J52" s="12">
        <v>0.32</v>
      </c>
      <c r="K52" s="12">
        <v>0.28000000000000003</v>
      </c>
      <c r="L52" s="12">
        <v>0.68</v>
      </c>
      <c r="M52" s="12">
        <v>0.12</v>
      </c>
    </row>
    <row r="53" spans="1:13" x14ac:dyDescent="0.35">
      <c r="A53" t="s">
        <v>590</v>
      </c>
      <c r="B53" s="8">
        <v>2910</v>
      </c>
      <c r="C53" s="12">
        <v>0.03</v>
      </c>
      <c r="D53" s="8">
        <v>1040</v>
      </c>
      <c r="E53" s="8">
        <v>890</v>
      </c>
      <c r="F53" s="8">
        <v>880</v>
      </c>
      <c r="G53" s="8">
        <v>2055</v>
      </c>
      <c r="H53" s="8">
        <v>285</v>
      </c>
      <c r="I53" s="12">
        <v>0.36</v>
      </c>
      <c r="J53" s="12">
        <v>0.31</v>
      </c>
      <c r="K53" s="12">
        <v>0.3</v>
      </c>
      <c r="L53" s="12">
        <v>0.71</v>
      </c>
      <c r="M53" s="12">
        <v>0.1</v>
      </c>
    </row>
    <row r="54" spans="1:13" x14ac:dyDescent="0.35">
      <c r="A54" t="s">
        <v>591</v>
      </c>
      <c r="B54" s="8">
        <v>2890</v>
      </c>
      <c r="C54" s="12">
        <v>0.03</v>
      </c>
      <c r="D54" s="8">
        <v>1175</v>
      </c>
      <c r="E54" s="8">
        <v>765</v>
      </c>
      <c r="F54" s="8">
        <v>775</v>
      </c>
      <c r="G54" s="8">
        <v>2000</v>
      </c>
      <c r="H54" s="8">
        <v>320</v>
      </c>
      <c r="I54" s="12">
        <v>0.41</v>
      </c>
      <c r="J54" s="12">
        <v>0.26</v>
      </c>
      <c r="K54" s="12">
        <v>0.27</v>
      </c>
      <c r="L54" s="12">
        <v>0.69</v>
      </c>
      <c r="M54" s="12">
        <v>0.11</v>
      </c>
    </row>
    <row r="55" spans="1:13" x14ac:dyDescent="0.35">
      <c r="A55" t="s">
        <v>592</v>
      </c>
      <c r="B55" s="8">
        <v>1855</v>
      </c>
      <c r="C55" s="12">
        <v>0.03</v>
      </c>
      <c r="D55" s="8">
        <v>1195</v>
      </c>
      <c r="E55" s="8">
        <v>390</v>
      </c>
      <c r="F55" s="8">
        <v>230</v>
      </c>
      <c r="G55" s="8">
        <v>1570</v>
      </c>
      <c r="H55" s="8">
        <v>145</v>
      </c>
      <c r="I55" s="12">
        <v>0.64</v>
      </c>
      <c r="J55" s="12">
        <v>0.21</v>
      </c>
      <c r="K55" s="12">
        <v>0.12</v>
      </c>
      <c r="L55" s="12">
        <v>0.85</v>
      </c>
      <c r="M55" s="12">
        <v>0.08</v>
      </c>
    </row>
    <row r="56" spans="1:13" x14ac:dyDescent="0.35">
      <c r="A56" t="s">
        <v>593</v>
      </c>
      <c r="B56" s="8">
        <v>810</v>
      </c>
      <c r="C56" s="12">
        <v>0.03</v>
      </c>
      <c r="D56" s="8">
        <v>505</v>
      </c>
      <c r="E56" s="8">
        <v>180</v>
      </c>
      <c r="F56" s="8">
        <v>85</v>
      </c>
      <c r="G56" s="8">
        <v>670</v>
      </c>
      <c r="H56" s="8">
        <v>85</v>
      </c>
      <c r="I56" s="12">
        <v>0.62</v>
      </c>
      <c r="J56" s="12">
        <v>0.22</v>
      </c>
      <c r="K56" s="12">
        <v>0.1</v>
      </c>
      <c r="L56" s="12">
        <v>0.83</v>
      </c>
      <c r="M56" s="12">
        <v>0.1</v>
      </c>
    </row>
    <row r="57" spans="1:13" x14ac:dyDescent="0.35">
      <c r="A57" t="s">
        <v>796</v>
      </c>
      <c r="B57" s="8">
        <v>17215</v>
      </c>
      <c r="C57" s="12">
        <v>0.03</v>
      </c>
      <c r="D57" s="8">
        <v>6570</v>
      </c>
      <c r="E57" s="8">
        <v>5160</v>
      </c>
      <c r="F57" s="8">
        <v>4025</v>
      </c>
      <c r="G57" s="8">
        <v>10710</v>
      </c>
      <c r="H57" s="8">
        <v>1860</v>
      </c>
      <c r="I57" s="12">
        <v>0.38</v>
      </c>
      <c r="J57" s="12">
        <v>0.3</v>
      </c>
      <c r="K57" s="12">
        <v>0.23</v>
      </c>
      <c r="L57" s="12">
        <v>0.62</v>
      </c>
      <c r="M57" s="12">
        <v>0.11</v>
      </c>
    </row>
    <row r="58" spans="1:13" x14ac:dyDescent="0.35">
      <c r="A58" t="s">
        <v>594</v>
      </c>
      <c r="B58" s="8">
        <v>560</v>
      </c>
      <c r="C58" s="12">
        <v>0.03</v>
      </c>
      <c r="D58" s="8">
        <v>535</v>
      </c>
      <c r="E58" s="8">
        <v>0</v>
      </c>
      <c r="F58" s="8">
        <v>0</v>
      </c>
      <c r="G58" s="8">
        <v>0</v>
      </c>
      <c r="H58" s="8">
        <v>25</v>
      </c>
      <c r="I58" s="12">
        <v>0.96</v>
      </c>
      <c r="J58" s="12">
        <v>0</v>
      </c>
      <c r="K58" s="12">
        <v>0</v>
      </c>
      <c r="L58" s="12">
        <v>0</v>
      </c>
      <c r="M58" s="12">
        <v>0.04</v>
      </c>
    </row>
    <row r="59" spans="1:13" x14ac:dyDescent="0.35">
      <c r="A59" t="s">
        <v>595</v>
      </c>
      <c r="B59" s="8">
        <v>3875</v>
      </c>
      <c r="C59" s="12">
        <v>0.03</v>
      </c>
      <c r="D59" s="8">
        <v>995</v>
      </c>
      <c r="E59" s="8">
        <v>1525</v>
      </c>
      <c r="F59" s="8">
        <v>790</v>
      </c>
      <c r="G59" s="8">
        <v>1630</v>
      </c>
      <c r="H59" s="8">
        <v>530</v>
      </c>
      <c r="I59" s="12">
        <v>0.26</v>
      </c>
      <c r="J59" s="12">
        <v>0.39</v>
      </c>
      <c r="K59" s="12">
        <v>0.2</v>
      </c>
      <c r="L59" s="12">
        <v>0.42</v>
      </c>
      <c r="M59" s="12">
        <v>0.14000000000000001</v>
      </c>
    </row>
    <row r="60" spans="1:13" x14ac:dyDescent="0.35">
      <c r="A60" t="s">
        <v>596</v>
      </c>
      <c r="B60" s="8">
        <v>3425</v>
      </c>
      <c r="C60" s="12">
        <v>0.03</v>
      </c>
      <c r="D60" s="8">
        <v>990</v>
      </c>
      <c r="E60" s="8">
        <v>1110</v>
      </c>
      <c r="F60" s="8">
        <v>970</v>
      </c>
      <c r="G60" s="8">
        <v>2355</v>
      </c>
      <c r="H60" s="8">
        <v>385</v>
      </c>
      <c r="I60" s="12">
        <v>0.28999999999999998</v>
      </c>
      <c r="J60" s="12">
        <v>0.32</v>
      </c>
      <c r="K60" s="12">
        <v>0.28000000000000003</v>
      </c>
      <c r="L60" s="12">
        <v>0.69</v>
      </c>
      <c r="M60" s="12">
        <v>0.11</v>
      </c>
    </row>
    <row r="61" spans="1:13" x14ac:dyDescent="0.35">
      <c r="A61" t="s">
        <v>597</v>
      </c>
      <c r="B61" s="8">
        <v>2430</v>
      </c>
      <c r="C61" s="12">
        <v>0.03</v>
      </c>
      <c r="D61" s="8">
        <v>925</v>
      </c>
      <c r="E61" s="8">
        <v>810</v>
      </c>
      <c r="F61" s="8">
        <v>670</v>
      </c>
      <c r="G61" s="8">
        <v>1750</v>
      </c>
      <c r="H61" s="8">
        <v>210</v>
      </c>
      <c r="I61" s="12">
        <v>0.38</v>
      </c>
      <c r="J61" s="12">
        <v>0.33</v>
      </c>
      <c r="K61" s="12">
        <v>0.28000000000000003</v>
      </c>
      <c r="L61" s="12">
        <v>0.72</v>
      </c>
      <c r="M61" s="12">
        <v>0.09</v>
      </c>
    </row>
    <row r="62" spans="1:13" x14ac:dyDescent="0.35">
      <c r="A62" t="s">
        <v>598</v>
      </c>
      <c r="B62" s="8">
        <v>2480</v>
      </c>
      <c r="C62" s="12">
        <v>0.03</v>
      </c>
      <c r="D62" s="8">
        <v>985</v>
      </c>
      <c r="E62" s="8">
        <v>720</v>
      </c>
      <c r="F62" s="8">
        <v>680</v>
      </c>
      <c r="G62" s="8">
        <v>1710</v>
      </c>
      <c r="H62" s="8">
        <v>285</v>
      </c>
      <c r="I62" s="12">
        <v>0.4</v>
      </c>
      <c r="J62" s="12">
        <v>0.28999999999999998</v>
      </c>
      <c r="K62" s="12">
        <v>0.27</v>
      </c>
      <c r="L62" s="12">
        <v>0.69</v>
      </c>
      <c r="M62" s="12">
        <v>0.11</v>
      </c>
    </row>
    <row r="63" spans="1:13" x14ac:dyDescent="0.35">
      <c r="A63" t="s">
        <v>599</v>
      </c>
      <c r="B63" s="8">
        <v>1560</v>
      </c>
      <c r="C63" s="12">
        <v>0.03</v>
      </c>
      <c r="D63" s="8">
        <v>1005</v>
      </c>
      <c r="E63" s="8">
        <v>320</v>
      </c>
      <c r="F63" s="8">
        <v>165</v>
      </c>
      <c r="G63" s="8">
        <v>1315</v>
      </c>
      <c r="H63" s="8">
        <v>125</v>
      </c>
      <c r="I63" s="12">
        <v>0.64</v>
      </c>
      <c r="J63" s="12">
        <v>0.21</v>
      </c>
      <c r="K63" s="12">
        <v>0.1</v>
      </c>
      <c r="L63" s="12">
        <v>0.84</v>
      </c>
      <c r="M63" s="12">
        <v>0.08</v>
      </c>
    </row>
    <row r="64" spans="1:13" x14ac:dyDescent="0.35">
      <c r="A64" t="s">
        <v>600</v>
      </c>
      <c r="B64" s="8">
        <v>755</v>
      </c>
      <c r="C64" s="12">
        <v>0.03</v>
      </c>
      <c r="D64" s="8">
        <v>440</v>
      </c>
      <c r="E64" s="8">
        <v>195</v>
      </c>
      <c r="F64" s="8">
        <v>95</v>
      </c>
      <c r="G64" s="8">
        <v>605</v>
      </c>
      <c r="H64" s="8">
        <v>75</v>
      </c>
      <c r="I64" s="12">
        <v>0.57999999999999996</v>
      </c>
      <c r="J64" s="12">
        <v>0.26</v>
      </c>
      <c r="K64" s="12">
        <v>0.12</v>
      </c>
      <c r="L64" s="12">
        <v>0.8</v>
      </c>
      <c r="M64" s="12">
        <v>0.1</v>
      </c>
    </row>
    <row r="65" spans="1:13" x14ac:dyDescent="0.35">
      <c r="A65" t="s">
        <v>797</v>
      </c>
      <c r="B65" s="8">
        <v>15085</v>
      </c>
      <c r="C65" s="12">
        <v>0.03</v>
      </c>
      <c r="D65" s="8">
        <v>5875</v>
      </c>
      <c r="E65" s="8">
        <v>4685</v>
      </c>
      <c r="F65" s="8">
        <v>3365</v>
      </c>
      <c r="G65" s="8">
        <v>9370</v>
      </c>
      <c r="H65" s="8">
        <v>1630</v>
      </c>
      <c r="I65" s="12">
        <v>0.39</v>
      </c>
      <c r="J65" s="12">
        <v>0.31</v>
      </c>
      <c r="K65" s="12">
        <v>0.22</v>
      </c>
      <c r="L65" s="12">
        <v>0.62</v>
      </c>
      <c r="M65" s="12">
        <v>0.11</v>
      </c>
    </row>
    <row r="66" spans="1:13" x14ac:dyDescent="0.35">
      <c r="A66" t="s">
        <v>601</v>
      </c>
      <c r="B66" s="8">
        <v>185</v>
      </c>
      <c r="C66" s="12">
        <v>0.01</v>
      </c>
      <c r="D66" s="8">
        <v>175</v>
      </c>
      <c r="E66" s="8">
        <v>0</v>
      </c>
      <c r="F66" s="8">
        <v>0</v>
      </c>
      <c r="G66" s="8">
        <v>0</v>
      </c>
      <c r="H66" s="8">
        <v>5</v>
      </c>
      <c r="I66" s="12">
        <v>0.97</v>
      </c>
      <c r="J66" s="12">
        <v>0</v>
      </c>
      <c r="K66" s="12">
        <v>0</v>
      </c>
      <c r="L66" s="12">
        <v>0</v>
      </c>
      <c r="M66" s="12">
        <v>0.03</v>
      </c>
    </row>
    <row r="67" spans="1:13" x14ac:dyDescent="0.35">
      <c r="A67" t="s">
        <v>602</v>
      </c>
      <c r="B67" s="8">
        <v>1230</v>
      </c>
      <c r="C67" s="12">
        <v>0.01</v>
      </c>
      <c r="D67" s="8">
        <v>310</v>
      </c>
      <c r="E67" s="8">
        <v>480</v>
      </c>
      <c r="F67" s="8">
        <v>280</v>
      </c>
      <c r="G67" s="8">
        <v>495</v>
      </c>
      <c r="H67" s="8">
        <v>165</v>
      </c>
      <c r="I67" s="12">
        <v>0.25</v>
      </c>
      <c r="J67" s="12">
        <v>0.39</v>
      </c>
      <c r="K67" s="12">
        <v>0.23</v>
      </c>
      <c r="L67" s="12">
        <v>0.4</v>
      </c>
      <c r="M67" s="12">
        <v>0.13</v>
      </c>
    </row>
    <row r="68" spans="1:13" x14ac:dyDescent="0.35">
      <c r="A68" t="s">
        <v>603</v>
      </c>
      <c r="B68" s="8">
        <v>1245</v>
      </c>
      <c r="C68" s="12">
        <v>0.01</v>
      </c>
      <c r="D68" s="8">
        <v>305</v>
      </c>
      <c r="E68" s="8">
        <v>380</v>
      </c>
      <c r="F68" s="8">
        <v>400</v>
      </c>
      <c r="G68" s="8">
        <v>750</v>
      </c>
      <c r="H68" s="8">
        <v>160</v>
      </c>
      <c r="I68" s="12">
        <v>0.24</v>
      </c>
      <c r="J68" s="12">
        <v>0.3</v>
      </c>
      <c r="K68" s="12">
        <v>0.32</v>
      </c>
      <c r="L68" s="12">
        <v>0.6</v>
      </c>
      <c r="M68" s="12">
        <v>0.13</v>
      </c>
    </row>
    <row r="69" spans="1:13" x14ac:dyDescent="0.35">
      <c r="A69" t="s">
        <v>604</v>
      </c>
      <c r="B69" s="8">
        <v>915</v>
      </c>
      <c r="C69" s="12">
        <v>0.01</v>
      </c>
      <c r="D69" s="8">
        <v>345</v>
      </c>
      <c r="E69" s="8">
        <v>275</v>
      </c>
      <c r="F69" s="8">
        <v>250</v>
      </c>
      <c r="G69" s="8">
        <v>645</v>
      </c>
      <c r="H69" s="8">
        <v>100</v>
      </c>
      <c r="I69" s="12">
        <v>0.38</v>
      </c>
      <c r="J69" s="12">
        <v>0.3</v>
      </c>
      <c r="K69" s="12">
        <v>0.27</v>
      </c>
      <c r="L69" s="12">
        <v>0.7</v>
      </c>
      <c r="M69" s="12">
        <v>0.11</v>
      </c>
    </row>
    <row r="70" spans="1:13" x14ac:dyDescent="0.35">
      <c r="A70" t="s">
        <v>605</v>
      </c>
      <c r="B70" s="8">
        <v>835</v>
      </c>
      <c r="C70" s="12">
        <v>0.01</v>
      </c>
      <c r="D70" s="8">
        <v>335</v>
      </c>
      <c r="E70" s="8">
        <v>225</v>
      </c>
      <c r="F70" s="8">
        <v>210</v>
      </c>
      <c r="G70" s="8">
        <v>570</v>
      </c>
      <c r="H70" s="8">
        <v>100</v>
      </c>
      <c r="I70" s="12">
        <v>0.4</v>
      </c>
      <c r="J70" s="12">
        <v>0.27</v>
      </c>
      <c r="K70" s="12">
        <v>0.25</v>
      </c>
      <c r="L70" s="12">
        <v>0.68</v>
      </c>
      <c r="M70" s="12">
        <v>0.12</v>
      </c>
    </row>
    <row r="71" spans="1:13" x14ac:dyDescent="0.35">
      <c r="A71" t="s">
        <v>606</v>
      </c>
      <c r="B71" s="8">
        <v>560</v>
      </c>
      <c r="C71" s="12">
        <v>0.01</v>
      </c>
      <c r="D71" s="8">
        <v>330</v>
      </c>
      <c r="E71" s="8">
        <v>120</v>
      </c>
      <c r="F71" s="8">
        <v>40</v>
      </c>
      <c r="G71" s="8">
        <v>475</v>
      </c>
      <c r="H71" s="8">
        <v>50</v>
      </c>
      <c r="I71" s="12">
        <v>0.59</v>
      </c>
      <c r="J71" s="12">
        <v>0.22</v>
      </c>
      <c r="K71" s="12">
        <v>7.0000000000000007E-2</v>
      </c>
      <c r="L71" s="12">
        <v>0.85</v>
      </c>
      <c r="M71" s="12">
        <v>0.09</v>
      </c>
    </row>
    <row r="72" spans="1:13" x14ac:dyDescent="0.35">
      <c r="A72" t="s">
        <v>607</v>
      </c>
      <c r="B72" s="8">
        <v>255</v>
      </c>
      <c r="C72" s="12">
        <v>0.01</v>
      </c>
      <c r="D72" s="8">
        <v>155</v>
      </c>
      <c r="E72" s="8">
        <v>55</v>
      </c>
      <c r="F72" s="8">
        <v>25</v>
      </c>
      <c r="G72" s="8">
        <v>205</v>
      </c>
      <c r="H72" s="8">
        <v>25</v>
      </c>
      <c r="I72" s="12">
        <v>0.6</v>
      </c>
      <c r="J72" s="12">
        <v>0.23</v>
      </c>
      <c r="K72" s="12">
        <v>0.09</v>
      </c>
      <c r="L72" s="12">
        <v>0.81</v>
      </c>
      <c r="M72" s="12">
        <v>0.09</v>
      </c>
    </row>
    <row r="73" spans="1:13" x14ac:dyDescent="0.35">
      <c r="A73" t="s">
        <v>798</v>
      </c>
      <c r="B73" s="8">
        <v>5220</v>
      </c>
      <c r="C73" s="12">
        <v>0.01</v>
      </c>
      <c r="D73" s="8">
        <v>1960</v>
      </c>
      <c r="E73" s="8">
        <v>1540</v>
      </c>
      <c r="F73" s="8">
        <v>1205</v>
      </c>
      <c r="G73" s="8">
        <v>3140</v>
      </c>
      <c r="H73" s="8">
        <v>605</v>
      </c>
      <c r="I73" s="12">
        <v>0.38</v>
      </c>
      <c r="J73" s="12">
        <v>0.3</v>
      </c>
      <c r="K73" s="12">
        <v>0.23</v>
      </c>
      <c r="L73" s="12">
        <v>0.6</v>
      </c>
      <c r="M73" s="12">
        <v>0.12</v>
      </c>
    </row>
    <row r="74" spans="1:13" x14ac:dyDescent="0.35">
      <c r="A74" t="s">
        <v>608</v>
      </c>
      <c r="B74" s="8">
        <v>305</v>
      </c>
      <c r="C74" s="12">
        <v>0.02</v>
      </c>
      <c r="D74" s="8">
        <v>295</v>
      </c>
      <c r="E74" s="8">
        <v>0</v>
      </c>
      <c r="F74" s="8">
        <v>0</v>
      </c>
      <c r="G74" s="8">
        <v>0</v>
      </c>
      <c r="H74" s="8">
        <v>10</v>
      </c>
      <c r="I74" s="12">
        <v>0.97</v>
      </c>
      <c r="J74" s="12">
        <v>0</v>
      </c>
      <c r="K74" s="12">
        <v>0</v>
      </c>
      <c r="L74" s="12">
        <v>0</v>
      </c>
      <c r="M74" s="12">
        <v>0.03</v>
      </c>
    </row>
    <row r="75" spans="1:13" x14ac:dyDescent="0.35">
      <c r="A75" t="s">
        <v>609</v>
      </c>
      <c r="B75" s="8">
        <v>2125</v>
      </c>
      <c r="C75" s="12">
        <v>0.02</v>
      </c>
      <c r="D75" s="8">
        <v>505</v>
      </c>
      <c r="E75" s="8">
        <v>825</v>
      </c>
      <c r="F75" s="8">
        <v>520</v>
      </c>
      <c r="G75" s="8">
        <v>885</v>
      </c>
      <c r="H75" s="8">
        <v>275</v>
      </c>
      <c r="I75" s="12">
        <v>0.24</v>
      </c>
      <c r="J75" s="12">
        <v>0.39</v>
      </c>
      <c r="K75" s="12">
        <v>0.24</v>
      </c>
      <c r="L75" s="12">
        <v>0.42</v>
      </c>
      <c r="M75" s="12">
        <v>0.13</v>
      </c>
    </row>
    <row r="76" spans="1:13" x14ac:dyDescent="0.35">
      <c r="A76" t="s">
        <v>610</v>
      </c>
      <c r="B76" s="8">
        <v>2015</v>
      </c>
      <c r="C76" s="12">
        <v>0.02</v>
      </c>
      <c r="D76" s="8">
        <v>570</v>
      </c>
      <c r="E76" s="8">
        <v>650</v>
      </c>
      <c r="F76" s="8">
        <v>615</v>
      </c>
      <c r="G76" s="8">
        <v>1340</v>
      </c>
      <c r="H76" s="8">
        <v>245</v>
      </c>
      <c r="I76" s="12">
        <v>0.28000000000000003</v>
      </c>
      <c r="J76" s="12">
        <v>0.32</v>
      </c>
      <c r="K76" s="12">
        <v>0.31</v>
      </c>
      <c r="L76" s="12">
        <v>0.66</v>
      </c>
      <c r="M76" s="12">
        <v>0.12</v>
      </c>
    </row>
    <row r="77" spans="1:13" x14ac:dyDescent="0.35">
      <c r="A77" t="s">
        <v>611</v>
      </c>
      <c r="B77" s="8">
        <v>1530</v>
      </c>
      <c r="C77" s="12">
        <v>0.02</v>
      </c>
      <c r="D77" s="8">
        <v>615</v>
      </c>
      <c r="E77" s="8">
        <v>510</v>
      </c>
      <c r="F77" s="8">
        <v>460</v>
      </c>
      <c r="G77" s="8">
        <v>1100</v>
      </c>
      <c r="H77" s="8">
        <v>105</v>
      </c>
      <c r="I77" s="12">
        <v>0.4</v>
      </c>
      <c r="J77" s="12">
        <v>0.33</v>
      </c>
      <c r="K77" s="12">
        <v>0.3</v>
      </c>
      <c r="L77" s="12">
        <v>0.72</v>
      </c>
      <c r="M77" s="12">
        <v>7.0000000000000007E-2</v>
      </c>
    </row>
    <row r="78" spans="1:13" x14ac:dyDescent="0.35">
      <c r="A78" t="s">
        <v>612</v>
      </c>
      <c r="B78" s="8">
        <v>1495</v>
      </c>
      <c r="C78" s="12">
        <v>0.02</v>
      </c>
      <c r="D78" s="8">
        <v>590</v>
      </c>
      <c r="E78" s="8">
        <v>410</v>
      </c>
      <c r="F78" s="8">
        <v>410</v>
      </c>
      <c r="G78" s="8">
        <v>1020</v>
      </c>
      <c r="H78" s="8">
        <v>175</v>
      </c>
      <c r="I78" s="12">
        <v>0.4</v>
      </c>
      <c r="J78" s="12">
        <v>0.28000000000000003</v>
      </c>
      <c r="K78" s="12">
        <v>0.28000000000000003</v>
      </c>
      <c r="L78" s="12">
        <v>0.68</v>
      </c>
      <c r="M78" s="12">
        <v>0.12</v>
      </c>
    </row>
    <row r="79" spans="1:13" x14ac:dyDescent="0.35">
      <c r="A79" t="s">
        <v>613</v>
      </c>
      <c r="B79" s="8">
        <v>920</v>
      </c>
      <c r="C79" s="12">
        <v>0.02</v>
      </c>
      <c r="D79" s="8">
        <v>560</v>
      </c>
      <c r="E79" s="8">
        <v>220</v>
      </c>
      <c r="F79" s="8">
        <v>105</v>
      </c>
      <c r="G79" s="8">
        <v>780</v>
      </c>
      <c r="H79" s="8">
        <v>75</v>
      </c>
      <c r="I79" s="12">
        <v>0.61</v>
      </c>
      <c r="J79" s="12">
        <v>0.24</v>
      </c>
      <c r="K79" s="12">
        <v>0.11</v>
      </c>
      <c r="L79" s="12">
        <v>0.85</v>
      </c>
      <c r="M79" s="12">
        <v>0.08</v>
      </c>
    </row>
    <row r="80" spans="1:13" x14ac:dyDescent="0.35">
      <c r="A80" t="s">
        <v>614</v>
      </c>
      <c r="B80" s="8">
        <v>430</v>
      </c>
      <c r="C80" s="12">
        <v>0.02</v>
      </c>
      <c r="D80" s="8">
        <v>260</v>
      </c>
      <c r="E80" s="8">
        <v>115</v>
      </c>
      <c r="F80" s="8">
        <v>55</v>
      </c>
      <c r="G80" s="8">
        <v>365</v>
      </c>
      <c r="H80" s="8">
        <v>40</v>
      </c>
      <c r="I80" s="12">
        <v>0.61</v>
      </c>
      <c r="J80" s="12">
        <v>0.27</v>
      </c>
      <c r="K80" s="12">
        <v>0.13</v>
      </c>
      <c r="L80" s="12">
        <v>0.84</v>
      </c>
      <c r="M80" s="12">
        <v>0.09</v>
      </c>
    </row>
    <row r="81" spans="1:13" x14ac:dyDescent="0.35">
      <c r="A81" t="s">
        <v>799</v>
      </c>
      <c r="B81" s="8">
        <v>8820</v>
      </c>
      <c r="C81" s="12">
        <v>0.02</v>
      </c>
      <c r="D81" s="8">
        <v>3400</v>
      </c>
      <c r="E81" s="8">
        <v>2730</v>
      </c>
      <c r="F81" s="8">
        <v>2165</v>
      </c>
      <c r="G81" s="8">
        <v>5490</v>
      </c>
      <c r="H81" s="8">
        <v>925</v>
      </c>
      <c r="I81" s="12">
        <v>0.39</v>
      </c>
      <c r="J81" s="12">
        <v>0.31</v>
      </c>
      <c r="K81" s="12">
        <v>0.25</v>
      </c>
      <c r="L81" s="12">
        <v>0.62</v>
      </c>
      <c r="M81" s="12">
        <v>0.1</v>
      </c>
    </row>
    <row r="82" spans="1:13" x14ac:dyDescent="0.35">
      <c r="A82" t="s">
        <v>615</v>
      </c>
      <c r="B82" s="8">
        <v>200</v>
      </c>
      <c r="C82" s="12">
        <v>0.01</v>
      </c>
      <c r="D82" s="8">
        <v>190</v>
      </c>
      <c r="E82" s="8">
        <v>0</v>
      </c>
      <c r="F82" s="8">
        <v>0</v>
      </c>
      <c r="G82" s="8">
        <v>0</v>
      </c>
      <c r="H82" s="8">
        <v>10</v>
      </c>
      <c r="I82" s="12">
        <v>0.96</v>
      </c>
      <c r="J82" s="12">
        <v>0</v>
      </c>
      <c r="K82" s="12">
        <v>0</v>
      </c>
      <c r="L82" s="12">
        <v>0</v>
      </c>
      <c r="M82" s="12">
        <v>0.04</v>
      </c>
    </row>
    <row r="83" spans="1:13" x14ac:dyDescent="0.35">
      <c r="A83" t="s">
        <v>616</v>
      </c>
      <c r="B83" s="8">
        <v>1165</v>
      </c>
      <c r="C83" s="12">
        <v>0.01</v>
      </c>
      <c r="D83" s="8">
        <v>285</v>
      </c>
      <c r="E83" s="8">
        <v>470</v>
      </c>
      <c r="F83" s="8">
        <v>270</v>
      </c>
      <c r="G83" s="8">
        <v>435</v>
      </c>
      <c r="H83" s="8">
        <v>160</v>
      </c>
      <c r="I83" s="12">
        <v>0.25</v>
      </c>
      <c r="J83" s="12">
        <v>0.4</v>
      </c>
      <c r="K83" s="12">
        <v>0.23</v>
      </c>
      <c r="L83" s="12">
        <v>0.37</v>
      </c>
      <c r="M83" s="12">
        <v>0.14000000000000001</v>
      </c>
    </row>
    <row r="84" spans="1:13" x14ac:dyDescent="0.35">
      <c r="A84" t="s">
        <v>617</v>
      </c>
      <c r="B84" s="8">
        <v>1250</v>
      </c>
      <c r="C84" s="12">
        <v>0.01</v>
      </c>
      <c r="D84" s="8">
        <v>360</v>
      </c>
      <c r="E84" s="8">
        <v>385</v>
      </c>
      <c r="F84" s="8">
        <v>390</v>
      </c>
      <c r="G84" s="8">
        <v>825</v>
      </c>
      <c r="H84" s="8">
        <v>135</v>
      </c>
      <c r="I84" s="12">
        <v>0.28999999999999998</v>
      </c>
      <c r="J84" s="12">
        <v>0.31</v>
      </c>
      <c r="K84" s="12">
        <v>0.31</v>
      </c>
      <c r="L84" s="12">
        <v>0.66</v>
      </c>
      <c r="M84" s="12">
        <v>0.11</v>
      </c>
    </row>
    <row r="85" spans="1:13" x14ac:dyDescent="0.35">
      <c r="A85" t="s">
        <v>618</v>
      </c>
      <c r="B85" s="8">
        <v>805</v>
      </c>
      <c r="C85" s="12">
        <v>0.01</v>
      </c>
      <c r="D85" s="8">
        <v>305</v>
      </c>
      <c r="E85" s="8">
        <v>240</v>
      </c>
      <c r="F85" s="8">
        <v>260</v>
      </c>
      <c r="G85" s="8">
        <v>555</v>
      </c>
      <c r="H85" s="8">
        <v>75</v>
      </c>
      <c r="I85" s="12">
        <v>0.38</v>
      </c>
      <c r="J85" s="12">
        <v>0.3</v>
      </c>
      <c r="K85" s="12">
        <v>0.33</v>
      </c>
      <c r="L85" s="12">
        <v>0.69</v>
      </c>
      <c r="M85" s="12">
        <v>0.09</v>
      </c>
    </row>
    <row r="86" spans="1:13" x14ac:dyDescent="0.35">
      <c r="A86" t="s">
        <v>619</v>
      </c>
      <c r="B86" s="8">
        <v>840</v>
      </c>
      <c r="C86" s="12">
        <v>0.01</v>
      </c>
      <c r="D86" s="8">
        <v>360</v>
      </c>
      <c r="E86" s="8">
        <v>210</v>
      </c>
      <c r="F86" s="8">
        <v>195</v>
      </c>
      <c r="G86" s="8">
        <v>565</v>
      </c>
      <c r="H86" s="8">
        <v>120</v>
      </c>
      <c r="I86" s="12">
        <v>0.43</v>
      </c>
      <c r="J86" s="12">
        <v>0.25</v>
      </c>
      <c r="K86" s="12">
        <v>0.23</v>
      </c>
      <c r="L86" s="12">
        <v>0.67</v>
      </c>
      <c r="M86" s="12">
        <v>0.14000000000000001</v>
      </c>
    </row>
    <row r="87" spans="1:13" x14ac:dyDescent="0.35">
      <c r="A87" t="s">
        <v>620</v>
      </c>
      <c r="B87" s="8">
        <v>520</v>
      </c>
      <c r="C87" s="12">
        <v>0.01</v>
      </c>
      <c r="D87" s="8">
        <v>320</v>
      </c>
      <c r="E87" s="8">
        <v>105</v>
      </c>
      <c r="F87" s="8">
        <v>65</v>
      </c>
      <c r="G87" s="8">
        <v>425</v>
      </c>
      <c r="H87" s="8">
        <v>50</v>
      </c>
      <c r="I87" s="12">
        <v>0.61</v>
      </c>
      <c r="J87" s="12">
        <v>0.2</v>
      </c>
      <c r="K87" s="12">
        <v>0.12</v>
      </c>
      <c r="L87" s="12">
        <v>0.82</v>
      </c>
      <c r="M87" s="12">
        <v>0.1</v>
      </c>
    </row>
    <row r="88" spans="1:13" x14ac:dyDescent="0.35">
      <c r="A88" t="s">
        <v>621</v>
      </c>
      <c r="B88" s="8">
        <v>245</v>
      </c>
      <c r="C88" s="12">
        <v>0.01</v>
      </c>
      <c r="D88" s="8">
        <v>145</v>
      </c>
      <c r="E88" s="8">
        <v>50</v>
      </c>
      <c r="F88" s="8">
        <v>30</v>
      </c>
      <c r="G88" s="8">
        <v>205</v>
      </c>
      <c r="H88" s="8">
        <v>20</v>
      </c>
      <c r="I88" s="12">
        <v>0.6</v>
      </c>
      <c r="J88" s="12">
        <v>0.2</v>
      </c>
      <c r="K88" s="12">
        <v>0.12</v>
      </c>
      <c r="L88" s="12">
        <v>0.85</v>
      </c>
      <c r="M88" s="12">
        <v>0.09</v>
      </c>
    </row>
    <row r="89" spans="1:13" x14ac:dyDescent="0.35">
      <c r="A89" t="s">
        <v>800</v>
      </c>
      <c r="B89" s="8">
        <v>5025</v>
      </c>
      <c r="C89" s="12">
        <v>0.01</v>
      </c>
      <c r="D89" s="8">
        <v>1965</v>
      </c>
      <c r="E89" s="8">
        <v>1455</v>
      </c>
      <c r="F89" s="8">
        <v>1205</v>
      </c>
      <c r="G89" s="8">
        <v>3015</v>
      </c>
      <c r="H89" s="8">
        <v>570</v>
      </c>
      <c r="I89" s="12">
        <v>0.39</v>
      </c>
      <c r="J89" s="12">
        <v>0.28999999999999998</v>
      </c>
      <c r="K89" s="12">
        <v>0.24</v>
      </c>
      <c r="L89" s="12">
        <v>0.6</v>
      </c>
      <c r="M89" s="12">
        <v>0.11</v>
      </c>
    </row>
    <row r="90" spans="1:13" x14ac:dyDescent="0.35">
      <c r="A90" t="s">
        <v>622</v>
      </c>
      <c r="B90" s="8">
        <v>975</v>
      </c>
      <c r="C90" s="12">
        <v>0.05</v>
      </c>
      <c r="D90" s="8">
        <v>940</v>
      </c>
      <c r="E90" s="8">
        <v>0</v>
      </c>
      <c r="F90" s="8">
        <v>0</v>
      </c>
      <c r="G90" s="8">
        <v>0</v>
      </c>
      <c r="H90" s="8">
        <v>35</v>
      </c>
      <c r="I90" s="12">
        <v>0.97</v>
      </c>
      <c r="J90" s="12">
        <v>0</v>
      </c>
      <c r="K90" s="12">
        <v>0</v>
      </c>
      <c r="L90" s="12">
        <v>0</v>
      </c>
      <c r="M90" s="12">
        <v>0.03</v>
      </c>
    </row>
    <row r="91" spans="1:13" x14ac:dyDescent="0.35">
      <c r="A91" t="s">
        <v>623</v>
      </c>
      <c r="B91" s="8">
        <v>6770</v>
      </c>
      <c r="C91" s="12">
        <v>0.05</v>
      </c>
      <c r="D91" s="8">
        <v>1760</v>
      </c>
      <c r="E91" s="8">
        <v>2595</v>
      </c>
      <c r="F91" s="8">
        <v>1480</v>
      </c>
      <c r="G91" s="8">
        <v>2945</v>
      </c>
      <c r="H91" s="8">
        <v>830</v>
      </c>
      <c r="I91" s="12">
        <v>0.26</v>
      </c>
      <c r="J91" s="12">
        <v>0.38</v>
      </c>
      <c r="K91" s="12">
        <v>0.22</v>
      </c>
      <c r="L91" s="12">
        <v>0.43</v>
      </c>
      <c r="M91" s="12">
        <v>0.12</v>
      </c>
    </row>
    <row r="92" spans="1:13" x14ac:dyDescent="0.35">
      <c r="A92" t="s">
        <v>624</v>
      </c>
      <c r="B92" s="8">
        <v>7575</v>
      </c>
      <c r="C92" s="12">
        <v>0.06</v>
      </c>
      <c r="D92" s="8">
        <v>2115</v>
      </c>
      <c r="E92" s="8">
        <v>2460</v>
      </c>
      <c r="F92" s="8">
        <v>2145</v>
      </c>
      <c r="G92" s="8">
        <v>4960</v>
      </c>
      <c r="H92" s="8">
        <v>900</v>
      </c>
      <c r="I92" s="12">
        <v>0.28000000000000003</v>
      </c>
      <c r="J92" s="12">
        <v>0.32</v>
      </c>
      <c r="K92" s="12">
        <v>0.28000000000000003</v>
      </c>
      <c r="L92" s="12">
        <v>0.65</v>
      </c>
      <c r="M92" s="12">
        <v>0.12</v>
      </c>
    </row>
    <row r="93" spans="1:13" x14ac:dyDescent="0.35">
      <c r="A93" t="s">
        <v>625</v>
      </c>
      <c r="B93" s="8">
        <v>5190</v>
      </c>
      <c r="C93" s="12">
        <v>0.06</v>
      </c>
      <c r="D93" s="8">
        <v>2070</v>
      </c>
      <c r="E93" s="8">
        <v>1545</v>
      </c>
      <c r="F93" s="8">
        <v>1370</v>
      </c>
      <c r="G93" s="8">
        <v>3730</v>
      </c>
      <c r="H93" s="8">
        <v>460</v>
      </c>
      <c r="I93" s="12">
        <v>0.4</v>
      </c>
      <c r="J93" s="12">
        <v>0.3</v>
      </c>
      <c r="K93" s="12">
        <v>0.26</v>
      </c>
      <c r="L93" s="12">
        <v>0.72</v>
      </c>
      <c r="M93" s="12">
        <v>0.09</v>
      </c>
    </row>
    <row r="94" spans="1:13" x14ac:dyDescent="0.35">
      <c r="A94" t="s">
        <v>626</v>
      </c>
      <c r="B94" s="8">
        <v>5535</v>
      </c>
      <c r="C94" s="12">
        <v>0.06</v>
      </c>
      <c r="D94" s="8">
        <v>2135</v>
      </c>
      <c r="E94" s="8">
        <v>1515</v>
      </c>
      <c r="F94" s="8">
        <v>1410</v>
      </c>
      <c r="G94" s="8">
        <v>3770</v>
      </c>
      <c r="H94" s="8">
        <v>665</v>
      </c>
      <c r="I94" s="12">
        <v>0.39</v>
      </c>
      <c r="J94" s="12">
        <v>0.27</v>
      </c>
      <c r="K94" s="12">
        <v>0.25</v>
      </c>
      <c r="L94" s="12">
        <v>0.68</v>
      </c>
      <c r="M94" s="12">
        <v>0.12</v>
      </c>
    </row>
    <row r="95" spans="1:13" x14ac:dyDescent="0.35">
      <c r="A95" t="s">
        <v>627</v>
      </c>
      <c r="B95" s="8">
        <v>3570</v>
      </c>
      <c r="C95" s="12">
        <v>7.0000000000000007E-2</v>
      </c>
      <c r="D95" s="8">
        <v>2145</v>
      </c>
      <c r="E95" s="8">
        <v>760</v>
      </c>
      <c r="F95" s="8">
        <v>395</v>
      </c>
      <c r="G95" s="8">
        <v>2945</v>
      </c>
      <c r="H95" s="8">
        <v>355</v>
      </c>
      <c r="I95" s="12">
        <v>0.6</v>
      </c>
      <c r="J95" s="12">
        <v>0.21</v>
      </c>
      <c r="K95" s="12">
        <v>0.11</v>
      </c>
      <c r="L95" s="12">
        <v>0.82</v>
      </c>
      <c r="M95" s="12">
        <v>0.1</v>
      </c>
    </row>
    <row r="96" spans="1:13" x14ac:dyDescent="0.35">
      <c r="A96" t="s">
        <v>628</v>
      </c>
      <c r="B96" s="8">
        <v>1730</v>
      </c>
      <c r="C96" s="12">
        <v>7.0000000000000007E-2</v>
      </c>
      <c r="D96" s="8">
        <v>1035</v>
      </c>
      <c r="E96" s="8">
        <v>370</v>
      </c>
      <c r="F96" s="8">
        <v>170</v>
      </c>
      <c r="G96" s="8">
        <v>1430</v>
      </c>
      <c r="H96" s="8">
        <v>165</v>
      </c>
      <c r="I96" s="12">
        <v>0.6</v>
      </c>
      <c r="J96" s="12">
        <v>0.21</v>
      </c>
      <c r="K96" s="12">
        <v>0.1</v>
      </c>
      <c r="L96" s="12">
        <v>0.83</v>
      </c>
      <c r="M96" s="12">
        <v>0.1</v>
      </c>
    </row>
    <row r="97" spans="1:13" x14ac:dyDescent="0.35">
      <c r="A97" t="s">
        <v>801</v>
      </c>
      <c r="B97" s="8">
        <v>31345</v>
      </c>
      <c r="C97" s="12">
        <v>0.06</v>
      </c>
      <c r="D97" s="8">
        <v>12200</v>
      </c>
      <c r="E97" s="8">
        <v>9235</v>
      </c>
      <c r="F97" s="8">
        <v>6965</v>
      </c>
      <c r="G97" s="8">
        <v>19775</v>
      </c>
      <c r="H97" s="8">
        <v>3410</v>
      </c>
      <c r="I97" s="12">
        <v>0.39</v>
      </c>
      <c r="J97" s="12">
        <v>0.28999999999999998</v>
      </c>
      <c r="K97" s="12">
        <v>0.22</v>
      </c>
      <c r="L97" s="12">
        <v>0.63</v>
      </c>
      <c r="M97" s="12">
        <v>0.11</v>
      </c>
    </row>
    <row r="98" spans="1:13" x14ac:dyDescent="0.35">
      <c r="A98" t="s">
        <v>629</v>
      </c>
      <c r="B98" s="8">
        <v>525</v>
      </c>
      <c r="C98" s="12">
        <v>0.03</v>
      </c>
      <c r="D98" s="8">
        <v>500</v>
      </c>
      <c r="E98" s="8">
        <v>0</v>
      </c>
      <c r="F98" s="8">
        <v>0</v>
      </c>
      <c r="G98" s="8">
        <v>0</v>
      </c>
      <c r="H98" s="8">
        <v>25</v>
      </c>
      <c r="I98" s="12">
        <v>0.95</v>
      </c>
      <c r="J98" s="12">
        <v>0</v>
      </c>
      <c r="K98" s="12">
        <v>0</v>
      </c>
      <c r="L98" s="12">
        <v>0</v>
      </c>
      <c r="M98" s="12">
        <v>0.05</v>
      </c>
    </row>
    <row r="99" spans="1:13" x14ac:dyDescent="0.35">
      <c r="A99" t="s">
        <v>630</v>
      </c>
      <c r="B99" s="8">
        <v>3570</v>
      </c>
      <c r="C99" s="12">
        <v>0.03</v>
      </c>
      <c r="D99" s="8">
        <v>970</v>
      </c>
      <c r="E99" s="8">
        <v>1385</v>
      </c>
      <c r="F99" s="8">
        <v>785</v>
      </c>
      <c r="G99" s="8">
        <v>1600</v>
      </c>
      <c r="H99" s="8">
        <v>410</v>
      </c>
      <c r="I99" s="12">
        <v>0.27</v>
      </c>
      <c r="J99" s="12">
        <v>0.39</v>
      </c>
      <c r="K99" s="12">
        <v>0.22</v>
      </c>
      <c r="L99" s="12">
        <v>0.45</v>
      </c>
      <c r="M99" s="12">
        <v>0.11</v>
      </c>
    </row>
    <row r="100" spans="1:13" x14ac:dyDescent="0.35">
      <c r="A100" t="s">
        <v>631</v>
      </c>
      <c r="B100" s="8">
        <v>3370</v>
      </c>
      <c r="C100" s="12">
        <v>0.03</v>
      </c>
      <c r="D100" s="8">
        <v>955</v>
      </c>
      <c r="E100" s="8">
        <v>1115</v>
      </c>
      <c r="F100" s="8">
        <v>965</v>
      </c>
      <c r="G100" s="8">
        <v>2305</v>
      </c>
      <c r="H100" s="8">
        <v>355</v>
      </c>
      <c r="I100" s="12">
        <v>0.28000000000000003</v>
      </c>
      <c r="J100" s="12">
        <v>0.33</v>
      </c>
      <c r="K100" s="12">
        <v>0.28999999999999998</v>
      </c>
      <c r="L100" s="12">
        <v>0.68</v>
      </c>
      <c r="M100" s="12">
        <v>0.11</v>
      </c>
    </row>
    <row r="101" spans="1:13" x14ac:dyDescent="0.35">
      <c r="A101" t="s">
        <v>632</v>
      </c>
      <c r="B101" s="8">
        <v>2520</v>
      </c>
      <c r="C101" s="12">
        <v>0.03</v>
      </c>
      <c r="D101" s="8">
        <v>915</v>
      </c>
      <c r="E101" s="8">
        <v>795</v>
      </c>
      <c r="F101" s="8">
        <v>725</v>
      </c>
      <c r="G101" s="8">
        <v>1780</v>
      </c>
      <c r="H101" s="8">
        <v>215</v>
      </c>
      <c r="I101" s="12">
        <v>0.36</v>
      </c>
      <c r="J101" s="12">
        <v>0.32</v>
      </c>
      <c r="K101" s="12">
        <v>0.28999999999999998</v>
      </c>
      <c r="L101" s="12">
        <v>0.71</v>
      </c>
      <c r="M101" s="12">
        <v>0.09</v>
      </c>
    </row>
    <row r="102" spans="1:13" x14ac:dyDescent="0.35">
      <c r="A102" t="s">
        <v>633</v>
      </c>
      <c r="B102" s="8">
        <v>2690</v>
      </c>
      <c r="C102" s="12">
        <v>0.03</v>
      </c>
      <c r="D102" s="8">
        <v>1075</v>
      </c>
      <c r="E102" s="8">
        <v>790</v>
      </c>
      <c r="F102" s="8">
        <v>655</v>
      </c>
      <c r="G102" s="8">
        <v>1875</v>
      </c>
      <c r="H102" s="8">
        <v>340</v>
      </c>
      <c r="I102" s="12">
        <v>0.4</v>
      </c>
      <c r="J102" s="12">
        <v>0.28999999999999998</v>
      </c>
      <c r="K102" s="12">
        <v>0.24</v>
      </c>
      <c r="L102" s="12">
        <v>0.7</v>
      </c>
      <c r="M102" s="12">
        <v>0.13</v>
      </c>
    </row>
    <row r="103" spans="1:13" x14ac:dyDescent="0.35">
      <c r="A103" t="s">
        <v>634</v>
      </c>
      <c r="B103" s="8">
        <v>1590</v>
      </c>
      <c r="C103" s="12">
        <v>0.03</v>
      </c>
      <c r="D103" s="8">
        <v>985</v>
      </c>
      <c r="E103" s="8">
        <v>345</v>
      </c>
      <c r="F103" s="8">
        <v>175</v>
      </c>
      <c r="G103" s="8">
        <v>1350</v>
      </c>
      <c r="H103" s="8">
        <v>130</v>
      </c>
      <c r="I103" s="12">
        <v>0.62</v>
      </c>
      <c r="J103" s="12">
        <v>0.22</v>
      </c>
      <c r="K103" s="12">
        <v>0.11</v>
      </c>
      <c r="L103" s="12">
        <v>0.85</v>
      </c>
      <c r="M103" s="12">
        <v>0.08</v>
      </c>
    </row>
    <row r="104" spans="1:13" x14ac:dyDescent="0.35">
      <c r="A104" t="s">
        <v>635</v>
      </c>
      <c r="B104" s="8">
        <v>790</v>
      </c>
      <c r="C104" s="12">
        <v>0.03</v>
      </c>
      <c r="D104" s="8">
        <v>480</v>
      </c>
      <c r="E104" s="8">
        <v>150</v>
      </c>
      <c r="F104" s="8">
        <v>85</v>
      </c>
      <c r="G104" s="8">
        <v>630</v>
      </c>
      <c r="H104" s="8">
        <v>80</v>
      </c>
      <c r="I104" s="12">
        <v>0.61</v>
      </c>
      <c r="J104" s="12">
        <v>0.19</v>
      </c>
      <c r="K104" s="12">
        <v>0.11</v>
      </c>
      <c r="L104" s="12">
        <v>0.8</v>
      </c>
      <c r="M104" s="12">
        <v>0.1</v>
      </c>
    </row>
    <row r="105" spans="1:13" x14ac:dyDescent="0.35">
      <c r="A105" t="s">
        <v>802</v>
      </c>
      <c r="B105" s="8">
        <v>15050</v>
      </c>
      <c r="C105" s="12">
        <v>0.03</v>
      </c>
      <c r="D105" s="8">
        <v>5885</v>
      </c>
      <c r="E105" s="8">
        <v>4585</v>
      </c>
      <c r="F105" s="8">
        <v>3390</v>
      </c>
      <c r="G105" s="8">
        <v>9540</v>
      </c>
      <c r="H105" s="8">
        <v>1550</v>
      </c>
      <c r="I105" s="12">
        <v>0.39</v>
      </c>
      <c r="J105" s="12">
        <v>0.3</v>
      </c>
      <c r="K105" s="12">
        <v>0.23</v>
      </c>
      <c r="L105" s="12">
        <v>0.63</v>
      </c>
      <c r="M105" s="12">
        <v>0.1</v>
      </c>
    </row>
    <row r="106" spans="1:13" x14ac:dyDescent="0.35">
      <c r="A106" t="s">
        <v>636</v>
      </c>
      <c r="B106" s="8">
        <v>1310</v>
      </c>
      <c r="C106" s="12">
        <v>7.0000000000000007E-2</v>
      </c>
      <c r="D106" s="8">
        <v>1265</v>
      </c>
      <c r="E106" s="8">
        <v>0</v>
      </c>
      <c r="F106" s="8">
        <v>0</v>
      </c>
      <c r="G106" s="8">
        <v>0</v>
      </c>
      <c r="H106" s="8">
        <v>45</v>
      </c>
      <c r="I106" s="12">
        <v>0.96</v>
      </c>
      <c r="J106" s="12">
        <v>0</v>
      </c>
      <c r="K106" s="12">
        <v>0</v>
      </c>
      <c r="L106" s="12">
        <v>0</v>
      </c>
      <c r="M106" s="12">
        <v>0.04</v>
      </c>
    </row>
    <row r="107" spans="1:13" x14ac:dyDescent="0.35">
      <c r="A107" t="s">
        <v>637</v>
      </c>
      <c r="B107" s="8">
        <v>9430</v>
      </c>
      <c r="C107" s="12">
        <v>7.0000000000000007E-2</v>
      </c>
      <c r="D107" s="8">
        <v>2530</v>
      </c>
      <c r="E107" s="8">
        <v>3790</v>
      </c>
      <c r="F107" s="8">
        <v>1975</v>
      </c>
      <c r="G107" s="8">
        <v>4115</v>
      </c>
      <c r="H107" s="8">
        <v>1090</v>
      </c>
      <c r="I107" s="12">
        <v>0.27</v>
      </c>
      <c r="J107" s="12">
        <v>0.4</v>
      </c>
      <c r="K107" s="12">
        <v>0.21</v>
      </c>
      <c r="L107" s="12">
        <v>0.44</v>
      </c>
      <c r="M107" s="12">
        <v>0.12</v>
      </c>
    </row>
    <row r="108" spans="1:13" x14ac:dyDescent="0.35">
      <c r="A108" t="s">
        <v>638</v>
      </c>
      <c r="B108" s="8">
        <v>8460</v>
      </c>
      <c r="C108" s="12">
        <v>7.0000000000000007E-2</v>
      </c>
      <c r="D108" s="8">
        <v>2495</v>
      </c>
      <c r="E108" s="8">
        <v>2815</v>
      </c>
      <c r="F108" s="8">
        <v>2485</v>
      </c>
      <c r="G108" s="8">
        <v>5710</v>
      </c>
      <c r="H108" s="8">
        <v>885</v>
      </c>
      <c r="I108" s="12">
        <v>0.28999999999999998</v>
      </c>
      <c r="J108" s="12">
        <v>0.33</v>
      </c>
      <c r="K108" s="12">
        <v>0.28999999999999998</v>
      </c>
      <c r="L108" s="12">
        <v>0.67</v>
      </c>
      <c r="M108" s="12">
        <v>0.1</v>
      </c>
    </row>
    <row r="109" spans="1:13" x14ac:dyDescent="0.35">
      <c r="A109" t="s">
        <v>639</v>
      </c>
      <c r="B109" s="8">
        <v>6410</v>
      </c>
      <c r="C109" s="12">
        <v>0.08</v>
      </c>
      <c r="D109" s="8">
        <v>2465</v>
      </c>
      <c r="E109" s="8">
        <v>2185</v>
      </c>
      <c r="F109" s="8">
        <v>1870</v>
      </c>
      <c r="G109" s="8">
        <v>4640</v>
      </c>
      <c r="H109" s="8">
        <v>485</v>
      </c>
      <c r="I109" s="12">
        <v>0.38</v>
      </c>
      <c r="J109" s="12">
        <v>0.34</v>
      </c>
      <c r="K109" s="12">
        <v>0.28999999999999998</v>
      </c>
      <c r="L109" s="12">
        <v>0.72</v>
      </c>
      <c r="M109" s="12">
        <v>0.08</v>
      </c>
    </row>
    <row r="110" spans="1:13" x14ac:dyDescent="0.35">
      <c r="A110" t="s">
        <v>640</v>
      </c>
      <c r="B110" s="8">
        <v>6215</v>
      </c>
      <c r="C110" s="12">
        <v>7.0000000000000007E-2</v>
      </c>
      <c r="D110" s="8">
        <v>2500</v>
      </c>
      <c r="E110" s="8">
        <v>1850</v>
      </c>
      <c r="F110" s="8">
        <v>1630</v>
      </c>
      <c r="G110" s="8">
        <v>4410</v>
      </c>
      <c r="H110" s="8">
        <v>640</v>
      </c>
      <c r="I110" s="12">
        <v>0.4</v>
      </c>
      <c r="J110" s="12">
        <v>0.3</v>
      </c>
      <c r="K110" s="12">
        <v>0.26</v>
      </c>
      <c r="L110" s="12">
        <v>0.71</v>
      </c>
      <c r="M110" s="12">
        <v>0.1</v>
      </c>
    </row>
    <row r="111" spans="1:13" x14ac:dyDescent="0.35">
      <c r="A111" t="s">
        <v>641</v>
      </c>
      <c r="B111" s="8">
        <v>3855</v>
      </c>
      <c r="C111" s="12">
        <v>7.0000000000000007E-2</v>
      </c>
      <c r="D111" s="8">
        <v>2350</v>
      </c>
      <c r="E111" s="8">
        <v>865</v>
      </c>
      <c r="F111" s="8">
        <v>435</v>
      </c>
      <c r="G111" s="8">
        <v>3265</v>
      </c>
      <c r="H111" s="8">
        <v>300</v>
      </c>
      <c r="I111" s="12">
        <v>0.61</v>
      </c>
      <c r="J111" s="12">
        <v>0.22</v>
      </c>
      <c r="K111" s="12">
        <v>0.11</v>
      </c>
      <c r="L111" s="12">
        <v>0.85</v>
      </c>
      <c r="M111" s="12">
        <v>0.08</v>
      </c>
    </row>
    <row r="112" spans="1:13" x14ac:dyDescent="0.35">
      <c r="A112" t="s">
        <v>642</v>
      </c>
      <c r="B112" s="8">
        <v>1760</v>
      </c>
      <c r="C112" s="12">
        <v>7.0000000000000007E-2</v>
      </c>
      <c r="D112" s="8">
        <v>1060</v>
      </c>
      <c r="E112" s="8">
        <v>420</v>
      </c>
      <c r="F112" s="8">
        <v>190</v>
      </c>
      <c r="G112" s="8">
        <v>1455</v>
      </c>
      <c r="H112" s="8">
        <v>150</v>
      </c>
      <c r="I112" s="12">
        <v>0.6</v>
      </c>
      <c r="J112" s="12">
        <v>0.24</v>
      </c>
      <c r="K112" s="12">
        <v>0.11</v>
      </c>
      <c r="L112" s="12">
        <v>0.83</v>
      </c>
      <c r="M112" s="12">
        <v>0.09</v>
      </c>
    </row>
    <row r="113" spans="1:13" x14ac:dyDescent="0.35">
      <c r="A113" t="s">
        <v>803</v>
      </c>
      <c r="B113" s="8">
        <v>37445</v>
      </c>
      <c r="C113" s="12">
        <v>7.0000000000000007E-2</v>
      </c>
      <c r="D113" s="8">
        <v>14660</v>
      </c>
      <c r="E113" s="8">
        <v>11920</v>
      </c>
      <c r="F113" s="8">
        <v>8585</v>
      </c>
      <c r="G113" s="8">
        <v>23595</v>
      </c>
      <c r="H113" s="8">
        <v>3600</v>
      </c>
      <c r="I113" s="12">
        <v>0.39</v>
      </c>
      <c r="J113" s="12">
        <v>0.32</v>
      </c>
      <c r="K113" s="12">
        <v>0.23</v>
      </c>
      <c r="L113" s="12">
        <v>0.63</v>
      </c>
      <c r="M113" s="12">
        <v>0.1</v>
      </c>
    </row>
    <row r="114" spans="1:13" x14ac:dyDescent="0.35">
      <c r="A114" t="s">
        <v>643</v>
      </c>
      <c r="B114" s="8">
        <v>2610</v>
      </c>
      <c r="C114" s="12">
        <v>0.13</v>
      </c>
      <c r="D114" s="8">
        <v>2495</v>
      </c>
      <c r="E114" s="8">
        <v>0</v>
      </c>
      <c r="F114" s="8">
        <v>0</v>
      </c>
      <c r="G114" s="8">
        <v>0</v>
      </c>
      <c r="H114" s="8">
        <v>115</v>
      </c>
      <c r="I114" s="12">
        <v>0.96</v>
      </c>
      <c r="J114" s="12">
        <v>0</v>
      </c>
      <c r="K114" s="12">
        <v>0</v>
      </c>
      <c r="L114" s="12">
        <v>0</v>
      </c>
      <c r="M114" s="12">
        <v>0.04</v>
      </c>
    </row>
    <row r="115" spans="1:13" x14ac:dyDescent="0.35">
      <c r="A115" t="s">
        <v>644</v>
      </c>
      <c r="B115" s="8">
        <v>20910</v>
      </c>
      <c r="C115" s="12">
        <v>0.16</v>
      </c>
      <c r="D115" s="8">
        <v>5190</v>
      </c>
      <c r="E115" s="8">
        <v>7880</v>
      </c>
      <c r="F115" s="8">
        <v>4550</v>
      </c>
      <c r="G115" s="8">
        <v>8670</v>
      </c>
      <c r="H115" s="8">
        <v>3140</v>
      </c>
      <c r="I115" s="12">
        <v>0.25</v>
      </c>
      <c r="J115" s="12">
        <v>0.38</v>
      </c>
      <c r="K115" s="12">
        <v>0.22</v>
      </c>
      <c r="L115" s="12">
        <v>0.41</v>
      </c>
      <c r="M115" s="12">
        <v>0.15</v>
      </c>
    </row>
    <row r="116" spans="1:13" x14ac:dyDescent="0.35">
      <c r="A116" t="s">
        <v>645</v>
      </c>
      <c r="B116" s="8">
        <v>18960</v>
      </c>
      <c r="C116" s="12">
        <v>0.16</v>
      </c>
      <c r="D116" s="8">
        <v>5215</v>
      </c>
      <c r="E116" s="8">
        <v>5985</v>
      </c>
      <c r="F116" s="8">
        <v>5120</v>
      </c>
      <c r="G116" s="8">
        <v>12445</v>
      </c>
      <c r="H116" s="8">
        <v>2690</v>
      </c>
      <c r="I116" s="12">
        <v>0.28000000000000003</v>
      </c>
      <c r="J116" s="12">
        <v>0.32</v>
      </c>
      <c r="K116" s="12">
        <v>0.27</v>
      </c>
      <c r="L116" s="12">
        <v>0.66</v>
      </c>
      <c r="M116" s="12">
        <v>0.14000000000000001</v>
      </c>
    </row>
    <row r="117" spans="1:13" x14ac:dyDescent="0.35">
      <c r="A117" t="s">
        <v>646</v>
      </c>
      <c r="B117" s="8">
        <v>13685</v>
      </c>
      <c r="C117" s="12">
        <v>0.16</v>
      </c>
      <c r="D117" s="8">
        <v>5185</v>
      </c>
      <c r="E117" s="8">
        <v>4205</v>
      </c>
      <c r="F117" s="8">
        <v>3650</v>
      </c>
      <c r="G117" s="8">
        <v>9565</v>
      </c>
      <c r="H117" s="8">
        <v>1630</v>
      </c>
      <c r="I117" s="12">
        <v>0.38</v>
      </c>
      <c r="J117" s="12">
        <v>0.31</v>
      </c>
      <c r="K117" s="12">
        <v>0.27</v>
      </c>
      <c r="L117" s="12">
        <v>0.7</v>
      </c>
      <c r="M117" s="12">
        <v>0.12</v>
      </c>
    </row>
    <row r="118" spans="1:13" x14ac:dyDescent="0.35">
      <c r="A118" t="s">
        <v>647</v>
      </c>
      <c r="B118" s="8">
        <v>14060</v>
      </c>
      <c r="C118" s="12">
        <v>0.16</v>
      </c>
      <c r="D118" s="8">
        <v>5670</v>
      </c>
      <c r="E118" s="8">
        <v>3720</v>
      </c>
      <c r="F118" s="8">
        <v>3505</v>
      </c>
      <c r="G118" s="8">
        <v>9530</v>
      </c>
      <c r="H118" s="8">
        <v>1900</v>
      </c>
      <c r="I118" s="12">
        <v>0.4</v>
      </c>
      <c r="J118" s="12">
        <v>0.26</v>
      </c>
      <c r="K118" s="12">
        <v>0.25</v>
      </c>
      <c r="L118" s="12">
        <v>0.68</v>
      </c>
      <c r="M118" s="12">
        <v>0.14000000000000001</v>
      </c>
    </row>
    <row r="119" spans="1:13" x14ac:dyDescent="0.35">
      <c r="A119" t="s">
        <v>648</v>
      </c>
      <c r="B119" s="8">
        <v>9105</v>
      </c>
      <c r="C119" s="12">
        <v>0.17</v>
      </c>
      <c r="D119" s="8">
        <v>5610</v>
      </c>
      <c r="E119" s="8">
        <v>2070</v>
      </c>
      <c r="F119" s="8">
        <v>1020</v>
      </c>
      <c r="G119" s="8">
        <v>7635</v>
      </c>
      <c r="H119" s="8">
        <v>845</v>
      </c>
      <c r="I119" s="12">
        <v>0.62</v>
      </c>
      <c r="J119" s="12">
        <v>0.23</v>
      </c>
      <c r="K119" s="12">
        <v>0.11</v>
      </c>
      <c r="L119" s="12">
        <v>0.84</v>
      </c>
      <c r="M119" s="12">
        <v>0.09</v>
      </c>
    </row>
    <row r="120" spans="1:13" x14ac:dyDescent="0.35">
      <c r="A120" t="s">
        <v>649</v>
      </c>
      <c r="B120" s="8">
        <v>4565</v>
      </c>
      <c r="C120" s="12">
        <v>0.18</v>
      </c>
      <c r="D120" s="8">
        <v>2815</v>
      </c>
      <c r="E120" s="8">
        <v>1020</v>
      </c>
      <c r="F120" s="8">
        <v>490</v>
      </c>
      <c r="G120" s="8">
        <v>3750</v>
      </c>
      <c r="H120" s="8">
        <v>445</v>
      </c>
      <c r="I120" s="12">
        <v>0.62</v>
      </c>
      <c r="J120" s="12">
        <v>0.22</v>
      </c>
      <c r="K120" s="12">
        <v>0.11</v>
      </c>
      <c r="L120" s="12">
        <v>0.82</v>
      </c>
      <c r="M120" s="12">
        <v>0.1</v>
      </c>
    </row>
    <row r="121" spans="1:13" x14ac:dyDescent="0.35">
      <c r="A121" t="s">
        <v>804</v>
      </c>
      <c r="B121" s="8">
        <v>83895</v>
      </c>
      <c r="C121" s="12">
        <v>0.16</v>
      </c>
      <c r="D121" s="8">
        <v>32180</v>
      </c>
      <c r="E121" s="8">
        <v>24880</v>
      </c>
      <c r="F121" s="8">
        <v>18335</v>
      </c>
      <c r="G121" s="8">
        <v>51595</v>
      </c>
      <c r="H121" s="8">
        <v>10765</v>
      </c>
      <c r="I121" s="12">
        <v>0.38</v>
      </c>
      <c r="J121" s="12">
        <v>0.3</v>
      </c>
      <c r="K121" s="12">
        <v>0.22</v>
      </c>
      <c r="L121" s="12">
        <v>0.61</v>
      </c>
      <c r="M121" s="12">
        <v>0.13</v>
      </c>
    </row>
    <row r="122" spans="1:13" x14ac:dyDescent="0.35">
      <c r="A122" t="s">
        <v>650</v>
      </c>
      <c r="B122" s="8">
        <v>615</v>
      </c>
      <c r="C122" s="12">
        <v>0.03</v>
      </c>
      <c r="D122" s="8">
        <v>600</v>
      </c>
      <c r="E122" s="8">
        <v>0</v>
      </c>
      <c r="F122" s="8">
        <v>0</v>
      </c>
      <c r="G122" s="8">
        <v>0</v>
      </c>
      <c r="H122" s="8">
        <v>15</v>
      </c>
      <c r="I122" s="12">
        <v>0.97</v>
      </c>
      <c r="J122" s="12">
        <v>0</v>
      </c>
      <c r="K122" s="12">
        <v>0</v>
      </c>
      <c r="L122" s="12">
        <v>0</v>
      </c>
      <c r="M122" s="12">
        <v>0.03</v>
      </c>
    </row>
    <row r="123" spans="1:13" x14ac:dyDescent="0.35">
      <c r="A123" t="s">
        <v>651</v>
      </c>
      <c r="B123" s="8">
        <v>3800</v>
      </c>
      <c r="C123" s="12">
        <v>0.03</v>
      </c>
      <c r="D123" s="8">
        <v>1075</v>
      </c>
      <c r="E123" s="8">
        <v>1525</v>
      </c>
      <c r="F123" s="8">
        <v>865</v>
      </c>
      <c r="G123" s="8">
        <v>1565</v>
      </c>
      <c r="H123" s="8">
        <v>410</v>
      </c>
      <c r="I123" s="12">
        <v>0.28000000000000003</v>
      </c>
      <c r="J123" s="12">
        <v>0.4</v>
      </c>
      <c r="K123" s="12">
        <v>0.23</v>
      </c>
      <c r="L123" s="12">
        <v>0.41</v>
      </c>
      <c r="M123" s="12">
        <v>0.11</v>
      </c>
    </row>
    <row r="124" spans="1:13" x14ac:dyDescent="0.35">
      <c r="A124" t="s">
        <v>652</v>
      </c>
      <c r="B124" s="8">
        <v>4125</v>
      </c>
      <c r="C124" s="12">
        <v>0.03</v>
      </c>
      <c r="D124" s="8">
        <v>1190</v>
      </c>
      <c r="E124" s="8">
        <v>1400</v>
      </c>
      <c r="F124" s="8">
        <v>1195</v>
      </c>
      <c r="G124" s="8">
        <v>2735</v>
      </c>
      <c r="H124" s="8">
        <v>495</v>
      </c>
      <c r="I124" s="12">
        <v>0.28999999999999998</v>
      </c>
      <c r="J124" s="12">
        <v>0.34</v>
      </c>
      <c r="K124" s="12">
        <v>0.28999999999999998</v>
      </c>
      <c r="L124" s="12">
        <v>0.66</v>
      </c>
      <c r="M124" s="12">
        <v>0.12</v>
      </c>
    </row>
    <row r="125" spans="1:13" x14ac:dyDescent="0.35">
      <c r="A125" t="s">
        <v>653</v>
      </c>
      <c r="B125" s="8">
        <v>2945</v>
      </c>
      <c r="C125" s="12">
        <v>0.03</v>
      </c>
      <c r="D125" s="8">
        <v>1105</v>
      </c>
      <c r="E125" s="8">
        <v>965</v>
      </c>
      <c r="F125" s="8">
        <v>925</v>
      </c>
      <c r="G125" s="8">
        <v>2060</v>
      </c>
      <c r="H125" s="8">
        <v>250</v>
      </c>
      <c r="I125" s="12">
        <v>0.38</v>
      </c>
      <c r="J125" s="12">
        <v>0.33</v>
      </c>
      <c r="K125" s="12">
        <v>0.31</v>
      </c>
      <c r="L125" s="12">
        <v>0.7</v>
      </c>
      <c r="M125" s="12">
        <v>0.08</v>
      </c>
    </row>
    <row r="126" spans="1:13" x14ac:dyDescent="0.35">
      <c r="A126" t="s">
        <v>654</v>
      </c>
      <c r="B126" s="8">
        <v>2895</v>
      </c>
      <c r="C126" s="12">
        <v>0.03</v>
      </c>
      <c r="D126" s="8">
        <v>1215</v>
      </c>
      <c r="E126" s="8">
        <v>775</v>
      </c>
      <c r="F126" s="8">
        <v>690</v>
      </c>
      <c r="G126" s="8">
        <v>2025</v>
      </c>
      <c r="H126" s="8">
        <v>330</v>
      </c>
      <c r="I126" s="12">
        <v>0.42</v>
      </c>
      <c r="J126" s="12">
        <v>0.27</v>
      </c>
      <c r="K126" s="12">
        <v>0.24</v>
      </c>
      <c r="L126" s="12">
        <v>0.7</v>
      </c>
      <c r="M126" s="12">
        <v>0.11</v>
      </c>
    </row>
    <row r="127" spans="1:13" x14ac:dyDescent="0.35">
      <c r="A127" t="s">
        <v>655</v>
      </c>
      <c r="B127" s="8">
        <v>1890</v>
      </c>
      <c r="C127" s="12">
        <v>0.04</v>
      </c>
      <c r="D127" s="8">
        <v>1120</v>
      </c>
      <c r="E127" s="8">
        <v>425</v>
      </c>
      <c r="F127" s="8">
        <v>210</v>
      </c>
      <c r="G127" s="8">
        <v>1560</v>
      </c>
      <c r="H127" s="8">
        <v>170</v>
      </c>
      <c r="I127" s="12">
        <v>0.59</v>
      </c>
      <c r="J127" s="12">
        <v>0.22</v>
      </c>
      <c r="K127" s="12">
        <v>0.11</v>
      </c>
      <c r="L127" s="12">
        <v>0.83</v>
      </c>
      <c r="M127" s="12">
        <v>0.09</v>
      </c>
    </row>
    <row r="128" spans="1:13" x14ac:dyDescent="0.35">
      <c r="A128" t="s">
        <v>656</v>
      </c>
      <c r="B128" s="8">
        <v>855</v>
      </c>
      <c r="C128" s="12">
        <v>0.03</v>
      </c>
      <c r="D128" s="8">
        <v>535</v>
      </c>
      <c r="E128" s="8">
        <v>185</v>
      </c>
      <c r="F128" s="8">
        <v>80</v>
      </c>
      <c r="G128" s="8">
        <v>730</v>
      </c>
      <c r="H128" s="8">
        <v>70</v>
      </c>
      <c r="I128" s="12">
        <v>0.62</v>
      </c>
      <c r="J128" s="12">
        <v>0.21</v>
      </c>
      <c r="K128" s="12">
        <v>0.09</v>
      </c>
      <c r="L128" s="12">
        <v>0.86</v>
      </c>
      <c r="M128" s="12">
        <v>0.08</v>
      </c>
    </row>
    <row r="129" spans="1:13" x14ac:dyDescent="0.35">
      <c r="A129" t="s">
        <v>805</v>
      </c>
      <c r="B129" s="8">
        <v>17125</v>
      </c>
      <c r="C129" s="12">
        <v>0.03</v>
      </c>
      <c r="D129" s="8">
        <v>6840</v>
      </c>
      <c r="E129" s="8">
        <v>5275</v>
      </c>
      <c r="F129" s="8">
        <v>3970</v>
      </c>
      <c r="G129" s="8">
        <v>10680</v>
      </c>
      <c r="H129" s="8">
        <v>1740</v>
      </c>
      <c r="I129" s="12">
        <v>0.4</v>
      </c>
      <c r="J129" s="12">
        <v>0.31</v>
      </c>
      <c r="K129" s="12">
        <v>0.23</v>
      </c>
      <c r="L129" s="12">
        <v>0.62</v>
      </c>
      <c r="M129" s="12">
        <v>0.1</v>
      </c>
    </row>
    <row r="130" spans="1:13" x14ac:dyDescent="0.35">
      <c r="A130" t="s">
        <v>657</v>
      </c>
      <c r="B130" s="8">
        <v>335</v>
      </c>
      <c r="C130" s="12">
        <v>0.02</v>
      </c>
      <c r="D130" s="8">
        <v>325</v>
      </c>
      <c r="E130" s="8">
        <v>0</v>
      </c>
      <c r="F130" s="8">
        <v>0</v>
      </c>
      <c r="G130" s="8">
        <v>0</v>
      </c>
      <c r="H130" s="8">
        <v>10</v>
      </c>
      <c r="I130" s="12">
        <v>0.97</v>
      </c>
      <c r="J130" s="12">
        <v>0</v>
      </c>
      <c r="K130" s="12">
        <v>0</v>
      </c>
      <c r="L130" s="12">
        <v>0</v>
      </c>
      <c r="M130" s="12">
        <v>0.03</v>
      </c>
    </row>
    <row r="131" spans="1:13" x14ac:dyDescent="0.35">
      <c r="A131" t="s">
        <v>658</v>
      </c>
      <c r="B131" s="8">
        <v>2320</v>
      </c>
      <c r="C131" s="12">
        <v>0.02</v>
      </c>
      <c r="D131" s="8">
        <v>535</v>
      </c>
      <c r="E131" s="8">
        <v>860</v>
      </c>
      <c r="F131" s="8">
        <v>480</v>
      </c>
      <c r="G131" s="8">
        <v>970</v>
      </c>
      <c r="H131" s="8">
        <v>355</v>
      </c>
      <c r="I131" s="12">
        <v>0.23</v>
      </c>
      <c r="J131" s="12">
        <v>0.37</v>
      </c>
      <c r="K131" s="12">
        <v>0.21</v>
      </c>
      <c r="L131" s="12">
        <v>0.42</v>
      </c>
      <c r="M131" s="12">
        <v>0.15</v>
      </c>
    </row>
    <row r="132" spans="1:13" x14ac:dyDescent="0.35">
      <c r="A132" t="s">
        <v>659</v>
      </c>
      <c r="B132" s="8">
        <v>1850</v>
      </c>
      <c r="C132" s="12">
        <v>0.02</v>
      </c>
      <c r="D132" s="8">
        <v>530</v>
      </c>
      <c r="E132" s="8">
        <v>565</v>
      </c>
      <c r="F132" s="8">
        <v>465</v>
      </c>
      <c r="G132" s="8">
        <v>1220</v>
      </c>
      <c r="H132" s="8">
        <v>270</v>
      </c>
      <c r="I132" s="12">
        <v>0.28999999999999998</v>
      </c>
      <c r="J132" s="12">
        <v>0.31</v>
      </c>
      <c r="K132" s="12">
        <v>0.25</v>
      </c>
      <c r="L132" s="12">
        <v>0.66</v>
      </c>
      <c r="M132" s="12">
        <v>0.15</v>
      </c>
    </row>
    <row r="133" spans="1:13" x14ac:dyDescent="0.35">
      <c r="A133" t="s">
        <v>660</v>
      </c>
      <c r="B133" s="8">
        <v>1305</v>
      </c>
      <c r="C133" s="12">
        <v>0.02</v>
      </c>
      <c r="D133" s="8">
        <v>525</v>
      </c>
      <c r="E133" s="8">
        <v>425</v>
      </c>
      <c r="F133" s="8">
        <v>360</v>
      </c>
      <c r="G133" s="8">
        <v>975</v>
      </c>
      <c r="H133" s="8">
        <v>90</v>
      </c>
      <c r="I133" s="12">
        <v>0.4</v>
      </c>
      <c r="J133" s="12">
        <v>0.33</v>
      </c>
      <c r="K133" s="12">
        <v>0.27</v>
      </c>
      <c r="L133" s="12">
        <v>0.75</v>
      </c>
      <c r="M133" s="12">
        <v>7.0000000000000007E-2</v>
      </c>
    </row>
    <row r="134" spans="1:13" x14ac:dyDescent="0.35">
      <c r="A134" t="s">
        <v>661</v>
      </c>
      <c r="B134" s="8">
        <v>1375</v>
      </c>
      <c r="C134" s="12">
        <v>0.02</v>
      </c>
      <c r="D134" s="8">
        <v>605</v>
      </c>
      <c r="E134" s="8">
        <v>390</v>
      </c>
      <c r="F134" s="8">
        <v>325</v>
      </c>
      <c r="G134" s="8">
        <v>965</v>
      </c>
      <c r="H134" s="8">
        <v>140</v>
      </c>
      <c r="I134" s="12">
        <v>0.44</v>
      </c>
      <c r="J134" s="12">
        <v>0.28000000000000003</v>
      </c>
      <c r="K134" s="12">
        <v>0.23</v>
      </c>
      <c r="L134" s="12">
        <v>0.7</v>
      </c>
      <c r="M134" s="12">
        <v>0.1</v>
      </c>
    </row>
    <row r="135" spans="1:13" x14ac:dyDescent="0.35">
      <c r="A135" t="s">
        <v>662</v>
      </c>
      <c r="B135" s="8">
        <v>815</v>
      </c>
      <c r="C135" s="12">
        <v>0.02</v>
      </c>
      <c r="D135" s="8">
        <v>530</v>
      </c>
      <c r="E135" s="8">
        <v>170</v>
      </c>
      <c r="F135" s="8">
        <v>90</v>
      </c>
      <c r="G135" s="8">
        <v>690</v>
      </c>
      <c r="H135" s="8">
        <v>60</v>
      </c>
      <c r="I135" s="12">
        <v>0.65</v>
      </c>
      <c r="J135" s="12">
        <v>0.21</v>
      </c>
      <c r="K135" s="12">
        <v>0.11</v>
      </c>
      <c r="L135" s="12">
        <v>0.85</v>
      </c>
      <c r="M135" s="12">
        <v>0.08</v>
      </c>
    </row>
    <row r="136" spans="1:13" x14ac:dyDescent="0.35">
      <c r="A136" t="s">
        <v>663</v>
      </c>
      <c r="B136" s="8">
        <v>370</v>
      </c>
      <c r="C136" s="12">
        <v>0.01</v>
      </c>
      <c r="D136" s="8">
        <v>225</v>
      </c>
      <c r="E136" s="8">
        <v>75</v>
      </c>
      <c r="F136" s="8">
        <v>35</v>
      </c>
      <c r="G136" s="8">
        <v>310</v>
      </c>
      <c r="H136" s="8">
        <v>35</v>
      </c>
      <c r="I136" s="12">
        <v>0.62</v>
      </c>
      <c r="J136" s="12">
        <v>0.2</v>
      </c>
      <c r="K136" s="12">
        <v>0.1</v>
      </c>
      <c r="L136" s="12">
        <v>0.85</v>
      </c>
      <c r="M136" s="12">
        <v>0.1</v>
      </c>
    </row>
    <row r="137" spans="1:13" x14ac:dyDescent="0.35">
      <c r="A137" t="s">
        <v>806</v>
      </c>
      <c r="B137" s="8">
        <v>8365</v>
      </c>
      <c r="C137" s="12">
        <v>0.02</v>
      </c>
      <c r="D137" s="8">
        <v>3280</v>
      </c>
      <c r="E137" s="8">
        <v>2490</v>
      </c>
      <c r="F137" s="8">
        <v>1750</v>
      </c>
      <c r="G137" s="8">
        <v>5130</v>
      </c>
      <c r="H137" s="8">
        <v>965</v>
      </c>
      <c r="I137" s="12">
        <v>0.39</v>
      </c>
      <c r="J137" s="12">
        <v>0.3</v>
      </c>
      <c r="K137" s="12">
        <v>0.21</v>
      </c>
      <c r="L137" s="12">
        <v>0.61</v>
      </c>
      <c r="M137" s="12">
        <v>0.12</v>
      </c>
    </row>
    <row r="138" spans="1:13" x14ac:dyDescent="0.35">
      <c r="A138" t="s">
        <v>664</v>
      </c>
      <c r="B138" s="8">
        <v>350</v>
      </c>
      <c r="C138" s="12">
        <v>0.02</v>
      </c>
      <c r="D138" s="8">
        <v>340</v>
      </c>
      <c r="E138" s="8">
        <v>0</v>
      </c>
      <c r="F138" s="8">
        <v>0</v>
      </c>
      <c r="G138" s="8">
        <v>0</v>
      </c>
      <c r="H138" s="8">
        <v>10</v>
      </c>
      <c r="I138" s="12">
        <v>0.97</v>
      </c>
      <c r="J138" s="12">
        <v>0</v>
      </c>
      <c r="K138" s="12">
        <v>0</v>
      </c>
      <c r="L138" s="12">
        <v>0</v>
      </c>
      <c r="M138" s="12">
        <v>0.03</v>
      </c>
    </row>
    <row r="139" spans="1:13" x14ac:dyDescent="0.35">
      <c r="A139" t="s">
        <v>665</v>
      </c>
      <c r="B139" s="8">
        <v>2275</v>
      </c>
      <c r="C139" s="12">
        <v>0.02</v>
      </c>
      <c r="D139" s="8">
        <v>575</v>
      </c>
      <c r="E139" s="8">
        <v>965</v>
      </c>
      <c r="F139" s="8">
        <v>500</v>
      </c>
      <c r="G139" s="8">
        <v>960</v>
      </c>
      <c r="H139" s="8">
        <v>290</v>
      </c>
      <c r="I139" s="12">
        <v>0.25</v>
      </c>
      <c r="J139" s="12">
        <v>0.43</v>
      </c>
      <c r="K139" s="12">
        <v>0.22</v>
      </c>
      <c r="L139" s="12">
        <v>0.42</v>
      </c>
      <c r="M139" s="12">
        <v>0.13</v>
      </c>
    </row>
    <row r="140" spans="1:13" x14ac:dyDescent="0.35">
      <c r="A140" t="s">
        <v>666</v>
      </c>
      <c r="B140" s="8">
        <v>2260</v>
      </c>
      <c r="C140" s="12">
        <v>0.02</v>
      </c>
      <c r="D140" s="8">
        <v>630</v>
      </c>
      <c r="E140" s="8">
        <v>735</v>
      </c>
      <c r="F140" s="8">
        <v>670</v>
      </c>
      <c r="G140" s="8">
        <v>1515</v>
      </c>
      <c r="H140" s="8">
        <v>275</v>
      </c>
      <c r="I140" s="12">
        <v>0.28000000000000003</v>
      </c>
      <c r="J140" s="12">
        <v>0.33</v>
      </c>
      <c r="K140" s="12">
        <v>0.3</v>
      </c>
      <c r="L140" s="12">
        <v>0.67</v>
      </c>
      <c r="M140" s="12">
        <v>0.12</v>
      </c>
    </row>
    <row r="141" spans="1:13" x14ac:dyDescent="0.35">
      <c r="A141" t="s">
        <v>667</v>
      </c>
      <c r="B141" s="8">
        <v>1740</v>
      </c>
      <c r="C141" s="12">
        <v>0.02</v>
      </c>
      <c r="D141" s="8">
        <v>675</v>
      </c>
      <c r="E141" s="8">
        <v>520</v>
      </c>
      <c r="F141" s="8">
        <v>535</v>
      </c>
      <c r="G141" s="8">
        <v>1245</v>
      </c>
      <c r="H141" s="8">
        <v>140</v>
      </c>
      <c r="I141" s="12">
        <v>0.39</v>
      </c>
      <c r="J141" s="12">
        <v>0.3</v>
      </c>
      <c r="K141" s="12">
        <v>0.31</v>
      </c>
      <c r="L141" s="12">
        <v>0.71</v>
      </c>
      <c r="M141" s="12">
        <v>0.08</v>
      </c>
    </row>
    <row r="142" spans="1:13" x14ac:dyDescent="0.35">
      <c r="A142" t="s">
        <v>668</v>
      </c>
      <c r="B142" s="8">
        <v>1595</v>
      </c>
      <c r="C142" s="12">
        <v>0.02</v>
      </c>
      <c r="D142" s="8">
        <v>640</v>
      </c>
      <c r="E142" s="8">
        <v>455</v>
      </c>
      <c r="F142" s="8">
        <v>425</v>
      </c>
      <c r="G142" s="8">
        <v>1110</v>
      </c>
      <c r="H142" s="8">
        <v>180</v>
      </c>
      <c r="I142" s="12">
        <v>0.4</v>
      </c>
      <c r="J142" s="12">
        <v>0.28000000000000003</v>
      </c>
      <c r="K142" s="12">
        <v>0.27</v>
      </c>
      <c r="L142" s="12">
        <v>0.7</v>
      </c>
      <c r="M142" s="12">
        <v>0.11</v>
      </c>
    </row>
    <row r="143" spans="1:13" x14ac:dyDescent="0.35">
      <c r="A143" t="s">
        <v>669</v>
      </c>
      <c r="B143" s="8">
        <v>1075</v>
      </c>
      <c r="C143" s="12">
        <v>0.02</v>
      </c>
      <c r="D143" s="8">
        <v>665</v>
      </c>
      <c r="E143" s="8">
        <v>245</v>
      </c>
      <c r="F143" s="8">
        <v>105</v>
      </c>
      <c r="G143" s="8">
        <v>915</v>
      </c>
      <c r="H143" s="8">
        <v>85</v>
      </c>
      <c r="I143" s="12">
        <v>0.62</v>
      </c>
      <c r="J143" s="12">
        <v>0.23</v>
      </c>
      <c r="K143" s="12">
        <v>0.1</v>
      </c>
      <c r="L143" s="12">
        <v>0.85</v>
      </c>
      <c r="M143" s="12">
        <v>0.08</v>
      </c>
    </row>
    <row r="144" spans="1:13" x14ac:dyDescent="0.35">
      <c r="A144" t="s">
        <v>670</v>
      </c>
      <c r="B144" s="8">
        <v>500</v>
      </c>
      <c r="C144" s="12">
        <v>0.02</v>
      </c>
      <c r="D144" s="8">
        <v>295</v>
      </c>
      <c r="E144" s="8">
        <v>110</v>
      </c>
      <c r="F144" s="8">
        <v>35</v>
      </c>
      <c r="G144" s="8">
        <v>420</v>
      </c>
      <c r="H144" s="8">
        <v>45</v>
      </c>
      <c r="I144" s="12">
        <v>0.6</v>
      </c>
      <c r="J144" s="12">
        <v>0.22</v>
      </c>
      <c r="K144" s="12">
        <v>7.0000000000000007E-2</v>
      </c>
      <c r="L144" s="12">
        <v>0.84</v>
      </c>
      <c r="M144" s="12">
        <v>0.09</v>
      </c>
    </row>
    <row r="145" spans="1:13" x14ac:dyDescent="0.35">
      <c r="A145" t="s">
        <v>807</v>
      </c>
      <c r="B145" s="8">
        <v>9795</v>
      </c>
      <c r="C145" s="12">
        <v>0.02</v>
      </c>
      <c r="D145" s="8">
        <v>3825</v>
      </c>
      <c r="E145" s="8">
        <v>3025</v>
      </c>
      <c r="F145" s="8">
        <v>2270</v>
      </c>
      <c r="G145" s="8">
        <v>6160</v>
      </c>
      <c r="H145" s="8">
        <v>1020</v>
      </c>
      <c r="I145" s="12">
        <v>0.39</v>
      </c>
      <c r="J145" s="12">
        <v>0.31</v>
      </c>
      <c r="K145" s="12">
        <v>0.23</v>
      </c>
      <c r="L145" s="12">
        <v>0.63</v>
      </c>
      <c r="M145" s="12">
        <v>0.1</v>
      </c>
    </row>
    <row r="146" spans="1:13" x14ac:dyDescent="0.35">
      <c r="A146" t="s">
        <v>671</v>
      </c>
      <c r="B146" s="8">
        <v>280</v>
      </c>
      <c r="C146" s="12">
        <v>0.01</v>
      </c>
      <c r="D146" s="8">
        <v>270</v>
      </c>
      <c r="E146" s="8">
        <v>0</v>
      </c>
      <c r="F146" s="8">
        <v>0</v>
      </c>
      <c r="G146" s="8">
        <v>0</v>
      </c>
      <c r="H146" s="8">
        <v>10</v>
      </c>
      <c r="I146" s="12">
        <v>0.96</v>
      </c>
      <c r="J146" s="12">
        <v>0</v>
      </c>
      <c r="K146" s="12">
        <v>0</v>
      </c>
      <c r="L146" s="12">
        <v>0</v>
      </c>
      <c r="M146" s="12">
        <v>0.04</v>
      </c>
    </row>
    <row r="147" spans="1:13" x14ac:dyDescent="0.35">
      <c r="A147" t="s">
        <v>672</v>
      </c>
      <c r="B147" s="8">
        <v>1620</v>
      </c>
      <c r="C147" s="12">
        <v>0.01</v>
      </c>
      <c r="D147" s="8">
        <v>440</v>
      </c>
      <c r="E147" s="8">
        <v>640</v>
      </c>
      <c r="F147" s="8">
        <v>350</v>
      </c>
      <c r="G147" s="8">
        <v>705</v>
      </c>
      <c r="H147" s="8">
        <v>200</v>
      </c>
      <c r="I147" s="12">
        <v>0.27</v>
      </c>
      <c r="J147" s="12">
        <v>0.4</v>
      </c>
      <c r="K147" s="12">
        <v>0.22</v>
      </c>
      <c r="L147" s="12">
        <v>0.44</v>
      </c>
      <c r="M147" s="12">
        <v>0.12</v>
      </c>
    </row>
    <row r="148" spans="1:13" x14ac:dyDescent="0.35">
      <c r="A148" t="s">
        <v>673</v>
      </c>
      <c r="B148" s="8">
        <v>1680</v>
      </c>
      <c r="C148" s="12">
        <v>0.01</v>
      </c>
      <c r="D148" s="8">
        <v>495</v>
      </c>
      <c r="E148" s="8">
        <v>530</v>
      </c>
      <c r="F148" s="8">
        <v>530</v>
      </c>
      <c r="G148" s="8">
        <v>1145</v>
      </c>
      <c r="H148" s="8">
        <v>175</v>
      </c>
      <c r="I148" s="12">
        <v>0.28999999999999998</v>
      </c>
      <c r="J148" s="12">
        <v>0.32</v>
      </c>
      <c r="K148" s="12">
        <v>0.32</v>
      </c>
      <c r="L148" s="12">
        <v>0.68</v>
      </c>
      <c r="M148" s="12">
        <v>0.1</v>
      </c>
    </row>
    <row r="149" spans="1:13" x14ac:dyDescent="0.35">
      <c r="A149" t="s">
        <v>674</v>
      </c>
      <c r="B149" s="8">
        <v>1200</v>
      </c>
      <c r="C149" s="12">
        <v>0.01</v>
      </c>
      <c r="D149" s="8">
        <v>450</v>
      </c>
      <c r="E149" s="8">
        <v>375</v>
      </c>
      <c r="F149" s="8">
        <v>330</v>
      </c>
      <c r="G149" s="8">
        <v>895</v>
      </c>
      <c r="H149" s="8">
        <v>85</v>
      </c>
      <c r="I149" s="12">
        <v>0.38</v>
      </c>
      <c r="J149" s="12">
        <v>0.31</v>
      </c>
      <c r="K149" s="12">
        <v>0.28000000000000003</v>
      </c>
      <c r="L149" s="12">
        <v>0.75</v>
      </c>
      <c r="M149" s="12">
        <v>7.0000000000000007E-2</v>
      </c>
    </row>
    <row r="150" spans="1:13" x14ac:dyDescent="0.35">
      <c r="A150" t="s">
        <v>675</v>
      </c>
      <c r="B150" s="8">
        <v>1245</v>
      </c>
      <c r="C150" s="12">
        <v>0.01</v>
      </c>
      <c r="D150" s="8">
        <v>470</v>
      </c>
      <c r="E150" s="8">
        <v>415</v>
      </c>
      <c r="F150" s="8">
        <v>305</v>
      </c>
      <c r="G150" s="8">
        <v>905</v>
      </c>
      <c r="H150" s="8">
        <v>120</v>
      </c>
      <c r="I150" s="12">
        <v>0.38</v>
      </c>
      <c r="J150" s="12">
        <v>0.33</v>
      </c>
      <c r="K150" s="12">
        <v>0.25</v>
      </c>
      <c r="L150" s="12">
        <v>0.73</v>
      </c>
      <c r="M150" s="12">
        <v>0.1</v>
      </c>
    </row>
    <row r="151" spans="1:13" x14ac:dyDescent="0.35">
      <c r="A151" t="s">
        <v>676</v>
      </c>
      <c r="B151" s="8">
        <v>750</v>
      </c>
      <c r="C151" s="12">
        <v>0.01</v>
      </c>
      <c r="D151" s="8">
        <v>440</v>
      </c>
      <c r="E151" s="8">
        <v>180</v>
      </c>
      <c r="F151" s="8">
        <v>90</v>
      </c>
      <c r="G151" s="8">
        <v>620</v>
      </c>
      <c r="H151" s="8">
        <v>65</v>
      </c>
      <c r="I151" s="12">
        <v>0.59</v>
      </c>
      <c r="J151" s="12">
        <v>0.24</v>
      </c>
      <c r="K151" s="12">
        <v>0.12</v>
      </c>
      <c r="L151" s="12">
        <v>0.83</v>
      </c>
      <c r="M151" s="12">
        <v>0.08</v>
      </c>
    </row>
    <row r="152" spans="1:13" x14ac:dyDescent="0.35">
      <c r="A152" t="s">
        <v>677</v>
      </c>
      <c r="B152" s="8">
        <v>385</v>
      </c>
      <c r="C152" s="12">
        <v>0.01</v>
      </c>
      <c r="D152" s="8">
        <v>200</v>
      </c>
      <c r="E152" s="8">
        <v>100</v>
      </c>
      <c r="F152" s="8">
        <v>45</v>
      </c>
      <c r="G152" s="8">
        <v>310</v>
      </c>
      <c r="H152" s="8">
        <v>40</v>
      </c>
      <c r="I152" s="12">
        <v>0.52</v>
      </c>
      <c r="J152" s="12">
        <v>0.25</v>
      </c>
      <c r="K152" s="12">
        <v>0.12</v>
      </c>
      <c r="L152" s="12">
        <v>0.81</v>
      </c>
      <c r="M152" s="12">
        <v>0.1</v>
      </c>
    </row>
    <row r="153" spans="1:13" x14ac:dyDescent="0.35">
      <c r="A153" t="s">
        <v>808</v>
      </c>
      <c r="B153" s="8">
        <v>7160</v>
      </c>
      <c r="C153" s="12">
        <v>0.01</v>
      </c>
      <c r="D153" s="8">
        <v>2770</v>
      </c>
      <c r="E153" s="8">
        <v>2240</v>
      </c>
      <c r="F153" s="8">
        <v>1655</v>
      </c>
      <c r="G153" s="8">
        <v>4590</v>
      </c>
      <c r="H153" s="8">
        <v>690</v>
      </c>
      <c r="I153" s="12">
        <v>0.39</v>
      </c>
      <c r="J153" s="12">
        <v>0.31</v>
      </c>
      <c r="K153" s="12">
        <v>0.23</v>
      </c>
      <c r="L153" s="12">
        <v>0.64</v>
      </c>
      <c r="M153" s="12">
        <v>0.1</v>
      </c>
    </row>
    <row r="154" spans="1:13" x14ac:dyDescent="0.35">
      <c r="A154" t="s">
        <v>678</v>
      </c>
      <c r="B154" s="8">
        <v>55</v>
      </c>
      <c r="C154" s="12">
        <v>0</v>
      </c>
      <c r="D154" s="8">
        <v>55</v>
      </c>
      <c r="E154" s="8">
        <v>0</v>
      </c>
      <c r="F154" s="8">
        <v>0</v>
      </c>
      <c r="G154" s="8">
        <v>0</v>
      </c>
      <c r="H154" s="8">
        <v>0</v>
      </c>
      <c r="I154" s="12">
        <v>1</v>
      </c>
      <c r="J154" s="12">
        <v>0</v>
      </c>
      <c r="K154" s="12">
        <v>0</v>
      </c>
      <c r="L154" s="12">
        <v>0</v>
      </c>
      <c r="M154" s="12">
        <v>0</v>
      </c>
    </row>
    <row r="155" spans="1:13" x14ac:dyDescent="0.35">
      <c r="A155" t="s">
        <v>679</v>
      </c>
      <c r="B155" s="8">
        <v>335</v>
      </c>
      <c r="C155" s="12">
        <v>0</v>
      </c>
      <c r="D155" s="8">
        <v>105</v>
      </c>
      <c r="E155" s="8">
        <v>135</v>
      </c>
      <c r="F155" s="8">
        <v>70</v>
      </c>
      <c r="G155" s="8">
        <v>135</v>
      </c>
      <c r="H155" s="8">
        <v>40</v>
      </c>
      <c r="I155" s="12">
        <v>0.32</v>
      </c>
      <c r="J155" s="12">
        <v>0.41</v>
      </c>
      <c r="K155" s="12">
        <v>0.21</v>
      </c>
      <c r="L155" s="12">
        <v>0.41</v>
      </c>
      <c r="M155" s="12">
        <v>0.12</v>
      </c>
    </row>
    <row r="156" spans="1:13" x14ac:dyDescent="0.35">
      <c r="A156" t="s">
        <v>680</v>
      </c>
      <c r="B156" s="8">
        <v>355</v>
      </c>
      <c r="C156" s="12">
        <v>0</v>
      </c>
      <c r="D156" s="8">
        <v>110</v>
      </c>
      <c r="E156" s="8">
        <v>120</v>
      </c>
      <c r="F156" s="8">
        <v>95</v>
      </c>
      <c r="G156" s="8">
        <v>240</v>
      </c>
      <c r="H156" s="8">
        <v>45</v>
      </c>
      <c r="I156" s="12">
        <v>0.31</v>
      </c>
      <c r="J156" s="12">
        <v>0.34</v>
      </c>
      <c r="K156" s="12">
        <v>0.27</v>
      </c>
      <c r="L156" s="12">
        <v>0.68</v>
      </c>
      <c r="M156" s="12">
        <v>0.13</v>
      </c>
    </row>
    <row r="157" spans="1:13" x14ac:dyDescent="0.35">
      <c r="A157" t="s">
        <v>681</v>
      </c>
      <c r="B157" s="8">
        <v>210</v>
      </c>
      <c r="C157" s="12">
        <v>0</v>
      </c>
      <c r="D157" s="8">
        <v>65</v>
      </c>
      <c r="E157" s="8">
        <v>70</v>
      </c>
      <c r="F157" s="8">
        <v>75</v>
      </c>
      <c r="G157" s="8">
        <v>140</v>
      </c>
      <c r="H157" s="8">
        <v>15</v>
      </c>
      <c r="I157" s="12">
        <v>0.31</v>
      </c>
      <c r="J157" s="12">
        <v>0.33</v>
      </c>
      <c r="K157" s="12">
        <v>0.37</v>
      </c>
      <c r="L157" s="12">
        <v>0.67</v>
      </c>
      <c r="M157" s="12">
        <v>0.06</v>
      </c>
    </row>
    <row r="158" spans="1:13" x14ac:dyDescent="0.35">
      <c r="A158" t="s">
        <v>682</v>
      </c>
      <c r="B158" s="8">
        <v>235</v>
      </c>
      <c r="C158" s="12">
        <v>0</v>
      </c>
      <c r="D158" s="8">
        <v>85</v>
      </c>
      <c r="E158" s="8">
        <v>70</v>
      </c>
      <c r="F158" s="8">
        <v>70</v>
      </c>
      <c r="G158" s="8">
        <v>155</v>
      </c>
      <c r="H158" s="8">
        <v>30</v>
      </c>
      <c r="I158" s="12">
        <v>0.37</v>
      </c>
      <c r="J158" s="12">
        <v>0.28999999999999998</v>
      </c>
      <c r="K158" s="12">
        <v>0.28999999999999998</v>
      </c>
      <c r="L158" s="12">
        <v>0.67</v>
      </c>
      <c r="M158" s="12">
        <v>0.12</v>
      </c>
    </row>
    <row r="159" spans="1:13" x14ac:dyDescent="0.35">
      <c r="A159" t="s">
        <v>683</v>
      </c>
      <c r="B159" s="8">
        <v>150</v>
      </c>
      <c r="C159" s="12">
        <v>0</v>
      </c>
      <c r="D159" s="8">
        <v>85</v>
      </c>
      <c r="E159" s="8">
        <v>35</v>
      </c>
      <c r="F159" s="8">
        <v>10</v>
      </c>
      <c r="G159" s="8">
        <v>120</v>
      </c>
      <c r="H159" s="8">
        <v>15</v>
      </c>
      <c r="I159" s="12">
        <v>0.55000000000000004</v>
      </c>
      <c r="J159" s="12">
        <v>0.24</v>
      </c>
      <c r="K159" s="12">
        <v>7.0000000000000007E-2</v>
      </c>
      <c r="L159" s="12">
        <v>0.81</v>
      </c>
      <c r="M159" s="12">
        <v>0.11</v>
      </c>
    </row>
    <row r="160" spans="1:13" x14ac:dyDescent="0.35">
      <c r="A160" t="s">
        <v>684</v>
      </c>
      <c r="B160" s="8">
        <v>70</v>
      </c>
      <c r="C160" s="12">
        <v>0</v>
      </c>
      <c r="D160" s="8">
        <v>40</v>
      </c>
      <c r="E160" s="8">
        <v>15</v>
      </c>
      <c r="F160" s="8">
        <v>5</v>
      </c>
      <c r="G160" s="8">
        <v>60</v>
      </c>
      <c r="H160" s="8">
        <v>10</v>
      </c>
      <c r="I160" s="12">
        <v>0.55000000000000004</v>
      </c>
      <c r="J160" s="12">
        <v>0.24</v>
      </c>
      <c r="K160" s="12">
        <v>0.1</v>
      </c>
      <c r="L160" s="12">
        <v>0.85</v>
      </c>
      <c r="M160" s="12">
        <v>0.11</v>
      </c>
    </row>
    <row r="161" spans="1:13" x14ac:dyDescent="0.35">
      <c r="A161" t="s">
        <v>809</v>
      </c>
      <c r="B161" s="8">
        <v>1410</v>
      </c>
      <c r="C161" s="12">
        <v>0</v>
      </c>
      <c r="D161" s="8">
        <v>545</v>
      </c>
      <c r="E161" s="8">
        <v>445</v>
      </c>
      <c r="F161" s="8">
        <v>330</v>
      </c>
      <c r="G161" s="8">
        <v>855</v>
      </c>
      <c r="H161" s="8">
        <v>150</v>
      </c>
      <c r="I161" s="12">
        <v>0.39</v>
      </c>
      <c r="J161" s="12">
        <v>0.32</v>
      </c>
      <c r="K161" s="12">
        <v>0.24</v>
      </c>
      <c r="L161" s="12">
        <v>0.61</v>
      </c>
      <c r="M161" s="12">
        <v>0.11</v>
      </c>
    </row>
    <row r="162" spans="1:13" x14ac:dyDescent="0.35">
      <c r="A162" t="s">
        <v>783</v>
      </c>
      <c r="B162" s="8">
        <v>50</v>
      </c>
      <c r="C162" s="12">
        <v>0</v>
      </c>
      <c r="D162" s="8">
        <v>40</v>
      </c>
      <c r="E162" s="8">
        <v>0</v>
      </c>
      <c r="F162" s="8">
        <v>0</v>
      </c>
      <c r="G162" s="8">
        <v>0</v>
      </c>
      <c r="H162" s="8">
        <v>10</v>
      </c>
      <c r="I162" s="12">
        <v>0.82</v>
      </c>
      <c r="J162" s="12">
        <v>0</v>
      </c>
      <c r="K162" s="12">
        <v>0</v>
      </c>
      <c r="L162" s="12">
        <v>0</v>
      </c>
      <c r="M162" s="12">
        <v>0.18</v>
      </c>
    </row>
    <row r="163" spans="1:13" x14ac:dyDescent="0.35">
      <c r="A163" t="s">
        <v>784</v>
      </c>
      <c r="B163" s="8">
        <v>190</v>
      </c>
      <c r="C163" s="12">
        <v>0</v>
      </c>
      <c r="D163" s="8">
        <v>80</v>
      </c>
      <c r="E163" s="8">
        <v>65</v>
      </c>
      <c r="F163" s="8">
        <v>25</v>
      </c>
      <c r="G163" s="8">
        <v>90</v>
      </c>
      <c r="H163" s="8">
        <v>20</v>
      </c>
      <c r="I163" s="12">
        <v>0.43</v>
      </c>
      <c r="J163" s="12">
        <v>0.33</v>
      </c>
      <c r="K163" s="12">
        <v>0.14000000000000001</v>
      </c>
      <c r="L163" s="12">
        <v>0.47</v>
      </c>
      <c r="M163" s="12">
        <v>0.12</v>
      </c>
    </row>
    <row r="164" spans="1:13" x14ac:dyDescent="0.35">
      <c r="A164" t="s">
        <v>785</v>
      </c>
      <c r="B164" s="8">
        <v>150</v>
      </c>
      <c r="C164" s="12">
        <v>0</v>
      </c>
      <c r="D164" s="8">
        <v>45</v>
      </c>
      <c r="E164" s="8">
        <v>50</v>
      </c>
      <c r="F164" s="8">
        <v>25</v>
      </c>
      <c r="G164" s="8">
        <v>105</v>
      </c>
      <c r="H164" s="8">
        <v>25</v>
      </c>
      <c r="I164" s="12">
        <v>0.28999999999999998</v>
      </c>
      <c r="J164" s="12">
        <v>0.34</v>
      </c>
      <c r="K164" s="12">
        <v>0.16</v>
      </c>
      <c r="L164" s="12">
        <v>0.7</v>
      </c>
      <c r="M164" s="12">
        <v>0.16</v>
      </c>
    </row>
    <row r="165" spans="1:13" x14ac:dyDescent="0.35">
      <c r="A165" t="s">
        <v>786</v>
      </c>
      <c r="B165" s="8">
        <v>130</v>
      </c>
      <c r="C165" s="12">
        <v>0</v>
      </c>
      <c r="D165" s="8">
        <v>45</v>
      </c>
      <c r="E165" s="8">
        <v>35</v>
      </c>
      <c r="F165" s="8">
        <v>40</v>
      </c>
      <c r="G165" s="8">
        <v>105</v>
      </c>
      <c r="H165" s="8">
        <v>5</v>
      </c>
      <c r="I165" s="12">
        <v>0.35</v>
      </c>
      <c r="J165" s="12">
        <v>0.27</v>
      </c>
      <c r="K165" s="12">
        <v>0.32</v>
      </c>
      <c r="L165" s="12">
        <v>0.8</v>
      </c>
      <c r="M165" s="12">
        <v>0.03</v>
      </c>
    </row>
    <row r="166" spans="1:13" x14ac:dyDescent="0.35">
      <c r="A166" t="s">
        <v>787</v>
      </c>
      <c r="B166" s="8">
        <v>115</v>
      </c>
      <c r="C166" s="12">
        <v>0</v>
      </c>
      <c r="D166" s="8">
        <v>45</v>
      </c>
      <c r="E166" s="8">
        <v>20</v>
      </c>
      <c r="F166" s="8">
        <v>20</v>
      </c>
      <c r="G166" s="8">
        <v>80</v>
      </c>
      <c r="H166" s="8">
        <v>15</v>
      </c>
      <c r="I166" s="12">
        <v>0.41</v>
      </c>
      <c r="J166" s="12">
        <v>0.17</v>
      </c>
      <c r="K166" s="12">
        <v>0.19</v>
      </c>
      <c r="L166" s="12">
        <v>0.7</v>
      </c>
      <c r="M166" s="12">
        <v>0.14000000000000001</v>
      </c>
    </row>
    <row r="167" spans="1:13" x14ac:dyDescent="0.35">
      <c r="A167" t="s">
        <v>788</v>
      </c>
      <c r="B167" s="8">
        <v>70</v>
      </c>
      <c r="C167" s="12">
        <v>0</v>
      </c>
      <c r="D167" s="8">
        <v>40</v>
      </c>
      <c r="E167" s="8">
        <v>10</v>
      </c>
      <c r="F167" s="8">
        <v>5</v>
      </c>
      <c r="G167" s="8">
        <v>60</v>
      </c>
      <c r="H167" s="8">
        <v>5</v>
      </c>
      <c r="I167" s="12">
        <v>0.6</v>
      </c>
      <c r="J167" s="12">
        <v>0.16</v>
      </c>
      <c r="K167" s="12">
        <v>0.04</v>
      </c>
      <c r="L167" s="12">
        <v>0.89</v>
      </c>
      <c r="M167" s="12">
        <v>0.06</v>
      </c>
    </row>
    <row r="168" spans="1:13" x14ac:dyDescent="0.35">
      <c r="A168" t="s">
        <v>789</v>
      </c>
      <c r="B168" s="8">
        <v>65</v>
      </c>
      <c r="C168" s="12">
        <v>0</v>
      </c>
      <c r="D168" s="8">
        <v>35</v>
      </c>
      <c r="E168" s="8">
        <v>10</v>
      </c>
      <c r="F168" s="8">
        <v>5</v>
      </c>
      <c r="G168" s="8">
        <v>55</v>
      </c>
      <c r="H168" s="8">
        <v>10</v>
      </c>
      <c r="I168" s="12">
        <v>0.54</v>
      </c>
      <c r="J168" s="12">
        <v>0.16</v>
      </c>
      <c r="K168" s="12">
        <v>0.1</v>
      </c>
      <c r="L168" s="12">
        <v>0.84</v>
      </c>
      <c r="M168" s="12">
        <v>0.12</v>
      </c>
    </row>
    <row r="169" spans="1:13" x14ac:dyDescent="0.35">
      <c r="A169" t="s">
        <v>824</v>
      </c>
      <c r="B169" s="8">
        <v>775</v>
      </c>
      <c r="C169" s="12">
        <v>0</v>
      </c>
      <c r="D169" s="8">
        <v>335</v>
      </c>
      <c r="E169" s="8">
        <v>190</v>
      </c>
      <c r="F169" s="8">
        <v>125</v>
      </c>
      <c r="G169" s="8">
        <v>500</v>
      </c>
      <c r="H169" s="8">
        <v>90</v>
      </c>
      <c r="I169" s="12">
        <v>0.43</v>
      </c>
      <c r="J169" s="12">
        <v>0.25</v>
      </c>
      <c r="K169" s="12">
        <v>0.16</v>
      </c>
      <c r="L169" s="12">
        <v>0.65</v>
      </c>
      <c r="M169" s="12">
        <v>0.11</v>
      </c>
    </row>
    <row r="170" spans="1:13" x14ac:dyDescent="0.35">
      <c r="A170" t="s">
        <v>776</v>
      </c>
      <c r="B170" s="8">
        <v>1970</v>
      </c>
      <c r="C170" s="12">
        <v>0.1</v>
      </c>
      <c r="D170" s="8">
        <v>1915</v>
      </c>
      <c r="E170" s="8">
        <v>0</v>
      </c>
      <c r="F170" s="8">
        <v>0</v>
      </c>
      <c r="G170" s="8">
        <v>0</v>
      </c>
      <c r="H170" s="8">
        <v>55</v>
      </c>
      <c r="I170" s="12">
        <v>0.97</v>
      </c>
      <c r="J170" s="12">
        <v>0</v>
      </c>
      <c r="K170" s="12">
        <v>0</v>
      </c>
      <c r="L170" s="12">
        <v>0</v>
      </c>
      <c r="M170" s="12">
        <v>0.03</v>
      </c>
    </row>
    <row r="171" spans="1:13" x14ac:dyDescent="0.35">
      <c r="A171" t="s">
        <v>777</v>
      </c>
      <c r="B171" s="8">
        <v>6805</v>
      </c>
      <c r="C171" s="12">
        <v>0.05</v>
      </c>
      <c r="D171" s="8">
        <v>3940</v>
      </c>
      <c r="E171" s="8">
        <v>1715</v>
      </c>
      <c r="F171" s="8">
        <v>635</v>
      </c>
      <c r="G171" s="8">
        <v>3885</v>
      </c>
      <c r="H171" s="8">
        <v>575</v>
      </c>
      <c r="I171" s="12">
        <v>0.57999999999999996</v>
      </c>
      <c r="J171" s="12">
        <v>0.25</v>
      </c>
      <c r="K171" s="12">
        <v>0.09</v>
      </c>
      <c r="L171" s="12">
        <v>0.56999999999999995</v>
      </c>
      <c r="M171" s="12">
        <v>0.08</v>
      </c>
    </row>
    <row r="172" spans="1:13" x14ac:dyDescent="0.35">
      <c r="A172" t="s">
        <v>778</v>
      </c>
      <c r="B172" s="8">
        <v>2640</v>
      </c>
      <c r="C172" s="12">
        <v>0.02</v>
      </c>
      <c r="D172" s="8">
        <v>1385</v>
      </c>
      <c r="E172" s="8">
        <v>700</v>
      </c>
      <c r="F172" s="8">
        <v>280</v>
      </c>
      <c r="G172" s="8">
        <v>2210</v>
      </c>
      <c r="H172" s="8">
        <v>220</v>
      </c>
      <c r="I172" s="12">
        <v>0.53</v>
      </c>
      <c r="J172" s="12">
        <v>0.27</v>
      </c>
      <c r="K172" s="12">
        <v>0.11</v>
      </c>
      <c r="L172" s="12">
        <v>0.84</v>
      </c>
      <c r="M172" s="12">
        <v>0.08</v>
      </c>
    </row>
    <row r="173" spans="1:13" x14ac:dyDescent="0.35">
      <c r="A173" t="s">
        <v>779</v>
      </c>
      <c r="B173" s="8">
        <v>895</v>
      </c>
      <c r="C173" s="12">
        <v>0.01</v>
      </c>
      <c r="D173" s="8">
        <v>350</v>
      </c>
      <c r="E173" s="8">
        <v>300</v>
      </c>
      <c r="F173" s="8">
        <v>155</v>
      </c>
      <c r="G173" s="8">
        <v>695</v>
      </c>
      <c r="H173" s="8">
        <v>85</v>
      </c>
      <c r="I173" s="12">
        <v>0.39</v>
      </c>
      <c r="J173" s="12">
        <v>0.34</v>
      </c>
      <c r="K173" s="12">
        <v>0.17</v>
      </c>
      <c r="L173" s="12">
        <v>0.78</v>
      </c>
      <c r="M173" s="12">
        <v>0.09</v>
      </c>
    </row>
    <row r="174" spans="1:13" x14ac:dyDescent="0.35">
      <c r="A174" t="s">
        <v>780</v>
      </c>
      <c r="B174" s="8">
        <v>690</v>
      </c>
      <c r="C174" s="12">
        <v>0.01</v>
      </c>
      <c r="D174" s="8">
        <v>310</v>
      </c>
      <c r="E174" s="8">
        <v>190</v>
      </c>
      <c r="F174" s="8">
        <v>125</v>
      </c>
      <c r="G174" s="8">
        <v>525</v>
      </c>
      <c r="H174" s="8">
        <v>70</v>
      </c>
      <c r="I174" s="12">
        <v>0.45</v>
      </c>
      <c r="J174" s="12">
        <v>0.27</v>
      </c>
      <c r="K174" s="12">
        <v>0.18</v>
      </c>
      <c r="L174" s="12">
        <v>0.76</v>
      </c>
      <c r="M174" s="12">
        <v>0.1</v>
      </c>
    </row>
    <row r="175" spans="1:13" x14ac:dyDescent="0.35">
      <c r="A175" t="s">
        <v>781</v>
      </c>
      <c r="B175" s="8">
        <v>280</v>
      </c>
      <c r="C175" s="12">
        <v>0.01</v>
      </c>
      <c r="D175" s="8">
        <v>145</v>
      </c>
      <c r="E175" s="8">
        <v>80</v>
      </c>
      <c r="F175" s="8">
        <v>35</v>
      </c>
      <c r="G175" s="8">
        <v>240</v>
      </c>
      <c r="H175" s="8">
        <v>20</v>
      </c>
      <c r="I175" s="12">
        <v>0.52</v>
      </c>
      <c r="J175" s="12">
        <v>0.28999999999999998</v>
      </c>
      <c r="K175" s="12">
        <v>0.13</v>
      </c>
      <c r="L175" s="12">
        <v>0.85</v>
      </c>
      <c r="M175" s="12">
        <v>0.08</v>
      </c>
    </row>
    <row r="176" spans="1:13" x14ac:dyDescent="0.35">
      <c r="A176" t="s">
        <v>782</v>
      </c>
      <c r="B176" s="8">
        <v>95</v>
      </c>
      <c r="C176" s="12">
        <v>0</v>
      </c>
      <c r="D176" s="8">
        <v>65</v>
      </c>
      <c r="E176" s="8">
        <v>20</v>
      </c>
      <c r="F176" s="8">
        <v>5</v>
      </c>
      <c r="G176" s="8">
        <v>85</v>
      </c>
      <c r="H176" s="8">
        <v>5</v>
      </c>
      <c r="I176" s="12">
        <v>0.68</v>
      </c>
      <c r="J176" s="12">
        <v>0.2</v>
      </c>
      <c r="K176" s="12">
        <v>0.06</v>
      </c>
      <c r="L176" s="12">
        <v>0.9</v>
      </c>
      <c r="M176" s="12">
        <v>0.03</v>
      </c>
    </row>
    <row r="177" spans="1:13" x14ac:dyDescent="0.35">
      <c r="A177" t="s">
        <v>823</v>
      </c>
      <c r="B177" s="8">
        <v>13380</v>
      </c>
      <c r="C177" s="12">
        <v>0.03</v>
      </c>
      <c r="D177" s="8">
        <v>8115</v>
      </c>
      <c r="E177" s="8">
        <v>3005</v>
      </c>
      <c r="F177" s="8">
        <v>1240</v>
      </c>
      <c r="G177" s="8">
        <v>7640</v>
      </c>
      <c r="H177" s="8">
        <v>1030</v>
      </c>
      <c r="I177" s="12">
        <v>0.61</v>
      </c>
      <c r="J177" s="12">
        <v>0.22</v>
      </c>
      <c r="K177" s="12">
        <v>0.09</v>
      </c>
      <c r="L177" s="12">
        <v>0.56999999999999995</v>
      </c>
      <c r="M177" s="12">
        <v>0.08</v>
      </c>
    </row>
    <row r="178" spans="1:13" x14ac:dyDescent="0.35">
      <c r="A178" t="s">
        <v>685</v>
      </c>
      <c r="B178" s="8">
        <v>520</v>
      </c>
      <c r="C178" s="12">
        <v>0.03</v>
      </c>
      <c r="D178" s="8">
        <v>500</v>
      </c>
      <c r="E178" s="8">
        <v>0</v>
      </c>
      <c r="F178" s="8">
        <v>0</v>
      </c>
      <c r="G178" s="8">
        <v>0</v>
      </c>
      <c r="H178" s="8">
        <v>20</v>
      </c>
      <c r="I178" s="12">
        <v>0.96</v>
      </c>
      <c r="J178" s="12">
        <v>0</v>
      </c>
      <c r="K178" s="12">
        <v>0</v>
      </c>
      <c r="L178" s="12">
        <v>0</v>
      </c>
      <c r="M178" s="12">
        <v>0.04</v>
      </c>
    </row>
    <row r="179" spans="1:13" x14ac:dyDescent="0.35">
      <c r="A179" t="s">
        <v>686</v>
      </c>
      <c r="B179" s="8">
        <v>4470</v>
      </c>
      <c r="C179" s="12">
        <v>0.03</v>
      </c>
      <c r="D179" s="8">
        <v>1140</v>
      </c>
      <c r="E179" s="8">
        <v>1770</v>
      </c>
      <c r="F179" s="8">
        <v>900</v>
      </c>
      <c r="G179" s="8">
        <v>1885</v>
      </c>
      <c r="H179" s="8">
        <v>600</v>
      </c>
      <c r="I179" s="12">
        <v>0.26</v>
      </c>
      <c r="J179" s="12">
        <v>0.4</v>
      </c>
      <c r="K179" s="12">
        <v>0.2</v>
      </c>
      <c r="L179" s="12">
        <v>0.42</v>
      </c>
      <c r="M179" s="12">
        <v>0.13</v>
      </c>
    </row>
    <row r="180" spans="1:13" x14ac:dyDescent="0.35">
      <c r="A180" t="s">
        <v>687</v>
      </c>
      <c r="B180" s="8">
        <v>3770</v>
      </c>
      <c r="C180" s="12">
        <v>0.03</v>
      </c>
      <c r="D180" s="8">
        <v>1085</v>
      </c>
      <c r="E180" s="8">
        <v>1220</v>
      </c>
      <c r="F180" s="8">
        <v>1020</v>
      </c>
      <c r="G180" s="8">
        <v>2490</v>
      </c>
      <c r="H180" s="8">
        <v>460</v>
      </c>
      <c r="I180" s="12">
        <v>0.28999999999999998</v>
      </c>
      <c r="J180" s="12">
        <v>0.32</v>
      </c>
      <c r="K180" s="12">
        <v>0.27</v>
      </c>
      <c r="L180" s="12">
        <v>0.66</v>
      </c>
      <c r="M180" s="12">
        <v>0.12</v>
      </c>
    </row>
    <row r="181" spans="1:13" x14ac:dyDescent="0.35">
      <c r="A181" t="s">
        <v>688</v>
      </c>
      <c r="B181" s="8">
        <v>2730</v>
      </c>
      <c r="C181" s="12">
        <v>0.03</v>
      </c>
      <c r="D181" s="8">
        <v>1065</v>
      </c>
      <c r="E181" s="8">
        <v>835</v>
      </c>
      <c r="F181" s="8">
        <v>805</v>
      </c>
      <c r="G181" s="8">
        <v>1965</v>
      </c>
      <c r="H181" s="8">
        <v>190</v>
      </c>
      <c r="I181" s="12">
        <v>0.39</v>
      </c>
      <c r="J181" s="12">
        <v>0.31</v>
      </c>
      <c r="K181" s="12">
        <v>0.28999999999999998</v>
      </c>
      <c r="L181" s="12">
        <v>0.72</v>
      </c>
      <c r="M181" s="12">
        <v>7.0000000000000007E-2</v>
      </c>
    </row>
    <row r="182" spans="1:13" x14ac:dyDescent="0.35">
      <c r="A182" t="s">
        <v>689</v>
      </c>
      <c r="B182" s="8">
        <v>2830</v>
      </c>
      <c r="C182" s="12">
        <v>0.03</v>
      </c>
      <c r="D182" s="8">
        <v>1140</v>
      </c>
      <c r="E182" s="8">
        <v>815</v>
      </c>
      <c r="F182" s="8">
        <v>730</v>
      </c>
      <c r="G182" s="8">
        <v>1975</v>
      </c>
      <c r="H182" s="8">
        <v>325</v>
      </c>
      <c r="I182" s="12">
        <v>0.4</v>
      </c>
      <c r="J182" s="12">
        <v>0.28999999999999998</v>
      </c>
      <c r="K182" s="12">
        <v>0.26</v>
      </c>
      <c r="L182" s="12">
        <v>0.7</v>
      </c>
      <c r="M182" s="12">
        <v>0.12</v>
      </c>
    </row>
    <row r="183" spans="1:13" x14ac:dyDescent="0.35">
      <c r="A183" t="s">
        <v>690</v>
      </c>
      <c r="B183" s="8">
        <v>1545</v>
      </c>
      <c r="C183" s="12">
        <v>0.03</v>
      </c>
      <c r="D183" s="8">
        <v>935</v>
      </c>
      <c r="E183" s="8">
        <v>335</v>
      </c>
      <c r="F183" s="8">
        <v>155</v>
      </c>
      <c r="G183" s="8">
        <v>1275</v>
      </c>
      <c r="H183" s="8">
        <v>140</v>
      </c>
      <c r="I183" s="12">
        <v>0.6</v>
      </c>
      <c r="J183" s="12">
        <v>0.22</v>
      </c>
      <c r="K183" s="12">
        <v>0.1</v>
      </c>
      <c r="L183" s="12">
        <v>0.83</v>
      </c>
      <c r="M183" s="12">
        <v>0.09</v>
      </c>
    </row>
    <row r="184" spans="1:13" x14ac:dyDescent="0.35">
      <c r="A184" t="s">
        <v>691</v>
      </c>
      <c r="B184" s="8">
        <v>845</v>
      </c>
      <c r="C184" s="12">
        <v>0.03</v>
      </c>
      <c r="D184" s="8">
        <v>500</v>
      </c>
      <c r="E184" s="8">
        <v>200</v>
      </c>
      <c r="F184" s="8">
        <v>100</v>
      </c>
      <c r="G184" s="8">
        <v>675</v>
      </c>
      <c r="H184" s="8">
        <v>75</v>
      </c>
      <c r="I184" s="12">
        <v>0.59</v>
      </c>
      <c r="J184" s="12">
        <v>0.24</v>
      </c>
      <c r="K184" s="12">
        <v>0.12</v>
      </c>
      <c r="L184" s="12">
        <v>0.8</v>
      </c>
      <c r="M184" s="12">
        <v>0.09</v>
      </c>
    </row>
    <row r="185" spans="1:13" x14ac:dyDescent="0.35">
      <c r="A185" t="s">
        <v>810</v>
      </c>
      <c r="B185" s="8">
        <v>16705</v>
      </c>
      <c r="C185" s="12">
        <v>0.03</v>
      </c>
      <c r="D185" s="8">
        <v>6365</v>
      </c>
      <c r="E185" s="8">
        <v>5175</v>
      </c>
      <c r="F185" s="8">
        <v>3705</v>
      </c>
      <c r="G185" s="8">
        <v>10270</v>
      </c>
      <c r="H185" s="8">
        <v>1820</v>
      </c>
      <c r="I185" s="12">
        <v>0.38</v>
      </c>
      <c r="J185" s="12">
        <v>0.31</v>
      </c>
      <c r="K185" s="12">
        <v>0.22</v>
      </c>
      <c r="L185" s="12">
        <v>0.61</v>
      </c>
      <c r="M185" s="12">
        <v>0.11</v>
      </c>
    </row>
    <row r="186" spans="1:13" x14ac:dyDescent="0.35">
      <c r="A186" t="s">
        <v>692</v>
      </c>
      <c r="B186" s="8">
        <v>1440</v>
      </c>
      <c r="C186" s="12">
        <v>7.0000000000000007E-2</v>
      </c>
      <c r="D186" s="8">
        <v>1395</v>
      </c>
      <c r="E186" s="8">
        <v>0</v>
      </c>
      <c r="F186" s="8">
        <v>0</v>
      </c>
      <c r="G186" s="8">
        <v>0</v>
      </c>
      <c r="H186" s="8">
        <v>45</v>
      </c>
      <c r="I186" s="12">
        <v>0.97</v>
      </c>
      <c r="J186" s="12">
        <v>0</v>
      </c>
      <c r="K186" s="12">
        <v>0</v>
      </c>
      <c r="L186" s="12">
        <v>0</v>
      </c>
      <c r="M186" s="12">
        <v>0.03</v>
      </c>
    </row>
    <row r="187" spans="1:13" x14ac:dyDescent="0.35">
      <c r="A187" t="s">
        <v>693</v>
      </c>
      <c r="B187" s="8">
        <v>10005</v>
      </c>
      <c r="C187" s="12">
        <v>0.08</v>
      </c>
      <c r="D187" s="8">
        <v>2545</v>
      </c>
      <c r="E187" s="8">
        <v>3800</v>
      </c>
      <c r="F187" s="8">
        <v>2150</v>
      </c>
      <c r="G187" s="8">
        <v>4150</v>
      </c>
      <c r="H187" s="8">
        <v>1420</v>
      </c>
      <c r="I187" s="12">
        <v>0.25</v>
      </c>
      <c r="J187" s="12">
        <v>0.38</v>
      </c>
      <c r="K187" s="12">
        <v>0.22</v>
      </c>
      <c r="L187" s="12">
        <v>0.42</v>
      </c>
      <c r="M187" s="12">
        <v>0.14000000000000001</v>
      </c>
    </row>
    <row r="188" spans="1:13" x14ac:dyDescent="0.35">
      <c r="A188" t="s">
        <v>694</v>
      </c>
      <c r="B188" s="8">
        <v>9530</v>
      </c>
      <c r="C188" s="12">
        <v>0.08</v>
      </c>
      <c r="D188" s="8">
        <v>2715</v>
      </c>
      <c r="E188" s="8">
        <v>3100</v>
      </c>
      <c r="F188" s="8">
        <v>2635</v>
      </c>
      <c r="G188" s="8">
        <v>6365</v>
      </c>
      <c r="H188" s="8">
        <v>1160</v>
      </c>
      <c r="I188" s="12">
        <v>0.28000000000000003</v>
      </c>
      <c r="J188" s="12">
        <v>0.33</v>
      </c>
      <c r="K188" s="12">
        <v>0.28000000000000003</v>
      </c>
      <c r="L188" s="12">
        <v>0.67</v>
      </c>
      <c r="M188" s="12">
        <v>0.12</v>
      </c>
    </row>
    <row r="189" spans="1:13" x14ac:dyDescent="0.35">
      <c r="A189" t="s">
        <v>695</v>
      </c>
      <c r="B189" s="8">
        <v>6675</v>
      </c>
      <c r="C189" s="12">
        <v>0.08</v>
      </c>
      <c r="D189" s="8">
        <v>2520</v>
      </c>
      <c r="E189" s="8">
        <v>2090</v>
      </c>
      <c r="F189" s="8">
        <v>1950</v>
      </c>
      <c r="G189" s="8">
        <v>4690</v>
      </c>
      <c r="H189" s="8">
        <v>635</v>
      </c>
      <c r="I189" s="12">
        <v>0.38</v>
      </c>
      <c r="J189" s="12">
        <v>0.31</v>
      </c>
      <c r="K189" s="12">
        <v>0.28999999999999998</v>
      </c>
      <c r="L189" s="12">
        <v>0.7</v>
      </c>
      <c r="M189" s="12">
        <v>0.1</v>
      </c>
    </row>
    <row r="190" spans="1:13" x14ac:dyDescent="0.35">
      <c r="A190" t="s">
        <v>696</v>
      </c>
      <c r="B190" s="8">
        <v>6490</v>
      </c>
      <c r="C190" s="12">
        <v>0.08</v>
      </c>
      <c r="D190" s="8">
        <v>2690</v>
      </c>
      <c r="E190" s="8">
        <v>1865</v>
      </c>
      <c r="F190" s="8">
        <v>1655</v>
      </c>
      <c r="G190" s="8">
        <v>4590</v>
      </c>
      <c r="H190" s="8">
        <v>705</v>
      </c>
      <c r="I190" s="12">
        <v>0.41</v>
      </c>
      <c r="J190" s="12">
        <v>0.28999999999999998</v>
      </c>
      <c r="K190" s="12">
        <v>0.26</v>
      </c>
      <c r="L190" s="12">
        <v>0.71</v>
      </c>
      <c r="M190" s="12">
        <v>0.11</v>
      </c>
    </row>
    <row r="191" spans="1:13" x14ac:dyDescent="0.35">
      <c r="A191" t="s">
        <v>697</v>
      </c>
      <c r="B191" s="8">
        <v>4090</v>
      </c>
      <c r="C191" s="12">
        <v>0.08</v>
      </c>
      <c r="D191" s="8">
        <v>2515</v>
      </c>
      <c r="E191" s="8">
        <v>915</v>
      </c>
      <c r="F191" s="8">
        <v>425</v>
      </c>
      <c r="G191" s="8">
        <v>3445</v>
      </c>
      <c r="H191" s="8">
        <v>350</v>
      </c>
      <c r="I191" s="12">
        <v>0.61</v>
      </c>
      <c r="J191" s="12">
        <v>0.22</v>
      </c>
      <c r="K191" s="12">
        <v>0.1</v>
      </c>
      <c r="L191" s="12">
        <v>0.84</v>
      </c>
      <c r="M191" s="12">
        <v>0.09</v>
      </c>
    </row>
    <row r="192" spans="1:13" x14ac:dyDescent="0.35">
      <c r="A192" t="s">
        <v>698</v>
      </c>
      <c r="B192" s="8">
        <v>2085</v>
      </c>
      <c r="C192" s="12">
        <v>0.08</v>
      </c>
      <c r="D192" s="8">
        <v>1245</v>
      </c>
      <c r="E192" s="8">
        <v>410</v>
      </c>
      <c r="F192" s="8">
        <v>205</v>
      </c>
      <c r="G192" s="8">
        <v>1720</v>
      </c>
      <c r="H192" s="8">
        <v>205</v>
      </c>
      <c r="I192" s="12">
        <v>0.6</v>
      </c>
      <c r="J192" s="12">
        <v>0.2</v>
      </c>
      <c r="K192" s="12">
        <v>0.1</v>
      </c>
      <c r="L192" s="12">
        <v>0.82</v>
      </c>
      <c r="M192" s="12">
        <v>0.1</v>
      </c>
    </row>
    <row r="193" spans="1:13" x14ac:dyDescent="0.35">
      <c r="A193" t="s">
        <v>811</v>
      </c>
      <c r="B193" s="8">
        <v>40315</v>
      </c>
      <c r="C193" s="12">
        <v>0.08</v>
      </c>
      <c r="D193" s="8">
        <v>15620</v>
      </c>
      <c r="E193" s="8">
        <v>12185</v>
      </c>
      <c r="F193" s="8">
        <v>9025</v>
      </c>
      <c r="G193" s="8">
        <v>24960</v>
      </c>
      <c r="H193" s="8">
        <v>4530</v>
      </c>
      <c r="I193" s="12">
        <v>0.39</v>
      </c>
      <c r="J193" s="12">
        <v>0.3</v>
      </c>
      <c r="K193" s="12">
        <v>0.22</v>
      </c>
      <c r="L193" s="12">
        <v>0.62</v>
      </c>
      <c r="M193" s="12">
        <v>0.11</v>
      </c>
    </row>
    <row r="194" spans="1:13" x14ac:dyDescent="0.35">
      <c r="A194" t="s">
        <v>699</v>
      </c>
      <c r="B194" s="8">
        <v>55</v>
      </c>
      <c r="C194" s="12">
        <v>0</v>
      </c>
      <c r="D194" s="8">
        <v>55</v>
      </c>
      <c r="E194" s="8">
        <v>0</v>
      </c>
      <c r="F194" s="8">
        <v>0</v>
      </c>
      <c r="G194" s="8">
        <v>0</v>
      </c>
      <c r="H194" s="65" t="s">
        <v>962</v>
      </c>
      <c r="I194" s="65" t="s">
        <v>962</v>
      </c>
      <c r="J194" s="12">
        <v>0</v>
      </c>
      <c r="K194" s="12">
        <v>0</v>
      </c>
      <c r="L194" s="12">
        <v>0</v>
      </c>
      <c r="M194" s="65" t="s">
        <v>962</v>
      </c>
    </row>
    <row r="195" spans="1:13" x14ac:dyDescent="0.35">
      <c r="A195" t="s">
        <v>700</v>
      </c>
      <c r="B195" s="8">
        <v>220</v>
      </c>
      <c r="C195" s="12">
        <v>0</v>
      </c>
      <c r="D195" s="8">
        <v>70</v>
      </c>
      <c r="E195" s="8">
        <v>100</v>
      </c>
      <c r="F195" s="8">
        <v>55</v>
      </c>
      <c r="G195" s="8">
        <v>100</v>
      </c>
      <c r="H195" s="8">
        <v>15</v>
      </c>
      <c r="I195" s="12">
        <v>0.31</v>
      </c>
      <c r="J195" s="12">
        <v>0.45</v>
      </c>
      <c r="K195" s="12">
        <v>0.26</v>
      </c>
      <c r="L195" s="12">
        <v>0.45</v>
      </c>
      <c r="M195" s="12">
        <v>0.08</v>
      </c>
    </row>
    <row r="196" spans="1:13" x14ac:dyDescent="0.35">
      <c r="A196" t="s">
        <v>701</v>
      </c>
      <c r="B196" s="8">
        <v>280</v>
      </c>
      <c r="C196" s="12">
        <v>0</v>
      </c>
      <c r="D196" s="8">
        <v>75</v>
      </c>
      <c r="E196" s="8">
        <v>90</v>
      </c>
      <c r="F196" s="8">
        <v>95</v>
      </c>
      <c r="G196" s="8">
        <v>190</v>
      </c>
      <c r="H196" s="8">
        <v>25</v>
      </c>
      <c r="I196" s="12">
        <v>0.27</v>
      </c>
      <c r="J196" s="12">
        <v>0.33</v>
      </c>
      <c r="K196" s="12">
        <v>0.33</v>
      </c>
      <c r="L196" s="12">
        <v>0.68</v>
      </c>
      <c r="M196" s="12">
        <v>0.1</v>
      </c>
    </row>
    <row r="197" spans="1:13" x14ac:dyDescent="0.35">
      <c r="A197" t="s">
        <v>702</v>
      </c>
      <c r="B197" s="8">
        <v>150</v>
      </c>
      <c r="C197" s="12">
        <v>0</v>
      </c>
      <c r="D197" s="8">
        <v>45</v>
      </c>
      <c r="E197" s="8">
        <v>50</v>
      </c>
      <c r="F197" s="8">
        <v>60</v>
      </c>
      <c r="G197" s="8">
        <v>105</v>
      </c>
      <c r="H197" s="8">
        <v>10</v>
      </c>
      <c r="I197" s="12">
        <v>0.3</v>
      </c>
      <c r="J197" s="12">
        <v>0.32</v>
      </c>
      <c r="K197" s="12">
        <v>0.42</v>
      </c>
      <c r="L197" s="12">
        <v>0.7</v>
      </c>
      <c r="M197" s="12">
        <v>0.05</v>
      </c>
    </row>
    <row r="198" spans="1:13" x14ac:dyDescent="0.35">
      <c r="A198" t="s">
        <v>703</v>
      </c>
      <c r="B198" s="8">
        <v>200</v>
      </c>
      <c r="C198" s="12">
        <v>0</v>
      </c>
      <c r="D198" s="8">
        <v>80</v>
      </c>
      <c r="E198" s="8">
        <v>65</v>
      </c>
      <c r="F198" s="8">
        <v>55</v>
      </c>
      <c r="G198" s="8">
        <v>145</v>
      </c>
      <c r="H198" s="8">
        <v>20</v>
      </c>
      <c r="I198" s="12">
        <v>0.39</v>
      </c>
      <c r="J198" s="12">
        <v>0.34</v>
      </c>
      <c r="K198" s="12">
        <v>0.28000000000000003</v>
      </c>
      <c r="L198" s="12">
        <v>0.73</v>
      </c>
      <c r="M198" s="12">
        <v>0.09</v>
      </c>
    </row>
    <row r="199" spans="1:13" x14ac:dyDescent="0.35">
      <c r="A199" t="s">
        <v>704</v>
      </c>
      <c r="B199" s="8">
        <v>130</v>
      </c>
      <c r="C199" s="12">
        <v>0</v>
      </c>
      <c r="D199" s="8">
        <v>80</v>
      </c>
      <c r="E199" s="8">
        <v>15</v>
      </c>
      <c r="F199" s="8">
        <v>15</v>
      </c>
      <c r="G199" s="8">
        <v>110</v>
      </c>
      <c r="H199" s="8">
        <v>10</v>
      </c>
      <c r="I199" s="12">
        <v>0.62</v>
      </c>
      <c r="J199" s="12">
        <v>0.13</v>
      </c>
      <c r="K199" s="12">
        <v>0.13</v>
      </c>
      <c r="L199" s="12">
        <v>0.86</v>
      </c>
      <c r="M199" s="12">
        <v>0.09</v>
      </c>
    </row>
    <row r="200" spans="1:13" x14ac:dyDescent="0.35">
      <c r="A200" t="s">
        <v>705</v>
      </c>
      <c r="B200" s="8">
        <v>45</v>
      </c>
      <c r="C200" s="12">
        <v>0</v>
      </c>
      <c r="D200" s="8">
        <v>25</v>
      </c>
      <c r="E200" s="8">
        <v>10</v>
      </c>
      <c r="F200" s="8">
        <v>5</v>
      </c>
      <c r="G200" s="8">
        <v>40</v>
      </c>
      <c r="H200" s="65" t="s">
        <v>962</v>
      </c>
      <c r="I200" s="12">
        <v>0.59</v>
      </c>
      <c r="J200" s="12">
        <v>0.26</v>
      </c>
      <c r="K200" s="65" t="s">
        <v>962</v>
      </c>
      <c r="L200" s="12">
        <v>0.89</v>
      </c>
      <c r="M200" s="65" t="s">
        <v>962</v>
      </c>
    </row>
    <row r="201" spans="1:13" x14ac:dyDescent="0.35">
      <c r="A201" t="s">
        <v>812</v>
      </c>
      <c r="B201" s="8">
        <v>1075</v>
      </c>
      <c r="C201" s="12">
        <v>0</v>
      </c>
      <c r="D201" s="8">
        <v>430</v>
      </c>
      <c r="E201" s="8">
        <v>335</v>
      </c>
      <c r="F201" s="8">
        <v>290</v>
      </c>
      <c r="G201" s="8">
        <v>690</v>
      </c>
      <c r="H201" s="8">
        <v>85</v>
      </c>
      <c r="I201" s="12">
        <v>0.4</v>
      </c>
      <c r="J201" s="12">
        <v>0.31</v>
      </c>
      <c r="K201" s="12">
        <v>0.27</v>
      </c>
      <c r="L201" s="12">
        <v>0.64</v>
      </c>
      <c r="M201" s="12">
        <v>0.08</v>
      </c>
    </row>
    <row r="202" spans="1:13" x14ac:dyDescent="0.35">
      <c r="A202" t="s">
        <v>706</v>
      </c>
      <c r="B202" s="8">
        <v>405</v>
      </c>
      <c r="C202" s="12">
        <v>0.02</v>
      </c>
      <c r="D202" s="8">
        <v>395</v>
      </c>
      <c r="E202" s="8">
        <v>0</v>
      </c>
      <c r="F202" s="8">
        <v>0</v>
      </c>
      <c r="G202" s="8">
        <v>0</v>
      </c>
      <c r="H202" s="8">
        <v>15</v>
      </c>
      <c r="I202" s="12">
        <v>0.97</v>
      </c>
      <c r="J202" s="12">
        <v>0</v>
      </c>
      <c r="K202" s="12">
        <v>0</v>
      </c>
      <c r="L202" s="12">
        <v>0</v>
      </c>
      <c r="M202" s="12">
        <v>0.03</v>
      </c>
    </row>
    <row r="203" spans="1:13" x14ac:dyDescent="0.35">
      <c r="A203" t="s">
        <v>707</v>
      </c>
      <c r="B203" s="8">
        <v>2240</v>
      </c>
      <c r="C203" s="12">
        <v>0.02</v>
      </c>
      <c r="D203" s="8">
        <v>680</v>
      </c>
      <c r="E203" s="8">
        <v>915</v>
      </c>
      <c r="F203" s="8">
        <v>480</v>
      </c>
      <c r="G203" s="8">
        <v>970</v>
      </c>
      <c r="H203" s="8">
        <v>245</v>
      </c>
      <c r="I203" s="12">
        <v>0.3</v>
      </c>
      <c r="J203" s="12">
        <v>0.41</v>
      </c>
      <c r="K203" s="12">
        <v>0.21</v>
      </c>
      <c r="L203" s="12">
        <v>0.43</v>
      </c>
      <c r="M203" s="12">
        <v>0.11</v>
      </c>
    </row>
    <row r="204" spans="1:13" x14ac:dyDescent="0.35">
      <c r="A204" t="s">
        <v>708</v>
      </c>
      <c r="B204" s="8">
        <v>2475</v>
      </c>
      <c r="C204" s="12">
        <v>0.02</v>
      </c>
      <c r="D204" s="8">
        <v>690</v>
      </c>
      <c r="E204" s="8">
        <v>830</v>
      </c>
      <c r="F204" s="8">
        <v>760</v>
      </c>
      <c r="G204" s="8">
        <v>1665</v>
      </c>
      <c r="H204" s="8">
        <v>260</v>
      </c>
      <c r="I204" s="12">
        <v>0.28000000000000003</v>
      </c>
      <c r="J204" s="12">
        <v>0.34</v>
      </c>
      <c r="K204" s="12">
        <v>0.31</v>
      </c>
      <c r="L204" s="12">
        <v>0.67</v>
      </c>
      <c r="M204" s="12">
        <v>0.1</v>
      </c>
    </row>
    <row r="205" spans="1:13" x14ac:dyDescent="0.35">
      <c r="A205" t="s">
        <v>709</v>
      </c>
      <c r="B205" s="8">
        <v>1705</v>
      </c>
      <c r="C205" s="12">
        <v>0.02</v>
      </c>
      <c r="D205" s="8">
        <v>645</v>
      </c>
      <c r="E205" s="8">
        <v>570</v>
      </c>
      <c r="F205" s="8">
        <v>515</v>
      </c>
      <c r="G205" s="8">
        <v>1240</v>
      </c>
      <c r="H205" s="8">
        <v>110</v>
      </c>
      <c r="I205" s="12">
        <v>0.38</v>
      </c>
      <c r="J205" s="12">
        <v>0.33</v>
      </c>
      <c r="K205" s="12">
        <v>0.3</v>
      </c>
      <c r="L205" s="12">
        <v>0.73</v>
      </c>
      <c r="M205" s="12">
        <v>7.0000000000000007E-2</v>
      </c>
    </row>
    <row r="206" spans="1:13" x14ac:dyDescent="0.35">
      <c r="A206" t="s">
        <v>710</v>
      </c>
      <c r="B206" s="8">
        <v>1940</v>
      </c>
      <c r="C206" s="12">
        <v>0.02</v>
      </c>
      <c r="D206" s="8">
        <v>830</v>
      </c>
      <c r="E206" s="8">
        <v>575</v>
      </c>
      <c r="F206" s="8">
        <v>440</v>
      </c>
      <c r="G206" s="8">
        <v>1425</v>
      </c>
      <c r="H206" s="8">
        <v>210</v>
      </c>
      <c r="I206" s="12">
        <v>0.43</v>
      </c>
      <c r="J206" s="12">
        <v>0.3</v>
      </c>
      <c r="K206" s="12">
        <v>0.23</v>
      </c>
      <c r="L206" s="12">
        <v>0.73</v>
      </c>
      <c r="M206" s="12">
        <v>0.11</v>
      </c>
    </row>
    <row r="207" spans="1:13" x14ac:dyDescent="0.35">
      <c r="A207" t="s">
        <v>711</v>
      </c>
      <c r="B207" s="8">
        <v>1260</v>
      </c>
      <c r="C207" s="12">
        <v>0.02</v>
      </c>
      <c r="D207" s="8">
        <v>720</v>
      </c>
      <c r="E207" s="8">
        <v>300</v>
      </c>
      <c r="F207" s="8">
        <v>160</v>
      </c>
      <c r="G207" s="8">
        <v>1020</v>
      </c>
      <c r="H207" s="8">
        <v>115</v>
      </c>
      <c r="I207" s="12">
        <v>0.56999999999999995</v>
      </c>
      <c r="J207" s="12">
        <v>0.24</v>
      </c>
      <c r="K207" s="12">
        <v>0.13</v>
      </c>
      <c r="L207" s="12">
        <v>0.81</v>
      </c>
      <c r="M207" s="12">
        <v>0.09</v>
      </c>
    </row>
    <row r="208" spans="1:13" x14ac:dyDescent="0.35">
      <c r="A208" t="s">
        <v>712</v>
      </c>
      <c r="B208" s="8">
        <v>545</v>
      </c>
      <c r="C208" s="12">
        <v>0.02</v>
      </c>
      <c r="D208" s="8">
        <v>325</v>
      </c>
      <c r="E208" s="8">
        <v>125</v>
      </c>
      <c r="F208" s="8">
        <v>65</v>
      </c>
      <c r="G208" s="8">
        <v>445</v>
      </c>
      <c r="H208" s="8">
        <v>45</v>
      </c>
      <c r="I208" s="12">
        <v>0.6</v>
      </c>
      <c r="J208" s="12">
        <v>0.23</v>
      </c>
      <c r="K208" s="12">
        <v>0.12</v>
      </c>
      <c r="L208" s="12">
        <v>0.81</v>
      </c>
      <c r="M208" s="12">
        <v>0.08</v>
      </c>
    </row>
    <row r="209" spans="1:13" x14ac:dyDescent="0.35">
      <c r="A209" t="s">
        <v>813</v>
      </c>
      <c r="B209" s="8">
        <v>10575</v>
      </c>
      <c r="C209" s="12">
        <v>0.02</v>
      </c>
      <c r="D209" s="8">
        <v>4290</v>
      </c>
      <c r="E209" s="8">
        <v>3315</v>
      </c>
      <c r="F209" s="8">
        <v>2415</v>
      </c>
      <c r="G209" s="8">
        <v>6770</v>
      </c>
      <c r="H209" s="8">
        <v>1000</v>
      </c>
      <c r="I209" s="12">
        <v>0.41</v>
      </c>
      <c r="J209" s="12">
        <v>0.31</v>
      </c>
      <c r="K209" s="12">
        <v>0.23</v>
      </c>
      <c r="L209" s="12">
        <v>0.64</v>
      </c>
      <c r="M209" s="12">
        <v>0.09</v>
      </c>
    </row>
    <row r="210" spans="1:13" x14ac:dyDescent="0.35">
      <c r="A210" t="s">
        <v>713</v>
      </c>
      <c r="B210" s="8">
        <v>625</v>
      </c>
      <c r="C210" s="12">
        <v>0.03</v>
      </c>
      <c r="D210" s="8">
        <v>605</v>
      </c>
      <c r="E210" s="8">
        <v>0</v>
      </c>
      <c r="F210" s="8">
        <v>0</v>
      </c>
      <c r="G210" s="8">
        <v>0</v>
      </c>
      <c r="H210" s="8">
        <v>20</v>
      </c>
      <c r="I210" s="12">
        <v>0.97</v>
      </c>
      <c r="J210" s="12">
        <v>0</v>
      </c>
      <c r="K210" s="12">
        <v>0</v>
      </c>
      <c r="L210" s="12">
        <v>0</v>
      </c>
      <c r="M210" s="12">
        <v>0.03</v>
      </c>
    </row>
    <row r="211" spans="1:13" x14ac:dyDescent="0.35">
      <c r="A211" t="s">
        <v>714</v>
      </c>
      <c r="B211" s="8">
        <v>4150</v>
      </c>
      <c r="C211" s="12">
        <v>0.03</v>
      </c>
      <c r="D211" s="8">
        <v>995</v>
      </c>
      <c r="E211" s="8">
        <v>1605</v>
      </c>
      <c r="F211" s="8">
        <v>895</v>
      </c>
      <c r="G211" s="8">
        <v>1715</v>
      </c>
      <c r="H211" s="8">
        <v>550</v>
      </c>
      <c r="I211" s="12">
        <v>0.24</v>
      </c>
      <c r="J211" s="12">
        <v>0.39</v>
      </c>
      <c r="K211" s="12">
        <v>0.22</v>
      </c>
      <c r="L211" s="12">
        <v>0.41</v>
      </c>
      <c r="M211" s="12">
        <v>0.13</v>
      </c>
    </row>
    <row r="212" spans="1:13" x14ac:dyDescent="0.35">
      <c r="A212" t="s">
        <v>715</v>
      </c>
      <c r="B212" s="8">
        <v>3835</v>
      </c>
      <c r="C212" s="12">
        <v>0.03</v>
      </c>
      <c r="D212" s="8">
        <v>1055</v>
      </c>
      <c r="E212" s="8">
        <v>1265</v>
      </c>
      <c r="F212" s="8">
        <v>1075</v>
      </c>
      <c r="G212" s="8">
        <v>2560</v>
      </c>
      <c r="H212" s="8">
        <v>435</v>
      </c>
      <c r="I212" s="12">
        <v>0.27</v>
      </c>
      <c r="J212" s="12">
        <v>0.33</v>
      </c>
      <c r="K212" s="12">
        <v>0.28000000000000003</v>
      </c>
      <c r="L212" s="12">
        <v>0.67</v>
      </c>
      <c r="M212" s="12">
        <v>0.11</v>
      </c>
    </row>
    <row r="213" spans="1:13" x14ac:dyDescent="0.35">
      <c r="A213" t="s">
        <v>716</v>
      </c>
      <c r="B213" s="8">
        <v>2630</v>
      </c>
      <c r="C213" s="12">
        <v>0.03</v>
      </c>
      <c r="D213" s="8">
        <v>1040</v>
      </c>
      <c r="E213" s="8">
        <v>810</v>
      </c>
      <c r="F213" s="8">
        <v>730</v>
      </c>
      <c r="G213" s="8">
        <v>1875</v>
      </c>
      <c r="H213" s="8">
        <v>250</v>
      </c>
      <c r="I213" s="12">
        <v>0.39</v>
      </c>
      <c r="J213" s="12">
        <v>0.31</v>
      </c>
      <c r="K213" s="12">
        <v>0.28000000000000003</v>
      </c>
      <c r="L213" s="12">
        <v>0.71</v>
      </c>
      <c r="M213" s="12">
        <v>0.09</v>
      </c>
    </row>
    <row r="214" spans="1:13" x14ac:dyDescent="0.35">
      <c r="A214" t="s">
        <v>717</v>
      </c>
      <c r="B214" s="8">
        <v>2890</v>
      </c>
      <c r="C214" s="12">
        <v>0.03</v>
      </c>
      <c r="D214" s="8">
        <v>1160</v>
      </c>
      <c r="E214" s="8">
        <v>745</v>
      </c>
      <c r="F214" s="8">
        <v>760</v>
      </c>
      <c r="G214" s="8">
        <v>1965</v>
      </c>
      <c r="H214" s="8">
        <v>365</v>
      </c>
      <c r="I214" s="12">
        <v>0.4</v>
      </c>
      <c r="J214" s="12">
        <v>0.26</v>
      </c>
      <c r="K214" s="12">
        <v>0.26</v>
      </c>
      <c r="L214" s="12">
        <v>0.68</v>
      </c>
      <c r="M214" s="12">
        <v>0.13</v>
      </c>
    </row>
    <row r="215" spans="1:13" x14ac:dyDescent="0.35">
      <c r="A215" t="s">
        <v>718</v>
      </c>
      <c r="B215" s="8">
        <v>1830</v>
      </c>
      <c r="C215" s="12">
        <v>0.03</v>
      </c>
      <c r="D215" s="8">
        <v>1150</v>
      </c>
      <c r="E215" s="8">
        <v>350</v>
      </c>
      <c r="F215" s="8">
        <v>190</v>
      </c>
      <c r="G215" s="8">
        <v>1525</v>
      </c>
      <c r="H215" s="8">
        <v>175</v>
      </c>
      <c r="I215" s="12">
        <v>0.63</v>
      </c>
      <c r="J215" s="12">
        <v>0.19</v>
      </c>
      <c r="K215" s="12">
        <v>0.11</v>
      </c>
      <c r="L215" s="12">
        <v>0.83</v>
      </c>
      <c r="M215" s="12">
        <v>0.1</v>
      </c>
    </row>
    <row r="216" spans="1:13" x14ac:dyDescent="0.35">
      <c r="A216" t="s">
        <v>719</v>
      </c>
      <c r="B216" s="8">
        <v>870</v>
      </c>
      <c r="C216" s="12">
        <v>0.03</v>
      </c>
      <c r="D216" s="8">
        <v>550</v>
      </c>
      <c r="E216" s="8">
        <v>175</v>
      </c>
      <c r="F216" s="8">
        <v>95</v>
      </c>
      <c r="G216" s="8">
        <v>730</v>
      </c>
      <c r="H216" s="8">
        <v>75</v>
      </c>
      <c r="I216" s="12">
        <v>0.63</v>
      </c>
      <c r="J216" s="12">
        <v>0.2</v>
      </c>
      <c r="K216" s="12">
        <v>0.11</v>
      </c>
      <c r="L216" s="12">
        <v>0.84</v>
      </c>
      <c r="M216" s="12">
        <v>0.09</v>
      </c>
    </row>
    <row r="217" spans="1:13" x14ac:dyDescent="0.35">
      <c r="A217" t="s">
        <v>814</v>
      </c>
      <c r="B217" s="8">
        <v>16835</v>
      </c>
      <c r="C217" s="12">
        <v>0.03</v>
      </c>
      <c r="D217" s="8">
        <v>6550</v>
      </c>
      <c r="E217" s="8">
        <v>4950</v>
      </c>
      <c r="F217" s="8">
        <v>3745</v>
      </c>
      <c r="G217" s="8">
        <v>10370</v>
      </c>
      <c r="H217" s="8">
        <v>1870</v>
      </c>
      <c r="I217" s="12">
        <v>0.39</v>
      </c>
      <c r="J217" s="12">
        <v>0.28999999999999998</v>
      </c>
      <c r="K217" s="12">
        <v>0.22</v>
      </c>
      <c r="L217" s="12">
        <v>0.62</v>
      </c>
      <c r="M217" s="12">
        <v>0.11</v>
      </c>
    </row>
    <row r="218" spans="1:13" x14ac:dyDescent="0.35">
      <c r="A218" t="s">
        <v>720</v>
      </c>
      <c r="B218" s="8">
        <v>305</v>
      </c>
      <c r="C218" s="12">
        <v>0.02</v>
      </c>
      <c r="D218" s="8">
        <v>290</v>
      </c>
      <c r="E218" s="8">
        <v>0</v>
      </c>
      <c r="F218" s="8">
        <v>0</v>
      </c>
      <c r="G218" s="8">
        <v>0</v>
      </c>
      <c r="H218" s="8">
        <v>15</v>
      </c>
      <c r="I218" s="12">
        <v>0.95</v>
      </c>
      <c r="J218" s="12">
        <v>0</v>
      </c>
      <c r="K218" s="12">
        <v>0</v>
      </c>
      <c r="L218" s="12">
        <v>0</v>
      </c>
      <c r="M218" s="12">
        <v>0.05</v>
      </c>
    </row>
    <row r="219" spans="1:13" x14ac:dyDescent="0.35">
      <c r="A219" t="s">
        <v>721</v>
      </c>
      <c r="B219" s="8">
        <v>1885</v>
      </c>
      <c r="C219" s="12">
        <v>0.01</v>
      </c>
      <c r="D219" s="8">
        <v>515</v>
      </c>
      <c r="E219" s="8">
        <v>760</v>
      </c>
      <c r="F219" s="8">
        <v>425</v>
      </c>
      <c r="G219" s="8">
        <v>800</v>
      </c>
      <c r="H219" s="8">
        <v>200</v>
      </c>
      <c r="I219" s="12">
        <v>0.27</v>
      </c>
      <c r="J219" s="12">
        <v>0.4</v>
      </c>
      <c r="K219" s="12">
        <v>0.22</v>
      </c>
      <c r="L219" s="12">
        <v>0.42</v>
      </c>
      <c r="M219" s="12">
        <v>0.11</v>
      </c>
    </row>
    <row r="220" spans="1:13" x14ac:dyDescent="0.35">
      <c r="A220" t="s">
        <v>722</v>
      </c>
      <c r="B220" s="8">
        <v>2025</v>
      </c>
      <c r="C220" s="12">
        <v>0.02</v>
      </c>
      <c r="D220" s="8">
        <v>530</v>
      </c>
      <c r="E220" s="8">
        <v>670</v>
      </c>
      <c r="F220" s="8">
        <v>635</v>
      </c>
      <c r="G220" s="8">
        <v>1275</v>
      </c>
      <c r="H220" s="8">
        <v>235</v>
      </c>
      <c r="I220" s="12">
        <v>0.26</v>
      </c>
      <c r="J220" s="12">
        <v>0.33</v>
      </c>
      <c r="K220" s="12">
        <v>0.31</v>
      </c>
      <c r="L220" s="12">
        <v>0.63</v>
      </c>
      <c r="M220" s="12">
        <v>0.12</v>
      </c>
    </row>
    <row r="221" spans="1:13" x14ac:dyDescent="0.35">
      <c r="A221" t="s">
        <v>723</v>
      </c>
      <c r="B221" s="8">
        <v>1470</v>
      </c>
      <c r="C221" s="12">
        <v>0.02</v>
      </c>
      <c r="D221" s="8">
        <v>515</v>
      </c>
      <c r="E221" s="8">
        <v>470</v>
      </c>
      <c r="F221" s="8">
        <v>480</v>
      </c>
      <c r="G221" s="8">
        <v>995</v>
      </c>
      <c r="H221" s="8">
        <v>150</v>
      </c>
      <c r="I221" s="12">
        <v>0.35</v>
      </c>
      <c r="J221" s="12">
        <v>0.32</v>
      </c>
      <c r="K221" s="12">
        <v>0.33</v>
      </c>
      <c r="L221" s="12">
        <v>0.68</v>
      </c>
      <c r="M221" s="12">
        <v>0.1</v>
      </c>
    </row>
    <row r="222" spans="1:13" x14ac:dyDescent="0.35">
      <c r="A222" t="s">
        <v>724</v>
      </c>
      <c r="B222" s="8">
        <v>1450</v>
      </c>
      <c r="C222" s="12">
        <v>0.02</v>
      </c>
      <c r="D222" s="8">
        <v>580</v>
      </c>
      <c r="E222" s="8">
        <v>380</v>
      </c>
      <c r="F222" s="8">
        <v>390</v>
      </c>
      <c r="G222" s="8">
        <v>995</v>
      </c>
      <c r="H222" s="8">
        <v>155</v>
      </c>
      <c r="I222" s="12">
        <v>0.4</v>
      </c>
      <c r="J222" s="12">
        <v>0.26</v>
      </c>
      <c r="K222" s="12">
        <v>0.27</v>
      </c>
      <c r="L222" s="12">
        <v>0.69</v>
      </c>
      <c r="M222" s="12">
        <v>0.11</v>
      </c>
    </row>
    <row r="223" spans="1:13" x14ac:dyDescent="0.35">
      <c r="A223" t="s">
        <v>725</v>
      </c>
      <c r="B223" s="8">
        <v>900</v>
      </c>
      <c r="C223" s="12">
        <v>0.02</v>
      </c>
      <c r="D223" s="8">
        <v>575</v>
      </c>
      <c r="E223" s="8">
        <v>220</v>
      </c>
      <c r="F223" s="8">
        <v>135</v>
      </c>
      <c r="G223" s="8">
        <v>775</v>
      </c>
      <c r="H223" s="8">
        <v>60</v>
      </c>
      <c r="I223" s="12">
        <v>0.64</v>
      </c>
      <c r="J223" s="12">
        <v>0.24</v>
      </c>
      <c r="K223" s="12">
        <v>0.15</v>
      </c>
      <c r="L223" s="12">
        <v>0.86</v>
      </c>
      <c r="M223" s="12">
        <v>7.0000000000000007E-2</v>
      </c>
    </row>
    <row r="224" spans="1:13" x14ac:dyDescent="0.35">
      <c r="A224" t="s">
        <v>726</v>
      </c>
      <c r="B224" s="8">
        <v>410</v>
      </c>
      <c r="C224" s="12">
        <v>0.02</v>
      </c>
      <c r="D224" s="8">
        <v>260</v>
      </c>
      <c r="E224" s="8">
        <v>110</v>
      </c>
      <c r="F224" s="8">
        <v>45</v>
      </c>
      <c r="G224" s="8">
        <v>355</v>
      </c>
      <c r="H224" s="8">
        <v>30</v>
      </c>
      <c r="I224" s="12">
        <v>0.63</v>
      </c>
      <c r="J224" s="12">
        <v>0.27</v>
      </c>
      <c r="K224" s="12">
        <v>0.1</v>
      </c>
      <c r="L224" s="12">
        <v>0.86</v>
      </c>
      <c r="M224" s="12">
        <v>0.08</v>
      </c>
    </row>
    <row r="225" spans="1:13" x14ac:dyDescent="0.35">
      <c r="A225" t="s">
        <v>815</v>
      </c>
      <c r="B225" s="8">
        <v>8450</v>
      </c>
      <c r="C225" s="12">
        <v>0.02</v>
      </c>
      <c r="D225" s="8">
        <v>3260</v>
      </c>
      <c r="E225" s="8">
        <v>2610</v>
      </c>
      <c r="F225" s="8">
        <v>2105</v>
      </c>
      <c r="G225" s="8">
        <v>5190</v>
      </c>
      <c r="H225" s="8">
        <v>845</v>
      </c>
      <c r="I225" s="12">
        <v>0.39</v>
      </c>
      <c r="J225" s="12">
        <v>0.31</v>
      </c>
      <c r="K225" s="12">
        <v>0.25</v>
      </c>
      <c r="L225" s="12">
        <v>0.61</v>
      </c>
      <c r="M225" s="12">
        <v>0.1</v>
      </c>
    </row>
    <row r="226" spans="1:13" x14ac:dyDescent="0.35">
      <c r="A226" t="s">
        <v>727</v>
      </c>
      <c r="B226" s="8">
        <v>40</v>
      </c>
      <c r="C226" s="12">
        <v>0</v>
      </c>
      <c r="D226" s="8">
        <v>35</v>
      </c>
      <c r="E226" s="8">
        <v>0</v>
      </c>
      <c r="F226" s="8">
        <v>0</v>
      </c>
      <c r="G226" s="8">
        <v>0</v>
      </c>
      <c r="H226" s="65" t="s">
        <v>962</v>
      </c>
      <c r="I226" s="65" t="s">
        <v>962</v>
      </c>
      <c r="J226" s="12">
        <v>0</v>
      </c>
      <c r="K226" s="12">
        <v>0</v>
      </c>
      <c r="L226" s="12">
        <v>0</v>
      </c>
      <c r="M226" s="65" t="s">
        <v>962</v>
      </c>
    </row>
    <row r="227" spans="1:13" x14ac:dyDescent="0.35">
      <c r="A227" t="s">
        <v>728</v>
      </c>
      <c r="B227" s="8">
        <v>245</v>
      </c>
      <c r="C227" s="12">
        <v>0</v>
      </c>
      <c r="D227" s="8">
        <v>70</v>
      </c>
      <c r="E227" s="8">
        <v>115</v>
      </c>
      <c r="F227" s="8">
        <v>65</v>
      </c>
      <c r="G227" s="8">
        <v>105</v>
      </c>
      <c r="H227" s="8">
        <v>15</v>
      </c>
      <c r="I227" s="12">
        <v>0.28000000000000003</v>
      </c>
      <c r="J227" s="12">
        <v>0.47</v>
      </c>
      <c r="K227" s="12">
        <v>0.27</v>
      </c>
      <c r="L227" s="12">
        <v>0.43</v>
      </c>
      <c r="M227" s="12">
        <v>0.06</v>
      </c>
    </row>
    <row r="228" spans="1:13" x14ac:dyDescent="0.35">
      <c r="A228" t="s">
        <v>729</v>
      </c>
      <c r="B228" s="8">
        <v>235</v>
      </c>
      <c r="C228" s="12">
        <v>0</v>
      </c>
      <c r="D228" s="8">
        <v>60</v>
      </c>
      <c r="E228" s="8">
        <v>80</v>
      </c>
      <c r="F228" s="8">
        <v>65</v>
      </c>
      <c r="G228" s="8">
        <v>160</v>
      </c>
      <c r="H228" s="8">
        <v>30</v>
      </c>
      <c r="I228" s="12">
        <v>0.26</v>
      </c>
      <c r="J228" s="12">
        <v>0.33</v>
      </c>
      <c r="K228" s="12">
        <v>0.27</v>
      </c>
      <c r="L228" s="12">
        <v>0.68</v>
      </c>
      <c r="M228" s="12">
        <v>0.12</v>
      </c>
    </row>
    <row r="229" spans="1:13" x14ac:dyDescent="0.35">
      <c r="A229" t="s">
        <v>730</v>
      </c>
      <c r="B229" s="8">
        <v>185</v>
      </c>
      <c r="C229" s="12">
        <v>0</v>
      </c>
      <c r="D229" s="8">
        <v>70</v>
      </c>
      <c r="E229" s="8">
        <v>55</v>
      </c>
      <c r="F229" s="8">
        <v>55</v>
      </c>
      <c r="G229" s="8">
        <v>125</v>
      </c>
      <c r="H229" s="8">
        <v>20</v>
      </c>
      <c r="I229" s="12">
        <v>0.38</v>
      </c>
      <c r="J229" s="12">
        <v>0.31</v>
      </c>
      <c r="K229" s="12">
        <v>0.28999999999999998</v>
      </c>
      <c r="L229" s="12">
        <v>0.68</v>
      </c>
      <c r="M229" s="12">
        <v>0.1</v>
      </c>
    </row>
    <row r="230" spans="1:13" x14ac:dyDescent="0.35">
      <c r="A230" t="s">
        <v>731</v>
      </c>
      <c r="B230" s="8">
        <v>195</v>
      </c>
      <c r="C230" s="12">
        <v>0</v>
      </c>
      <c r="D230" s="8">
        <v>90</v>
      </c>
      <c r="E230" s="8">
        <v>55</v>
      </c>
      <c r="F230" s="8">
        <v>55</v>
      </c>
      <c r="G230" s="8">
        <v>140</v>
      </c>
      <c r="H230" s="8">
        <v>15</v>
      </c>
      <c r="I230" s="12">
        <v>0.46</v>
      </c>
      <c r="J230" s="12">
        <v>0.27</v>
      </c>
      <c r="K230" s="12">
        <v>0.28000000000000003</v>
      </c>
      <c r="L230" s="12">
        <v>0.72</v>
      </c>
      <c r="M230" s="12">
        <v>0.08</v>
      </c>
    </row>
    <row r="231" spans="1:13" x14ac:dyDescent="0.35">
      <c r="A231" t="s">
        <v>732</v>
      </c>
      <c r="B231" s="8">
        <v>145</v>
      </c>
      <c r="C231" s="12">
        <v>0</v>
      </c>
      <c r="D231" s="8">
        <v>90</v>
      </c>
      <c r="E231" s="8">
        <v>25</v>
      </c>
      <c r="F231" s="8">
        <v>20</v>
      </c>
      <c r="G231" s="8">
        <v>125</v>
      </c>
      <c r="H231" s="8">
        <v>10</v>
      </c>
      <c r="I231" s="12">
        <v>0.62</v>
      </c>
      <c r="J231" s="12">
        <v>0.18</v>
      </c>
      <c r="K231" s="12">
        <v>0.12</v>
      </c>
      <c r="L231" s="12">
        <v>0.84</v>
      </c>
      <c r="M231" s="12">
        <v>0.08</v>
      </c>
    </row>
    <row r="232" spans="1:13" x14ac:dyDescent="0.35">
      <c r="A232" t="s">
        <v>733</v>
      </c>
      <c r="B232" s="8">
        <v>85</v>
      </c>
      <c r="C232" s="12">
        <v>0</v>
      </c>
      <c r="D232" s="8">
        <v>50</v>
      </c>
      <c r="E232" s="8">
        <v>15</v>
      </c>
      <c r="F232" s="8">
        <v>10</v>
      </c>
      <c r="G232" s="8">
        <v>80</v>
      </c>
      <c r="H232" s="65" t="s">
        <v>962</v>
      </c>
      <c r="I232" s="12">
        <v>0.6</v>
      </c>
      <c r="J232" s="12">
        <v>0.17</v>
      </c>
      <c r="K232" s="65" t="s">
        <v>962</v>
      </c>
      <c r="L232" s="12">
        <v>0.92</v>
      </c>
      <c r="M232" s="65" t="s">
        <v>962</v>
      </c>
    </row>
    <row r="233" spans="1:13" x14ac:dyDescent="0.35">
      <c r="A233" t="s">
        <v>816</v>
      </c>
      <c r="B233" s="8">
        <v>1130</v>
      </c>
      <c r="C233" s="12">
        <v>0</v>
      </c>
      <c r="D233" s="8">
        <v>465</v>
      </c>
      <c r="E233" s="8">
        <v>345</v>
      </c>
      <c r="F233" s="8">
        <v>265</v>
      </c>
      <c r="G233" s="8">
        <v>735</v>
      </c>
      <c r="H233" s="8">
        <v>95</v>
      </c>
      <c r="I233" s="12">
        <v>0.41</v>
      </c>
      <c r="J233" s="12">
        <v>0.3</v>
      </c>
      <c r="K233" s="12">
        <v>0.24</v>
      </c>
      <c r="L233" s="12">
        <v>0.65</v>
      </c>
      <c r="M233" s="12">
        <v>0.08</v>
      </c>
    </row>
    <row r="234" spans="1:13" x14ac:dyDescent="0.35">
      <c r="A234" t="s">
        <v>734</v>
      </c>
      <c r="B234" s="8">
        <v>320</v>
      </c>
      <c r="C234" s="12">
        <v>0.02</v>
      </c>
      <c r="D234" s="8">
        <v>310</v>
      </c>
      <c r="E234" s="8">
        <v>0</v>
      </c>
      <c r="F234" s="8">
        <v>0</v>
      </c>
      <c r="G234" s="8">
        <v>0</v>
      </c>
      <c r="H234" s="8">
        <v>10</v>
      </c>
      <c r="I234" s="12">
        <v>0.97</v>
      </c>
      <c r="J234" s="12">
        <v>0</v>
      </c>
      <c r="K234" s="12">
        <v>0</v>
      </c>
      <c r="L234" s="12">
        <v>0</v>
      </c>
      <c r="M234" s="12">
        <v>0.03</v>
      </c>
    </row>
    <row r="235" spans="1:13" x14ac:dyDescent="0.35">
      <c r="A235" t="s">
        <v>735</v>
      </c>
      <c r="B235" s="8">
        <v>2440</v>
      </c>
      <c r="C235" s="12">
        <v>0.02</v>
      </c>
      <c r="D235" s="8">
        <v>625</v>
      </c>
      <c r="E235" s="8">
        <v>935</v>
      </c>
      <c r="F235" s="8">
        <v>595</v>
      </c>
      <c r="G235" s="8">
        <v>990</v>
      </c>
      <c r="H235" s="8">
        <v>295</v>
      </c>
      <c r="I235" s="12">
        <v>0.26</v>
      </c>
      <c r="J235" s="12">
        <v>0.38</v>
      </c>
      <c r="K235" s="12">
        <v>0.24</v>
      </c>
      <c r="L235" s="12">
        <v>0.4</v>
      </c>
      <c r="M235" s="12">
        <v>0.12</v>
      </c>
    </row>
    <row r="236" spans="1:13" x14ac:dyDescent="0.35">
      <c r="A236" t="s">
        <v>736</v>
      </c>
      <c r="B236" s="8">
        <v>2375</v>
      </c>
      <c r="C236" s="12">
        <v>0.02</v>
      </c>
      <c r="D236" s="8">
        <v>640</v>
      </c>
      <c r="E236" s="8">
        <v>775</v>
      </c>
      <c r="F236" s="8">
        <v>665</v>
      </c>
      <c r="G236" s="8">
        <v>1510</v>
      </c>
      <c r="H236" s="8">
        <v>340</v>
      </c>
      <c r="I236" s="12">
        <v>0.27</v>
      </c>
      <c r="J236" s="12">
        <v>0.33</v>
      </c>
      <c r="K236" s="12">
        <v>0.28000000000000003</v>
      </c>
      <c r="L236" s="12">
        <v>0.64</v>
      </c>
      <c r="M236" s="12">
        <v>0.14000000000000001</v>
      </c>
    </row>
    <row r="237" spans="1:13" x14ac:dyDescent="0.35">
      <c r="A237" t="s">
        <v>737</v>
      </c>
      <c r="B237" s="8">
        <v>1645</v>
      </c>
      <c r="C237" s="12">
        <v>0.02</v>
      </c>
      <c r="D237" s="8">
        <v>615</v>
      </c>
      <c r="E237" s="8">
        <v>515</v>
      </c>
      <c r="F237" s="8">
        <v>495</v>
      </c>
      <c r="G237" s="8">
        <v>1160</v>
      </c>
      <c r="H237" s="8">
        <v>160</v>
      </c>
      <c r="I237" s="12">
        <v>0.37</v>
      </c>
      <c r="J237" s="12">
        <v>0.31</v>
      </c>
      <c r="K237" s="12">
        <v>0.3</v>
      </c>
      <c r="L237" s="12">
        <v>0.7</v>
      </c>
      <c r="M237" s="12">
        <v>0.1</v>
      </c>
    </row>
    <row r="238" spans="1:13" x14ac:dyDescent="0.35">
      <c r="A238" t="s">
        <v>738</v>
      </c>
      <c r="B238" s="8">
        <v>1550</v>
      </c>
      <c r="C238" s="12">
        <v>0.02</v>
      </c>
      <c r="D238" s="8">
        <v>590</v>
      </c>
      <c r="E238" s="8">
        <v>445</v>
      </c>
      <c r="F238" s="8">
        <v>445</v>
      </c>
      <c r="G238" s="8">
        <v>1025</v>
      </c>
      <c r="H238" s="8">
        <v>175</v>
      </c>
      <c r="I238" s="12">
        <v>0.38</v>
      </c>
      <c r="J238" s="12">
        <v>0.28999999999999998</v>
      </c>
      <c r="K238" s="12">
        <v>0.28999999999999998</v>
      </c>
      <c r="L238" s="12">
        <v>0.66</v>
      </c>
      <c r="M238" s="12">
        <v>0.11</v>
      </c>
    </row>
    <row r="239" spans="1:13" x14ac:dyDescent="0.35">
      <c r="A239" t="s">
        <v>739</v>
      </c>
      <c r="B239" s="8">
        <v>1010</v>
      </c>
      <c r="C239" s="12">
        <v>0.02</v>
      </c>
      <c r="D239" s="8">
        <v>655</v>
      </c>
      <c r="E239" s="8">
        <v>235</v>
      </c>
      <c r="F239" s="8">
        <v>100</v>
      </c>
      <c r="G239" s="8">
        <v>865</v>
      </c>
      <c r="H239" s="8">
        <v>65</v>
      </c>
      <c r="I239" s="12">
        <v>0.65</v>
      </c>
      <c r="J239" s="12">
        <v>0.23</v>
      </c>
      <c r="K239" s="12">
        <v>0.1</v>
      </c>
      <c r="L239" s="12">
        <v>0.86</v>
      </c>
      <c r="M239" s="12">
        <v>0.06</v>
      </c>
    </row>
    <row r="240" spans="1:13" x14ac:dyDescent="0.35">
      <c r="A240" t="s">
        <v>740</v>
      </c>
      <c r="B240" s="8">
        <v>470</v>
      </c>
      <c r="C240" s="12">
        <v>0.02</v>
      </c>
      <c r="D240" s="8">
        <v>260</v>
      </c>
      <c r="E240" s="8">
        <v>110</v>
      </c>
      <c r="F240" s="8">
        <v>45</v>
      </c>
      <c r="G240" s="8">
        <v>375</v>
      </c>
      <c r="H240" s="8">
        <v>50</v>
      </c>
      <c r="I240" s="12">
        <v>0.55000000000000004</v>
      </c>
      <c r="J240" s="12">
        <v>0.23</v>
      </c>
      <c r="K240" s="12">
        <v>0.09</v>
      </c>
      <c r="L240" s="12">
        <v>0.79</v>
      </c>
      <c r="M240" s="12">
        <v>0.11</v>
      </c>
    </row>
    <row r="241" spans="1:13" x14ac:dyDescent="0.35">
      <c r="A241" t="s">
        <v>817</v>
      </c>
      <c r="B241" s="8">
        <v>9820</v>
      </c>
      <c r="C241" s="12">
        <v>0.02</v>
      </c>
      <c r="D241" s="8">
        <v>3695</v>
      </c>
      <c r="E241" s="8">
        <v>3015</v>
      </c>
      <c r="F241" s="8">
        <v>2340</v>
      </c>
      <c r="G241" s="8">
        <v>5925</v>
      </c>
      <c r="H241" s="8">
        <v>1095</v>
      </c>
      <c r="I241" s="12">
        <v>0.38</v>
      </c>
      <c r="J241" s="12">
        <v>0.31</v>
      </c>
      <c r="K241" s="12">
        <v>0.24</v>
      </c>
      <c r="L241" s="12">
        <v>0.6</v>
      </c>
      <c r="M241" s="12">
        <v>0.11</v>
      </c>
    </row>
    <row r="242" spans="1:13" x14ac:dyDescent="0.35">
      <c r="A242" t="s">
        <v>741</v>
      </c>
      <c r="B242" s="8">
        <v>1130</v>
      </c>
      <c r="C242" s="12">
        <v>0.06</v>
      </c>
      <c r="D242" s="8">
        <v>1080</v>
      </c>
      <c r="E242" s="8">
        <v>0</v>
      </c>
      <c r="F242" s="8">
        <v>0</v>
      </c>
      <c r="G242" s="8">
        <v>0</v>
      </c>
      <c r="H242" s="8">
        <v>50</v>
      </c>
      <c r="I242" s="12">
        <v>0.96</v>
      </c>
      <c r="J242" s="12">
        <v>0</v>
      </c>
      <c r="K242" s="12">
        <v>0</v>
      </c>
      <c r="L242" s="12">
        <v>0</v>
      </c>
      <c r="M242" s="12">
        <v>0.04</v>
      </c>
    </row>
    <row r="243" spans="1:13" x14ac:dyDescent="0.35">
      <c r="A243" t="s">
        <v>742</v>
      </c>
      <c r="B243" s="8">
        <v>7375</v>
      </c>
      <c r="C243" s="12">
        <v>0.06</v>
      </c>
      <c r="D243" s="8">
        <v>1955</v>
      </c>
      <c r="E243" s="8">
        <v>2870</v>
      </c>
      <c r="F243" s="8">
        <v>1655</v>
      </c>
      <c r="G243" s="8">
        <v>2945</v>
      </c>
      <c r="H243" s="8">
        <v>940</v>
      </c>
      <c r="I243" s="12">
        <v>0.27</v>
      </c>
      <c r="J243" s="12">
        <v>0.39</v>
      </c>
      <c r="K243" s="12">
        <v>0.22</v>
      </c>
      <c r="L243" s="12">
        <v>0.4</v>
      </c>
      <c r="M243" s="12">
        <v>0.13</v>
      </c>
    </row>
    <row r="244" spans="1:13" x14ac:dyDescent="0.35">
      <c r="A244" t="s">
        <v>743</v>
      </c>
      <c r="B244" s="8">
        <v>7100</v>
      </c>
      <c r="C244" s="12">
        <v>0.06</v>
      </c>
      <c r="D244" s="8">
        <v>2105</v>
      </c>
      <c r="E244" s="8">
        <v>2290</v>
      </c>
      <c r="F244" s="8">
        <v>1895</v>
      </c>
      <c r="G244" s="8">
        <v>4760</v>
      </c>
      <c r="H244" s="8">
        <v>850</v>
      </c>
      <c r="I244" s="12">
        <v>0.3</v>
      </c>
      <c r="J244" s="12">
        <v>0.32</v>
      </c>
      <c r="K244" s="12">
        <v>0.27</v>
      </c>
      <c r="L244" s="12">
        <v>0.67</v>
      </c>
      <c r="M244" s="12">
        <v>0.12</v>
      </c>
    </row>
    <row r="245" spans="1:13" x14ac:dyDescent="0.35">
      <c r="A245" t="s">
        <v>744</v>
      </c>
      <c r="B245" s="8">
        <v>4990</v>
      </c>
      <c r="C245" s="12">
        <v>0.06</v>
      </c>
      <c r="D245" s="8">
        <v>2040</v>
      </c>
      <c r="E245" s="8">
        <v>1520</v>
      </c>
      <c r="F245" s="8">
        <v>1390</v>
      </c>
      <c r="G245" s="8">
        <v>3590</v>
      </c>
      <c r="H245" s="8">
        <v>460</v>
      </c>
      <c r="I245" s="12">
        <v>0.41</v>
      </c>
      <c r="J245" s="12">
        <v>0.3</v>
      </c>
      <c r="K245" s="12">
        <v>0.28000000000000003</v>
      </c>
      <c r="L245" s="12">
        <v>0.72</v>
      </c>
      <c r="M245" s="12">
        <v>0.09</v>
      </c>
    </row>
    <row r="246" spans="1:13" x14ac:dyDescent="0.35">
      <c r="A246" t="s">
        <v>745</v>
      </c>
      <c r="B246" s="8">
        <v>5110</v>
      </c>
      <c r="C246" s="12">
        <v>0.06</v>
      </c>
      <c r="D246" s="8">
        <v>2135</v>
      </c>
      <c r="E246" s="8">
        <v>1395</v>
      </c>
      <c r="F246" s="8">
        <v>1335</v>
      </c>
      <c r="G246" s="8">
        <v>3595</v>
      </c>
      <c r="H246" s="8">
        <v>570</v>
      </c>
      <c r="I246" s="12">
        <v>0.42</v>
      </c>
      <c r="J246" s="12">
        <v>0.27</v>
      </c>
      <c r="K246" s="12">
        <v>0.26</v>
      </c>
      <c r="L246" s="12">
        <v>0.7</v>
      </c>
      <c r="M246" s="12">
        <v>0.11</v>
      </c>
    </row>
    <row r="247" spans="1:13" x14ac:dyDescent="0.35">
      <c r="A247" t="s">
        <v>746</v>
      </c>
      <c r="B247" s="8">
        <v>3170</v>
      </c>
      <c r="C247" s="12">
        <v>0.06</v>
      </c>
      <c r="D247" s="8">
        <v>2010</v>
      </c>
      <c r="E247" s="8">
        <v>705</v>
      </c>
      <c r="F247" s="8">
        <v>320</v>
      </c>
      <c r="G247" s="8">
        <v>2765</v>
      </c>
      <c r="H247" s="8">
        <v>210</v>
      </c>
      <c r="I247" s="12">
        <v>0.63</v>
      </c>
      <c r="J247" s="12">
        <v>0.22</v>
      </c>
      <c r="K247" s="12">
        <v>0.1</v>
      </c>
      <c r="L247" s="12">
        <v>0.87</v>
      </c>
      <c r="M247" s="12">
        <v>7.0000000000000007E-2</v>
      </c>
    </row>
    <row r="248" spans="1:13" x14ac:dyDescent="0.35">
      <c r="A248" t="s">
        <v>747</v>
      </c>
      <c r="B248" s="8">
        <v>1560</v>
      </c>
      <c r="C248" s="12">
        <v>0.06</v>
      </c>
      <c r="D248" s="8">
        <v>970</v>
      </c>
      <c r="E248" s="8">
        <v>320</v>
      </c>
      <c r="F248" s="8">
        <v>150</v>
      </c>
      <c r="G248" s="8">
        <v>1315</v>
      </c>
      <c r="H248" s="8">
        <v>130</v>
      </c>
      <c r="I248" s="12">
        <v>0.62</v>
      </c>
      <c r="J248" s="12">
        <v>0.2</v>
      </c>
      <c r="K248" s="12">
        <v>0.1</v>
      </c>
      <c r="L248" s="12">
        <v>0.84</v>
      </c>
      <c r="M248" s="12">
        <v>0.08</v>
      </c>
    </row>
    <row r="249" spans="1:13" x14ac:dyDescent="0.35">
      <c r="A249" t="s">
        <v>818</v>
      </c>
      <c r="B249" s="8">
        <v>30435</v>
      </c>
      <c r="C249" s="12">
        <v>0.06</v>
      </c>
      <c r="D249" s="8">
        <v>12300</v>
      </c>
      <c r="E249" s="8">
        <v>9100</v>
      </c>
      <c r="F249" s="8">
        <v>6745</v>
      </c>
      <c r="G249" s="8">
        <v>18965</v>
      </c>
      <c r="H249" s="8">
        <v>3215</v>
      </c>
      <c r="I249" s="12">
        <v>0.4</v>
      </c>
      <c r="J249" s="12">
        <v>0.3</v>
      </c>
      <c r="K249" s="12">
        <v>0.22</v>
      </c>
      <c r="L249" s="12">
        <v>0.62</v>
      </c>
      <c r="M249" s="12">
        <v>0.11</v>
      </c>
    </row>
    <row r="250" spans="1:13" x14ac:dyDescent="0.35">
      <c r="A250" t="s">
        <v>748</v>
      </c>
      <c r="B250" s="8">
        <v>210</v>
      </c>
      <c r="C250" s="12">
        <v>0.01</v>
      </c>
      <c r="D250" s="8">
        <v>205</v>
      </c>
      <c r="E250" s="8">
        <v>0</v>
      </c>
      <c r="F250" s="8">
        <v>0</v>
      </c>
      <c r="G250" s="8">
        <v>0</v>
      </c>
      <c r="H250" s="8">
        <v>5</v>
      </c>
      <c r="I250" s="12">
        <v>0.97</v>
      </c>
      <c r="J250" s="12">
        <v>0</v>
      </c>
      <c r="K250" s="12">
        <v>0</v>
      </c>
      <c r="L250" s="12">
        <v>0</v>
      </c>
      <c r="M250" s="12">
        <v>0.03</v>
      </c>
    </row>
    <row r="251" spans="1:13" x14ac:dyDescent="0.35">
      <c r="A251" t="s">
        <v>749</v>
      </c>
      <c r="B251" s="8">
        <v>1400</v>
      </c>
      <c r="C251" s="12">
        <v>0.01</v>
      </c>
      <c r="D251" s="8">
        <v>410</v>
      </c>
      <c r="E251" s="8">
        <v>550</v>
      </c>
      <c r="F251" s="8">
        <v>265</v>
      </c>
      <c r="G251" s="8">
        <v>650</v>
      </c>
      <c r="H251" s="8">
        <v>165</v>
      </c>
      <c r="I251" s="12">
        <v>0.28999999999999998</v>
      </c>
      <c r="J251" s="12">
        <v>0.39</v>
      </c>
      <c r="K251" s="12">
        <v>0.19</v>
      </c>
      <c r="L251" s="12">
        <v>0.46</v>
      </c>
      <c r="M251" s="12">
        <v>0.12</v>
      </c>
    </row>
    <row r="252" spans="1:13" x14ac:dyDescent="0.35">
      <c r="A252" t="s">
        <v>750</v>
      </c>
      <c r="B252" s="8">
        <v>1335</v>
      </c>
      <c r="C252" s="12">
        <v>0.01</v>
      </c>
      <c r="D252" s="8">
        <v>385</v>
      </c>
      <c r="E252" s="8">
        <v>460</v>
      </c>
      <c r="F252" s="8">
        <v>380</v>
      </c>
      <c r="G252" s="8">
        <v>910</v>
      </c>
      <c r="H252" s="8">
        <v>150</v>
      </c>
      <c r="I252" s="12">
        <v>0.28999999999999998</v>
      </c>
      <c r="J252" s="12">
        <v>0.34</v>
      </c>
      <c r="K252" s="12">
        <v>0.28000000000000003</v>
      </c>
      <c r="L252" s="12">
        <v>0.68</v>
      </c>
      <c r="M252" s="12">
        <v>0.11</v>
      </c>
    </row>
    <row r="253" spans="1:13" x14ac:dyDescent="0.35">
      <c r="A253" t="s">
        <v>751</v>
      </c>
      <c r="B253" s="8">
        <v>1040</v>
      </c>
      <c r="C253" s="12">
        <v>0.01</v>
      </c>
      <c r="D253" s="8">
        <v>400</v>
      </c>
      <c r="E253" s="8">
        <v>320</v>
      </c>
      <c r="F253" s="8">
        <v>270</v>
      </c>
      <c r="G253" s="8">
        <v>740</v>
      </c>
      <c r="H253" s="8">
        <v>100</v>
      </c>
      <c r="I253" s="12">
        <v>0.39</v>
      </c>
      <c r="J253" s="12">
        <v>0.31</v>
      </c>
      <c r="K253" s="12">
        <v>0.26</v>
      </c>
      <c r="L253" s="12">
        <v>0.71</v>
      </c>
      <c r="M253" s="12">
        <v>0.1</v>
      </c>
    </row>
    <row r="254" spans="1:13" x14ac:dyDescent="0.35">
      <c r="A254" t="s">
        <v>752</v>
      </c>
      <c r="B254" s="8">
        <v>960</v>
      </c>
      <c r="C254" s="12">
        <v>0.01</v>
      </c>
      <c r="D254" s="8">
        <v>375</v>
      </c>
      <c r="E254" s="8">
        <v>275</v>
      </c>
      <c r="F254" s="8">
        <v>265</v>
      </c>
      <c r="G254" s="8">
        <v>665</v>
      </c>
      <c r="H254" s="8">
        <v>115</v>
      </c>
      <c r="I254" s="12">
        <v>0.39</v>
      </c>
      <c r="J254" s="12">
        <v>0.28999999999999998</v>
      </c>
      <c r="K254" s="12">
        <v>0.28000000000000003</v>
      </c>
      <c r="L254" s="12">
        <v>0.69</v>
      </c>
      <c r="M254" s="12">
        <v>0.12</v>
      </c>
    </row>
    <row r="255" spans="1:13" x14ac:dyDescent="0.35">
      <c r="A255" t="s">
        <v>753</v>
      </c>
      <c r="B255" s="8">
        <v>680</v>
      </c>
      <c r="C255" s="12">
        <v>0.01</v>
      </c>
      <c r="D255" s="8">
        <v>410</v>
      </c>
      <c r="E255" s="8">
        <v>135</v>
      </c>
      <c r="F255" s="8">
        <v>80</v>
      </c>
      <c r="G255" s="8">
        <v>570</v>
      </c>
      <c r="H255" s="8">
        <v>50</v>
      </c>
      <c r="I255" s="12">
        <v>0.6</v>
      </c>
      <c r="J255" s="12">
        <v>0.2</v>
      </c>
      <c r="K255" s="12">
        <v>0.11</v>
      </c>
      <c r="L255" s="12">
        <v>0.84</v>
      </c>
      <c r="M255" s="12">
        <v>7.0000000000000007E-2</v>
      </c>
    </row>
    <row r="256" spans="1:13" x14ac:dyDescent="0.35">
      <c r="A256" t="s">
        <v>754</v>
      </c>
      <c r="B256" s="8">
        <v>305</v>
      </c>
      <c r="C256" s="12">
        <v>0.01</v>
      </c>
      <c r="D256" s="8">
        <v>185</v>
      </c>
      <c r="E256" s="8">
        <v>65</v>
      </c>
      <c r="F256" s="8">
        <v>35</v>
      </c>
      <c r="G256" s="8">
        <v>240</v>
      </c>
      <c r="H256" s="8">
        <v>35</v>
      </c>
      <c r="I256" s="12">
        <v>0.6</v>
      </c>
      <c r="J256" s="12">
        <v>0.22</v>
      </c>
      <c r="K256" s="12">
        <v>0.11</v>
      </c>
      <c r="L256" s="12">
        <v>0.79</v>
      </c>
      <c r="M256" s="12">
        <v>0.11</v>
      </c>
    </row>
    <row r="257" spans="1:13" x14ac:dyDescent="0.35">
      <c r="A257" t="s">
        <v>819</v>
      </c>
      <c r="B257" s="8">
        <v>5925</v>
      </c>
      <c r="C257" s="12">
        <v>0.01</v>
      </c>
      <c r="D257" s="8">
        <v>2365</v>
      </c>
      <c r="E257" s="8">
        <v>1810</v>
      </c>
      <c r="F257" s="8">
        <v>1290</v>
      </c>
      <c r="G257" s="8">
        <v>3775</v>
      </c>
      <c r="H257" s="8">
        <v>620</v>
      </c>
      <c r="I257" s="12">
        <v>0.4</v>
      </c>
      <c r="J257" s="12">
        <v>0.31</v>
      </c>
      <c r="K257" s="12">
        <v>0.22</v>
      </c>
      <c r="L257" s="12">
        <v>0.64</v>
      </c>
      <c r="M257" s="12">
        <v>0.1</v>
      </c>
    </row>
    <row r="258" spans="1:13" x14ac:dyDescent="0.35">
      <c r="A258" t="s">
        <v>439</v>
      </c>
      <c r="B258" s="8">
        <v>19480</v>
      </c>
      <c r="C258" s="12">
        <v>1</v>
      </c>
      <c r="D258" s="8">
        <v>18770</v>
      </c>
      <c r="E258" s="8">
        <v>0</v>
      </c>
      <c r="F258" s="8">
        <v>0</v>
      </c>
      <c r="G258" s="8">
        <v>0</v>
      </c>
      <c r="H258" s="8">
        <v>705</v>
      </c>
      <c r="I258" s="12">
        <v>0.96</v>
      </c>
      <c r="J258" s="12">
        <v>0</v>
      </c>
      <c r="K258" s="12">
        <v>0</v>
      </c>
      <c r="L258" s="12">
        <v>0</v>
      </c>
      <c r="M258" s="12">
        <v>0.04</v>
      </c>
    </row>
    <row r="259" spans="1:13" x14ac:dyDescent="0.35">
      <c r="A259" t="s">
        <v>440</v>
      </c>
      <c r="B259" s="8">
        <v>128075</v>
      </c>
      <c r="C259" s="12">
        <v>1</v>
      </c>
      <c r="D259" s="8">
        <v>35225</v>
      </c>
      <c r="E259" s="8">
        <v>49065</v>
      </c>
      <c r="F259" s="8">
        <v>27210</v>
      </c>
      <c r="G259" s="8">
        <v>54925</v>
      </c>
      <c r="H259" s="8">
        <v>16340</v>
      </c>
      <c r="I259" s="12">
        <v>0.28000000000000003</v>
      </c>
      <c r="J259" s="12">
        <v>0.38</v>
      </c>
      <c r="K259" s="12">
        <v>0.21</v>
      </c>
      <c r="L259" s="12">
        <v>0.43</v>
      </c>
      <c r="M259" s="12">
        <v>0.13</v>
      </c>
    </row>
    <row r="260" spans="1:13" x14ac:dyDescent="0.35">
      <c r="A260" t="s">
        <v>441</v>
      </c>
      <c r="B260" s="8">
        <v>118605</v>
      </c>
      <c r="C260" s="12">
        <v>1</v>
      </c>
      <c r="D260" s="8">
        <v>34040</v>
      </c>
      <c r="E260" s="8">
        <v>38360</v>
      </c>
      <c r="F260" s="8">
        <v>33070</v>
      </c>
      <c r="G260" s="8">
        <v>79370</v>
      </c>
      <c r="H260" s="8">
        <v>14280</v>
      </c>
      <c r="I260" s="12">
        <v>0.28999999999999998</v>
      </c>
      <c r="J260" s="12">
        <v>0.32</v>
      </c>
      <c r="K260" s="12">
        <v>0.28000000000000003</v>
      </c>
      <c r="L260" s="12">
        <v>0.67</v>
      </c>
      <c r="M260" s="12">
        <v>0.12</v>
      </c>
    </row>
    <row r="261" spans="1:13" x14ac:dyDescent="0.35">
      <c r="A261" t="s">
        <v>442</v>
      </c>
      <c r="B261" s="8">
        <v>84240</v>
      </c>
      <c r="C261" s="12">
        <v>1</v>
      </c>
      <c r="D261" s="8">
        <v>32125</v>
      </c>
      <c r="E261" s="8">
        <v>26475</v>
      </c>
      <c r="F261" s="8">
        <v>24020</v>
      </c>
      <c r="G261" s="8">
        <v>59880</v>
      </c>
      <c r="H261" s="8">
        <v>7760</v>
      </c>
      <c r="I261" s="12">
        <v>0.38</v>
      </c>
      <c r="J261" s="12">
        <v>0.31</v>
      </c>
      <c r="K261" s="12">
        <v>0.28999999999999998</v>
      </c>
      <c r="L261" s="12">
        <v>0.71</v>
      </c>
      <c r="M261" s="12">
        <v>0.09</v>
      </c>
    </row>
    <row r="262" spans="1:13" x14ac:dyDescent="0.35">
      <c r="A262" t="s">
        <v>443</v>
      </c>
      <c r="B262" s="8">
        <v>85825</v>
      </c>
      <c r="C262" s="12">
        <v>1</v>
      </c>
      <c r="D262" s="8">
        <v>34680</v>
      </c>
      <c r="E262" s="8">
        <v>23820</v>
      </c>
      <c r="F262" s="8">
        <v>21915</v>
      </c>
      <c r="G262" s="8">
        <v>59390</v>
      </c>
      <c r="H262" s="8">
        <v>10135</v>
      </c>
      <c r="I262" s="12">
        <v>0.4</v>
      </c>
      <c r="J262" s="12">
        <v>0.28000000000000003</v>
      </c>
      <c r="K262" s="12">
        <v>0.26</v>
      </c>
      <c r="L262" s="12">
        <v>0.69</v>
      </c>
      <c r="M262" s="12">
        <v>0.12</v>
      </c>
    </row>
    <row r="263" spans="1:13" x14ac:dyDescent="0.35">
      <c r="A263" t="s">
        <v>444</v>
      </c>
      <c r="B263" s="8">
        <v>53260</v>
      </c>
      <c r="C263" s="12">
        <v>1</v>
      </c>
      <c r="D263" s="8">
        <v>32890</v>
      </c>
      <c r="E263" s="8">
        <v>11780</v>
      </c>
      <c r="F263" s="8">
        <v>5775</v>
      </c>
      <c r="G263" s="8">
        <v>44890</v>
      </c>
      <c r="H263" s="8">
        <v>4460</v>
      </c>
      <c r="I263" s="12">
        <v>0.62</v>
      </c>
      <c r="J263" s="12">
        <v>0.22</v>
      </c>
      <c r="K263" s="12">
        <v>0.11</v>
      </c>
      <c r="L263" s="12">
        <v>0.84</v>
      </c>
      <c r="M263" s="12">
        <v>0.08</v>
      </c>
    </row>
    <row r="264" spans="1:13" x14ac:dyDescent="0.35">
      <c r="A264" t="s">
        <v>445</v>
      </c>
      <c r="B264" s="8">
        <v>25950</v>
      </c>
      <c r="C264" s="12">
        <v>1</v>
      </c>
      <c r="D264" s="8">
        <v>15695</v>
      </c>
      <c r="E264" s="8">
        <v>5740</v>
      </c>
      <c r="F264" s="8">
        <v>2610</v>
      </c>
      <c r="G264" s="8">
        <v>21455</v>
      </c>
      <c r="H264" s="8">
        <v>2435</v>
      </c>
      <c r="I264" s="12">
        <v>0.6</v>
      </c>
      <c r="J264" s="12">
        <v>0.22</v>
      </c>
      <c r="K264" s="12">
        <v>0.1</v>
      </c>
      <c r="L264" s="12">
        <v>0.83</v>
      </c>
      <c r="M264" s="12">
        <v>0.09</v>
      </c>
    </row>
    <row r="265" spans="1:13" x14ac:dyDescent="0.35">
      <c r="A265" t="s">
        <v>446</v>
      </c>
      <c r="B265" s="8">
        <v>515435</v>
      </c>
      <c r="C265" s="12">
        <v>1</v>
      </c>
      <c r="D265" s="8">
        <v>203420</v>
      </c>
      <c r="E265" s="8">
        <v>155235</v>
      </c>
      <c r="F265" s="8">
        <v>114595</v>
      </c>
      <c r="G265" s="8">
        <v>319910</v>
      </c>
      <c r="H265" s="8">
        <v>56115</v>
      </c>
      <c r="I265" s="12">
        <v>0.39</v>
      </c>
      <c r="J265" s="12">
        <v>0.3</v>
      </c>
      <c r="K265" s="12">
        <v>0.22</v>
      </c>
      <c r="L265" s="12">
        <v>0.62</v>
      </c>
      <c r="M265" s="12">
        <v>0.11</v>
      </c>
    </row>
    <row r="266" spans="1:13" x14ac:dyDescent="0.35">
      <c r="A266" t="s">
        <v>769</v>
      </c>
      <c r="B266" s="8">
        <v>5</v>
      </c>
      <c r="C266" s="12">
        <v>0</v>
      </c>
      <c r="D266" s="8">
        <v>5</v>
      </c>
      <c r="E266" s="8">
        <v>0</v>
      </c>
      <c r="F266" s="8">
        <v>0</v>
      </c>
      <c r="G266" s="8">
        <v>0</v>
      </c>
      <c r="H266" s="8">
        <v>0</v>
      </c>
      <c r="I266" s="12">
        <v>1</v>
      </c>
      <c r="J266" s="12">
        <v>0</v>
      </c>
      <c r="K266" s="12">
        <v>0</v>
      </c>
      <c r="L266" s="12">
        <v>0</v>
      </c>
      <c r="M266" s="12">
        <v>0</v>
      </c>
    </row>
    <row r="267" spans="1:13" x14ac:dyDescent="0.35">
      <c r="A267" t="s">
        <v>770</v>
      </c>
      <c r="B267" s="8">
        <v>55</v>
      </c>
      <c r="C267" s="12">
        <v>0</v>
      </c>
      <c r="D267" s="8">
        <v>15</v>
      </c>
      <c r="E267" s="8">
        <v>25</v>
      </c>
      <c r="F267" s="8">
        <v>10</v>
      </c>
      <c r="G267" s="8">
        <v>25</v>
      </c>
      <c r="H267" s="8">
        <v>15</v>
      </c>
      <c r="I267" s="12">
        <v>0.27</v>
      </c>
      <c r="J267" s="12">
        <v>0.43</v>
      </c>
      <c r="K267" s="12">
        <v>0.14000000000000001</v>
      </c>
      <c r="L267" s="12">
        <v>0.41</v>
      </c>
      <c r="M267" s="12">
        <v>0.25</v>
      </c>
    </row>
    <row r="268" spans="1:13" x14ac:dyDescent="0.35">
      <c r="A268" t="s">
        <v>771</v>
      </c>
      <c r="B268" s="8">
        <v>55</v>
      </c>
      <c r="C268" s="12">
        <v>0</v>
      </c>
      <c r="D268" s="8">
        <v>20</v>
      </c>
      <c r="E268" s="8">
        <v>15</v>
      </c>
      <c r="F268" s="8">
        <v>20</v>
      </c>
      <c r="G268" s="8">
        <v>40</v>
      </c>
      <c r="H268" s="8">
        <v>5</v>
      </c>
      <c r="I268" s="12">
        <v>0.39</v>
      </c>
      <c r="J268" s="12">
        <v>0.23</v>
      </c>
      <c r="K268" s="12">
        <v>0.39</v>
      </c>
      <c r="L268" s="12">
        <v>0.73</v>
      </c>
      <c r="M268" s="12">
        <v>0.05</v>
      </c>
    </row>
    <row r="269" spans="1:13" x14ac:dyDescent="0.35">
      <c r="A269" t="s">
        <v>772</v>
      </c>
      <c r="B269" s="8">
        <v>30</v>
      </c>
      <c r="C269" s="12">
        <v>0</v>
      </c>
      <c r="D269" s="8">
        <v>15</v>
      </c>
      <c r="E269" s="8">
        <v>10</v>
      </c>
      <c r="F269" s="8">
        <v>10</v>
      </c>
      <c r="G269" s="8">
        <v>30</v>
      </c>
      <c r="H269" s="65" t="s">
        <v>962</v>
      </c>
      <c r="I269" s="12">
        <v>0.53</v>
      </c>
      <c r="J269" s="12">
        <v>0.28000000000000003</v>
      </c>
      <c r="K269" s="65" t="s">
        <v>962</v>
      </c>
      <c r="L269" s="12">
        <v>0.88</v>
      </c>
      <c r="M269" s="65" t="s">
        <v>962</v>
      </c>
    </row>
    <row r="270" spans="1:13" x14ac:dyDescent="0.35">
      <c r="A270" t="s">
        <v>773</v>
      </c>
      <c r="B270" s="8">
        <v>45</v>
      </c>
      <c r="C270" s="12">
        <v>0</v>
      </c>
      <c r="D270" s="8">
        <v>20</v>
      </c>
      <c r="E270" s="8">
        <v>10</v>
      </c>
      <c r="F270" s="8">
        <v>15</v>
      </c>
      <c r="G270" s="8">
        <v>35</v>
      </c>
      <c r="H270" s="65" t="s">
        <v>962</v>
      </c>
      <c r="I270" s="12">
        <v>0.51</v>
      </c>
      <c r="J270" s="65" t="s">
        <v>962</v>
      </c>
      <c r="K270" s="12">
        <v>0.4</v>
      </c>
      <c r="L270" s="12">
        <v>0.77</v>
      </c>
      <c r="M270" s="65" t="s">
        <v>962</v>
      </c>
    </row>
    <row r="271" spans="1:13" x14ac:dyDescent="0.35">
      <c r="A271" t="s">
        <v>774</v>
      </c>
      <c r="B271" s="8">
        <v>20</v>
      </c>
      <c r="C271" s="12">
        <v>0</v>
      </c>
      <c r="D271" s="8">
        <v>15</v>
      </c>
      <c r="E271" s="65" t="s">
        <v>962</v>
      </c>
      <c r="F271" s="65" t="s">
        <v>962</v>
      </c>
      <c r="G271" s="8">
        <v>20</v>
      </c>
      <c r="H271" s="65" t="s">
        <v>962</v>
      </c>
      <c r="I271" s="12">
        <v>0.76</v>
      </c>
      <c r="J271" s="65" t="s">
        <v>962</v>
      </c>
      <c r="K271" s="65" t="s">
        <v>962</v>
      </c>
      <c r="L271" s="12">
        <v>0.86</v>
      </c>
      <c r="M271" s="65" t="s">
        <v>962</v>
      </c>
    </row>
    <row r="272" spans="1:13" x14ac:dyDescent="0.35">
      <c r="A272" t="s">
        <v>775</v>
      </c>
      <c r="B272" s="8">
        <v>15</v>
      </c>
      <c r="C272" s="12">
        <v>0</v>
      </c>
      <c r="D272" s="8">
        <v>15</v>
      </c>
      <c r="E272" s="65" t="s">
        <v>962</v>
      </c>
      <c r="F272" s="65" t="s">
        <v>962</v>
      </c>
      <c r="G272" s="8">
        <v>15</v>
      </c>
      <c r="H272" s="65" t="s">
        <v>962</v>
      </c>
      <c r="I272" s="12">
        <v>0.82</v>
      </c>
      <c r="J272" s="65" t="s">
        <v>962</v>
      </c>
      <c r="K272" s="65" t="s">
        <v>962</v>
      </c>
      <c r="L272" s="12">
        <v>0.82</v>
      </c>
      <c r="M272" s="65" t="s">
        <v>962</v>
      </c>
    </row>
    <row r="273" spans="1:13" x14ac:dyDescent="0.35">
      <c r="A273" t="s">
        <v>822</v>
      </c>
      <c r="B273" s="8">
        <v>230</v>
      </c>
      <c r="C273" s="12">
        <v>0</v>
      </c>
      <c r="D273" s="8">
        <v>110</v>
      </c>
      <c r="E273" s="8">
        <v>60</v>
      </c>
      <c r="F273" s="8">
        <v>60</v>
      </c>
      <c r="G273" s="8">
        <v>155</v>
      </c>
      <c r="H273" s="8">
        <v>25</v>
      </c>
      <c r="I273" s="12">
        <v>0.48</v>
      </c>
      <c r="J273" s="12">
        <v>0.26</v>
      </c>
      <c r="K273" s="12">
        <v>0.25</v>
      </c>
      <c r="L273" s="12">
        <v>0.68</v>
      </c>
      <c r="M273" s="12">
        <v>0.11</v>
      </c>
    </row>
    <row r="274" spans="1:13" x14ac:dyDescent="0.35">
      <c r="A274" t="s">
        <v>755</v>
      </c>
      <c r="B274" s="8">
        <v>460</v>
      </c>
      <c r="C274" s="12">
        <v>0.02</v>
      </c>
      <c r="D274" s="8">
        <v>445</v>
      </c>
      <c r="E274" s="8">
        <v>0</v>
      </c>
      <c r="F274" s="8">
        <v>0</v>
      </c>
      <c r="G274" s="8">
        <v>0</v>
      </c>
      <c r="H274" s="8">
        <v>20</v>
      </c>
      <c r="I274" s="12">
        <v>0.96</v>
      </c>
      <c r="J274" s="12">
        <v>0</v>
      </c>
      <c r="K274" s="12">
        <v>0</v>
      </c>
      <c r="L274" s="12">
        <v>0</v>
      </c>
      <c r="M274" s="12">
        <v>0.04</v>
      </c>
    </row>
    <row r="275" spans="1:13" x14ac:dyDescent="0.35">
      <c r="A275" t="s">
        <v>756</v>
      </c>
      <c r="B275" s="8">
        <v>3195</v>
      </c>
      <c r="C275" s="12">
        <v>0.02</v>
      </c>
      <c r="D275" s="8">
        <v>780</v>
      </c>
      <c r="E275" s="8">
        <v>1220</v>
      </c>
      <c r="F275" s="8">
        <v>685</v>
      </c>
      <c r="G275" s="8">
        <v>1280</v>
      </c>
      <c r="H275" s="8">
        <v>495</v>
      </c>
      <c r="I275" s="12">
        <v>0.24</v>
      </c>
      <c r="J275" s="12">
        <v>0.38</v>
      </c>
      <c r="K275" s="12">
        <v>0.21</v>
      </c>
      <c r="L275" s="12">
        <v>0.4</v>
      </c>
      <c r="M275" s="12">
        <v>0.15</v>
      </c>
    </row>
    <row r="276" spans="1:13" x14ac:dyDescent="0.35">
      <c r="A276" t="s">
        <v>757</v>
      </c>
      <c r="B276" s="8">
        <v>2745</v>
      </c>
      <c r="C276" s="12">
        <v>0.02</v>
      </c>
      <c r="D276" s="8">
        <v>745</v>
      </c>
      <c r="E276" s="8">
        <v>845</v>
      </c>
      <c r="F276" s="8">
        <v>790</v>
      </c>
      <c r="G276" s="8">
        <v>1830</v>
      </c>
      <c r="H276" s="8">
        <v>325</v>
      </c>
      <c r="I276" s="12">
        <v>0.27</v>
      </c>
      <c r="J276" s="12">
        <v>0.31</v>
      </c>
      <c r="K276" s="12">
        <v>0.28999999999999998</v>
      </c>
      <c r="L276" s="12">
        <v>0.67</v>
      </c>
      <c r="M276" s="12">
        <v>0.12</v>
      </c>
    </row>
    <row r="277" spans="1:13" x14ac:dyDescent="0.35">
      <c r="A277" t="s">
        <v>758</v>
      </c>
      <c r="B277" s="8">
        <v>2050</v>
      </c>
      <c r="C277" s="12">
        <v>0.02</v>
      </c>
      <c r="D277" s="8">
        <v>765</v>
      </c>
      <c r="E277" s="8">
        <v>625</v>
      </c>
      <c r="F277" s="8">
        <v>580</v>
      </c>
      <c r="G277" s="8">
        <v>1440</v>
      </c>
      <c r="H277" s="8">
        <v>225</v>
      </c>
      <c r="I277" s="12">
        <v>0.37</v>
      </c>
      <c r="J277" s="12">
        <v>0.3</v>
      </c>
      <c r="K277" s="12">
        <v>0.28000000000000003</v>
      </c>
      <c r="L277" s="12">
        <v>0.7</v>
      </c>
      <c r="M277" s="12">
        <v>0.11</v>
      </c>
    </row>
    <row r="278" spans="1:13" x14ac:dyDescent="0.35">
      <c r="A278" t="s">
        <v>759</v>
      </c>
      <c r="B278" s="8">
        <v>1980</v>
      </c>
      <c r="C278" s="12">
        <v>0.02</v>
      </c>
      <c r="D278" s="8">
        <v>850</v>
      </c>
      <c r="E278" s="8">
        <v>545</v>
      </c>
      <c r="F278" s="8">
        <v>480</v>
      </c>
      <c r="G278" s="8">
        <v>1400</v>
      </c>
      <c r="H278" s="8">
        <v>220</v>
      </c>
      <c r="I278" s="12">
        <v>0.43</v>
      </c>
      <c r="J278" s="12">
        <v>0.28000000000000003</v>
      </c>
      <c r="K278" s="12">
        <v>0.24</v>
      </c>
      <c r="L278" s="12">
        <v>0.71</v>
      </c>
      <c r="M278" s="12">
        <v>0.11</v>
      </c>
    </row>
    <row r="279" spans="1:13" x14ac:dyDescent="0.35">
      <c r="A279" t="s">
        <v>760</v>
      </c>
      <c r="B279" s="8">
        <v>1250</v>
      </c>
      <c r="C279" s="12">
        <v>0.02</v>
      </c>
      <c r="D279" s="8">
        <v>865</v>
      </c>
      <c r="E279" s="8">
        <v>240</v>
      </c>
      <c r="F279" s="8">
        <v>115</v>
      </c>
      <c r="G279" s="8">
        <v>1105</v>
      </c>
      <c r="H279" s="8">
        <v>75</v>
      </c>
      <c r="I279" s="12">
        <v>0.69</v>
      </c>
      <c r="J279" s="12">
        <v>0.19</v>
      </c>
      <c r="K279" s="12">
        <v>0.09</v>
      </c>
      <c r="L279" s="12">
        <v>0.88</v>
      </c>
      <c r="M279" s="12">
        <v>0.06</v>
      </c>
    </row>
    <row r="280" spans="1:13" x14ac:dyDescent="0.35">
      <c r="A280" t="s">
        <v>761</v>
      </c>
      <c r="B280" s="8">
        <v>610</v>
      </c>
      <c r="C280" s="12">
        <v>0.02</v>
      </c>
      <c r="D280" s="8">
        <v>385</v>
      </c>
      <c r="E280" s="8">
        <v>120</v>
      </c>
      <c r="F280" s="8">
        <v>40</v>
      </c>
      <c r="G280" s="8">
        <v>530</v>
      </c>
      <c r="H280" s="8">
        <v>50</v>
      </c>
      <c r="I280" s="12">
        <v>0.63</v>
      </c>
      <c r="J280" s="12">
        <v>0.19</v>
      </c>
      <c r="K280" s="12">
        <v>7.0000000000000007E-2</v>
      </c>
      <c r="L280" s="12">
        <v>0.87</v>
      </c>
      <c r="M280" s="12">
        <v>0.08</v>
      </c>
    </row>
    <row r="281" spans="1:13" x14ac:dyDescent="0.35">
      <c r="A281" t="s">
        <v>820</v>
      </c>
      <c r="B281" s="8">
        <v>12295</v>
      </c>
      <c r="C281" s="12">
        <v>0.02</v>
      </c>
      <c r="D281" s="8">
        <v>4830</v>
      </c>
      <c r="E281" s="8">
        <v>3595</v>
      </c>
      <c r="F281" s="8">
        <v>2695</v>
      </c>
      <c r="G281" s="8">
        <v>7585</v>
      </c>
      <c r="H281" s="8">
        <v>1405</v>
      </c>
      <c r="I281" s="12">
        <v>0.39</v>
      </c>
      <c r="J281" s="12">
        <v>0.28999999999999998</v>
      </c>
      <c r="K281" s="12">
        <v>0.22</v>
      </c>
      <c r="L281" s="12">
        <v>0.62</v>
      </c>
      <c r="M281" s="12">
        <v>0.11</v>
      </c>
    </row>
    <row r="282" spans="1:13" x14ac:dyDescent="0.35">
      <c r="A282" t="s">
        <v>762</v>
      </c>
      <c r="B282" s="8">
        <v>680</v>
      </c>
      <c r="C282" s="12">
        <v>0.03</v>
      </c>
      <c r="D282" s="8">
        <v>655</v>
      </c>
      <c r="E282" s="8">
        <v>0</v>
      </c>
      <c r="F282" s="8">
        <v>0</v>
      </c>
      <c r="G282" s="8">
        <v>0</v>
      </c>
      <c r="H282" s="8">
        <v>25</v>
      </c>
      <c r="I282" s="12">
        <v>0.97</v>
      </c>
      <c r="J282" s="12">
        <v>0</v>
      </c>
      <c r="K282" s="12">
        <v>0</v>
      </c>
      <c r="L282" s="12">
        <v>0</v>
      </c>
      <c r="M282" s="12">
        <v>0.03</v>
      </c>
    </row>
    <row r="283" spans="1:13" x14ac:dyDescent="0.35">
      <c r="A283" t="s">
        <v>763</v>
      </c>
      <c r="B283" s="8">
        <v>4875</v>
      </c>
      <c r="C283" s="12">
        <v>0.04</v>
      </c>
      <c r="D283" s="8">
        <v>1110</v>
      </c>
      <c r="E283" s="8">
        <v>1890</v>
      </c>
      <c r="F283" s="8">
        <v>1170</v>
      </c>
      <c r="G283" s="8">
        <v>1930</v>
      </c>
      <c r="H283" s="8">
        <v>670</v>
      </c>
      <c r="I283" s="12">
        <v>0.23</v>
      </c>
      <c r="J283" s="12">
        <v>0.39</v>
      </c>
      <c r="K283" s="12">
        <v>0.24</v>
      </c>
      <c r="L283" s="12">
        <v>0.4</v>
      </c>
      <c r="M283" s="12">
        <v>0.14000000000000001</v>
      </c>
    </row>
    <row r="284" spans="1:13" x14ac:dyDescent="0.35">
      <c r="A284" t="s">
        <v>764</v>
      </c>
      <c r="B284" s="8">
        <v>4495</v>
      </c>
      <c r="C284" s="12">
        <v>0.04</v>
      </c>
      <c r="D284" s="8">
        <v>1245</v>
      </c>
      <c r="E284" s="8">
        <v>1420</v>
      </c>
      <c r="F284" s="8">
        <v>1350</v>
      </c>
      <c r="G284" s="8">
        <v>2925</v>
      </c>
      <c r="H284" s="8">
        <v>530</v>
      </c>
      <c r="I284" s="12">
        <v>0.28000000000000003</v>
      </c>
      <c r="J284" s="12">
        <v>0.32</v>
      </c>
      <c r="K284" s="12">
        <v>0.3</v>
      </c>
      <c r="L284" s="12">
        <v>0.65</v>
      </c>
      <c r="M284" s="12">
        <v>0.12</v>
      </c>
    </row>
    <row r="285" spans="1:13" x14ac:dyDescent="0.35">
      <c r="A285" t="s">
        <v>765</v>
      </c>
      <c r="B285" s="8">
        <v>3270</v>
      </c>
      <c r="C285" s="12">
        <v>0.04</v>
      </c>
      <c r="D285" s="8">
        <v>1240</v>
      </c>
      <c r="E285" s="8">
        <v>985</v>
      </c>
      <c r="F285" s="8">
        <v>925</v>
      </c>
      <c r="G285" s="8">
        <v>2320</v>
      </c>
      <c r="H285" s="8">
        <v>260</v>
      </c>
      <c r="I285" s="12">
        <v>0.38</v>
      </c>
      <c r="J285" s="12">
        <v>0.3</v>
      </c>
      <c r="K285" s="12">
        <v>0.28000000000000003</v>
      </c>
      <c r="L285" s="12">
        <v>0.71</v>
      </c>
      <c r="M285" s="12">
        <v>0.08</v>
      </c>
    </row>
    <row r="286" spans="1:13" x14ac:dyDescent="0.35">
      <c r="A286" t="s">
        <v>766</v>
      </c>
      <c r="B286" s="8">
        <v>3365</v>
      </c>
      <c r="C286" s="12">
        <v>0.04</v>
      </c>
      <c r="D286" s="8">
        <v>1400</v>
      </c>
      <c r="E286" s="8">
        <v>915</v>
      </c>
      <c r="F286" s="8">
        <v>910</v>
      </c>
      <c r="G286" s="8">
        <v>2320</v>
      </c>
      <c r="H286" s="8">
        <v>370</v>
      </c>
      <c r="I286" s="12">
        <v>0.42</v>
      </c>
      <c r="J286" s="12">
        <v>0.27</v>
      </c>
      <c r="K286" s="12">
        <v>0.27</v>
      </c>
      <c r="L286" s="12">
        <v>0.69</v>
      </c>
      <c r="M286" s="12">
        <v>0.11</v>
      </c>
    </row>
    <row r="287" spans="1:13" x14ac:dyDescent="0.35">
      <c r="A287" t="s">
        <v>767</v>
      </c>
      <c r="B287" s="8">
        <v>1925</v>
      </c>
      <c r="C287" s="12">
        <v>0.04</v>
      </c>
      <c r="D287" s="8">
        <v>1190</v>
      </c>
      <c r="E287" s="8">
        <v>435</v>
      </c>
      <c r="F287" s="8">
        <v>190</v>
      </c>
      <c r="G287" s="8">
        <v>1620</v>
      </c>
      <c r="H287" s="8">
        <v>160</v>
      </c>
      <c r="I287" s="12">
        <v>0.62</v>
      </c>
      <c r="J287" s="12">
        <v>0.23</v>
      </c>
      <c r="K287" s="12">
        <v>0.1</v>
      </c>
      <c r="L287" s="12">
        <v>0.84</v>
      </c>
      <c r="M287" s="12">
        <v>0.08</v>
      </c>
    </row>
    <row r="288" spans="1:13" x14ac:dyDescent="0.35">
      <c r="A288" t="s">
        <v>768</v>
      </c>
      <c r="B288" s="8">
        <v>1000</v>
      </c>
      <c r="C288" s="12">
        <v>0.04</v>
      </c>
      <c r="D288" s="8">
        <v>595</v>
      </c>
      <c r="E288" s="8">
        <v>245</v>
      </c>
      <c r="F288" s="8">
        <v>70</v>
      </c>
      <c r="G288" s="8">
        <v>835</v>
      </c>
      <c r="H288" s="8">
        <v>95</v>
      </c>
      <c r="I288" s="12">
        <v>0.59</v>
      </c>
      <c r="J288" s="12">
        <v>0.24</v>
      </c>
      <c r="K288" s="12">
        <v>7.0000000000000007E-2</v>
      </c>
      <c r="L288" s="12">
        <v>0.83</v>
      </c>
      <c r="M288" s="12">
        <v>0.09</v>
      </c>
    </row>
    <row r="289" spans="1:13" x14ac:dyDescent="0.35">
      <c r="A289" t="s">
        <v>821</v>
      </c>
      <c r="B289" s="8">
        <v>19605</v>
      </c>
      <c r="C289" s="12">
        <v>0.04</v>
      </c>
      <c r="D289" s="8">
        <v>7440</v>
      </c>
      <c r="E289" s="8">
        <v>5885</v>
      </c>
      <c r="F289" s="8">
        <v>4620</v>
      </c>
      <c r="G289" s="8">
        <v>11950</v>
      </c>
      <c r="H289" s="8">
        <v>2110</v>
      </c>
      <c r="I289" s="12">
        <v>0.38</v>
      </c>
      <c r="J289" s="12">
        <v>0.3</v>
      </c>
      <c r="K289" s="12">
        <v>0.24</v>
      </c>
      <c r="L289" s="12">
        <v>0.61</v>
      </c>
      <c r="M289" s="12">
        <v>0.11</v>
      </c>
    </row>
  </sheetData>
  <pageMargins left="0.7" right="0.7" top="0.75" bottom="0.75" header="0.3" footer="0.3"/>
  <pageSetup paperSize="9" orientation="portrait" horizontalDpi="300" verticalDpi="300"/>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J145"/>
  <sheetViews>
    <sheetView workbookViewId="0"/>
  </sheetViews>
  <sheetFormatPr defaultColWidth="10.6640625" defaultRowHeight="15.5" x14ac:dyDescent="0.35"/>
  <cols>
    <col min="1" max="1" width="35.6640625" customWidth="1"/>
    <col min="2" max="15" width="16.6640625" customWidth="1"/>
  </cols>
  <sheetData>
    <row r="1" spans="1:10" ht="62" x14ac:dyDescent="0.35">
      <c r="A1" s="2" t="s">
        <v>835</v>
      </c>
      <c r="B1" s="2" t="s">
        <v>239</v>
      </c>
      <c r="C1" s="2" t="s">
        <v>152</v>
      </c>
      <c r="D1" s="2" t="s">
        <v>260</v>
      </c>
      <c r="E1" s="2" t="s">
        <v>405</v>
      </c>
      <c r="F1" s="2" t="s">
        <v>406</v>
      </c>
      <c r="G1" s="2" t="s">
        <v>340</v>
      </c>
      <c r="H1" s="2" t="s">
        <v>157</v>
      </c>
      <c r="I1" s="2" t="s">
        <v>158</v>
      </c>
      <c r="J1" s="2" t="s">
        <v>159</v>
      </c>
    </row>
    <row r="2" spans="1:10" x14ac:dyDescent="0.35">
      <c r="A2" t="s">
        <v>836</v>
      </c>
      <c r="B2" s="8">
        <v>1400</v>
      </c>
      <c r="C2" s="12">
        <v>7.0000000000000007E-2</v>
      </c>
      <c r="D2" s="8">
        <v>1295</v>
      </c>
      <c r="E2" s="8">
        <v>950</v>
      </c>
      <c r="F2" s="8">
        <v>315</v>
      </c>
      <c r="G2" s="8">
        <v>30</v>
      </c>
      <c r="H2" s="12">
        <v>0.73</v>
      </c>
      <c r="I2" s="12">
        <v>0.24</v>
      </c>
      <c r="J2" s="12">
        <v>0.02</v>
      </c>
    </row>
    <row r="3" spans="1:10" x14ac:dyDescent="0.35">
      <c r="A3" t="s">
        <v>837</v>
      </c>
      <c r="B3" s="8">
        <v>10790</v>
      </c>
      <c r="C3" s="12">
        <v>0.08</v>
      </c>
      <c r="D3" s="8">
        <v>10140</v>
      </c>
      <c r="E3" s="8">
        <v>7200</v>
      </c>
      <c r="F3" s="8">
        <v>2465</v>
      </c>
      <c r="G3" s="8">
        <v>470</v>
      </c>
      <c r="H3" s="12">
        <v>0.71</v>
      </c>
      <c r="I3" s="12">
        <v>0.24</v>
      </c>
      <c r="J3" s="12">
        <v>0.05</v>
      </c>
    </row>
    <row r="4" spans="1:10" x14ac:dyDescent="0.35">
      <c r="A4" t="s">
        <v>838</v>
      </c>
      <c r="B4" s="8">
        <v>9570</v>
      </c>
      <c r="C4" s="12">
        <v>0.08</v>
      </c>
      <c r="D4" s="8">
        <v>9140</v>
      </c>
      <c r="E4" s="8">
        <v>6475</v>
      </c>
      <c r="F4" s="8">
        <v>2520</v>
      </c>
      <c r="G4" s="8">
        <v>145</v>
      </c>
      <c r="H4" s="12">
        <v>0.71</v>
      </c>
      <c r="I4" s="12">
        <v>0.28000000000000003</v>
      </c>
      <c r="J4" s="12">
        <v>0.02</v>
      </c>
    </row>
    <row r="5" spans="1:10" x14ac:dyDescent="0.35">
      <c r="A5" t="s">
        <v>839</v>
      </c>
      <c r="B5" s="8">
        <v>6805</v>
      </c>
      <c r="C5" s="12">
        <v>0.08</v>
      </c>
      <c r="D5" s="8">
        <v>6725</v>
      </c>
      <c r="E5" s="8">
        <v>4810</v>
      </c>
      <c r="F5" s="8">
        <v>1440</v>
      </c>
      <c r="G5" s="8">
        <v>475</v>
      </c>
      <c r="H5" s="12">
        <v>0.72</v>
      </c>
      <c r="I5" s="12">
        <v>0.21</v>
      </c>
      <c r="J5" s="12">
        <v>7.0000000000000007E-2</v>
      </c>
    </row>
    <row r="6" spans="1:10" x14ac:dyDescent="0.35">
      <c r="A6" t="s">
        <v>840</v>
      </c>
      <c r="B6" s="8">
        <v>6860</v>
      </c>
      <c r="C6" s="12">
        <v>0.08</v>
      </c>
      <c r="D6" s="8">
        <v>7180</v>
      </c>
      <c r="E6" s="8">
        <v>4840</v>
      </c>
      <c r="F6" s="8">
        <v>2110</v>
      </c>
      <c r="G6" s="8">
        <v>225</v>
      </c>
      <c r="H6" s="12">
        <v>0.67</v>
      </c>
      <c r="I6" s="12">
        <v>0.28999999999999998</v>
      </c>
      <c r="J6" s="12">
        <v>0.03</v>
      </c>
    </row>
    <row r="7" spans="1:10" x14ac:dyDescent="0.35">
      <c r="A7" t="s">
        <v>841</v>
      </c>
      <c r="B7" s="8">
        <v>4115</v>
      </c>
      <c r="C7" s="12">
        <v>0.08</v>
      </c>
      <c r="D7" s="8">
        <v>4795</v>
      </c>
      <c r="E7" s="8">
        <v>2890</v>
      </c>
      <c r="F7" s="8">
        <v>1825</v>
      </c>
      <c r="G7" s="8">
        <v>80</v>
      </c>
      <c r="H7" s="12">
        <v>0.6</v>
      </c>
      <c r="I7" s="12">
        <v>0.38</v>
      </c>
      <c r="J7" s="12">
        <v>0.02</v>
      </c>
    </row>
    <row r="8" spans="1:10" x14ac:dyDescent="0.35">
      <c r="A8" t="s">
        <v>842</v>
      </c>
      <c r="B8" s="8">
        <v>2070</v>
      </c>
      <c r="C8" s="12">
        <v>0.08</v>
      </c>
      <c r="D8" s="8">
        <v>2120</v>
      </c>
      <c r="E8" s="8">
        <v>1400</v>
      </c>
      <c r="F8" s="8">
        <v>690</v>
      </c>
      <c r="G8" s="8">
        <v>25</v>
      </c>
      <c r="H8" s="12">
        <v>0.66</v>
      </c>
      <c r="I8" s="12">
        <v>0.33</v>
      </c>
      <c r="J8" s="12">
        <v>0.01</v>
      </c>
    </row>
    <row r="9" spans="1:10" x14ac:dyDescent="0.35">
      <c r="A9" t="s">
        <v>843</v>
      </c>
      <c r="B9" s="8">
        <v>305</v>
      </c>
      <c r="C9" s="12">
        <v>0.02</v>
      </c>
      <c r="D9" s="8">
        <v>285</v>
      </c>
      <c r="E9" s="8">
        <v>210</v>
      </c>
      <c r="F9" s="8">
        <v>65</v>
      </c>
      <c r="G9" s="8">
        <v>10</v>
      </c>
      <c r="H9" s="12">
        <v>0.73</v>
      </c>
      <c r="I9" s="12">
        <v>0.23</v>
      </c>
      <c r="J9" s="12">
        <v>0.04</v>
      </c>
    </row>
    <row r="10" spans="1:10" x14ac:dyDescent="0.35">
      <c r="A10" t="s">
        <v>844</v>
      </c>
      <c r="B10" s="8">
        <v>1885</v>
      </c>
      <c r="C10" s="12">
        <v>0.01</v>
      </c>
      <c r="D10" s="8">
        <v>1755</v>
      </c>
      <c r="E10" s="8">
        <v>1295</v>
      </c>
      <c r="F10" s="8">
        <v>395</v>
      </c>
      <c r="G10" s="8">
        <v>70</v>
      </c>
      <c r="H10" s="12">
        <v>0.74</v>
      </c>
      <c r="I10" s="12">
        <v>0.22</v>
      </c>
      <c r="J10" s="12">
        <v>0.04</v>
      </c>
    </row>
    <row r="11" spans="1:10" x14ac:dyDescent="0.35">
      <c r="A11" t="s">
        <v>845</v>
      </c>
      <c r="B11" s="8">
        <v>2025</v>
      </c>
      <c r="C11" s="12">
        <v>0.02</v>
      </c>
      <c r="D11" s="8">
        <v>1925</v>
      </c>
      <c r="E11" s="8">
        <v>1360</v>
      </c>
      <c r="F11" s="8">
        <v>535</v>
      </c>
      <c r="G11" s="8">
        <v>30</v>
      </c>
      <c r="H11" s="12">
        <v>0.71</v>
      </c>
      <c r="I11" s="12">
        <v>0.28000000000000003</v>
      </c>
      <c r="J11" s="12">
        <v>0.02</v>
      </c>
    </row>
    <row r="12" spans="1:10" x14ac:dyDescent="0.35">
      <c r="A12" t="s">
        <v>846</v>
      </c>
      <c r="B12" s="8">
        <v>1470</v>
      </c>
      <c r="C12" s="12">
        <v>0.02</v>
      </c>
      <c r="D12" s="8">
        <v>1425</v>
      </c>
      <c r="E12" s="8">
        <v>1005</v>
      </c>
      <c r="F12" s="8">
        <v>350</v>
      </c>
      <c r="G12" s="8">
        <v>75</v>
      </c>
      <c r="H12" s="12">
        <v>0.7</v>
      </c>
      <c r="I12" s="12">
        <v>0.24</v>
      </c>
      <c r="J12" s="12">
        <v>0.05</v>
      </c>
    </row>
    <row r="13" spans="1:10" x14ac:dyDescent="0.35">
      <c r="A13" t="s">
        <v>847</v>
      </c>
      <c r="B13" s="8">
        <v>1450</v>
      </c>
      <c r="C13" s="12">
        <v>0.02</v>
      </c>
      <c r="D13" s="8">
        <v>1515</v>
      </c>
      <c r="E13" s="8">
        <v>1015</v>
      </c>
      <c r="F13" s="8">
        <v>455</v>
      </c>
      <c r="G13" s="8">
        <v>45</v>
      </c>
      <c r="H13" s="12">
        <v>0.67</v>
      </c>
      <c r="I13" s="12">
        <v>0.3</v>
      </c>
      <c r="J13" s="12">
        <v>0.03</v>
      </c>
    </row>
    <row r="14" spans="1:10" x14ac:dyDescent="0.35">
      <c r="A14" t="s">
        <v>848</v>
      </c>
      <c r="B14" s="8">
        <v>900</v>
      </c>
      <c r="C14" s="12">
        <v>0.02</v>
      </c>
      <c r="D14" s="8">
        <v>1080</v>
      </c>
      <c r="E14" s="8">
        <v>635</v>
      </c>
      <c r="F14" s="8">
        <v>430</v>
      </c>
      <c r="G14" s="8">
        <v>15</v>
      </c>
      <c r="H14" s="12">
        <v>0.59</v>
      </c>
      <c r="I14" s="12">
        <v>0.4</v>
      </c>
      <c r="J14" s="12">
        <v>0.01</v>
      </c>
    </row>
    <row r="15" spans="1:10" x14ac:dyDescent="0.35">
      <c r="A15" t="s">
        <v>849</v>
      </c>
      <c r="B15" s="8">
        <v>410</v>
      </c>
      <c r="C15" s="12">
        <v>0.02</v>
      </c>
      <c r="D15" s="8">
        <v>415</v>
      </c>
      <c r="E15" s="8">
        <v>285</v>
      </c>
      <c r="F15" s="8">
        <v>130</v>
      </c>
      <c r="G15" s="12" t="s">
        <v>962</v>
      </c>
      <c r="H15" s="12">
        <v>0.69</v>
      </c>
      <c r="I15" s="12" t="s">
        <v>962</v>
      </c>
      <c r="J15" s="12" t="s">
        <v>962</v>
      </c>
    </row>
    <row r="16" spans="1:10" x14ac:dyDescent="0.35">
      <c r="A16" t="s">
        <v>850</v>
      </c>
      <c r="B16" s="8">
        <v>430</v>
      </c>
      <c r="C16" s="12">
        <v>0.02</v>
      </c>
      <c r="D16" s="8">
        <v>410</v>
      </c>
      <c r="E16" s="8">
        <v>300</v>
      </c>
      <c r="F16" s="8">
        <v>100</v>
      </c>
      <c r="G16" s="8">
        <v>10</v>
      </c>
      <c r="H16" s="12">
        <v>0.73</v>
      </c>
      <c r="I16" s="12">
        <v>0.25</v>
      </c>
      <c r="J16" s="12">
        <v>0.02</v>
      </c>
    </row>
    <row r="17" spans="1:10" x14ac:dyDescent="0.35">
      <c r="A17" t="s">
        <v>851</v>
      </c>
      <c r="B17" s="8">
        <v>3305</v>
      </c>
      <c r="C17" s="12">
        <v>0.03</v>
      </c>
      <c r="D17" s="8">
        <v>3065</v>
      </c>
      <c r="E17" s="8">
        <v>2215</v>
      </c>
      <c r="F17" s="8">
        <v>720</v>
      </c>
      <c r="G17" s="8">
        <v>130</v>
      </c>
      <c r="H17" s="12">
        <v>0.72</v>
      </c>
      <c r="I17" s="12">
        <v>0.23</v>
      </c>
      <c r="J17" s="12">
        <v>0.04</v>
      </c>
    </row>
    <row r="18" spans="1:10" x14ac:dyDescent="0.35">
      <c r="A18" t="s">
        <v>852</v>
      </c>
      <c r="B18" s="8">
        <v>3065</v>
      </c>
      <c r="C18" s="12">
        <v>0.03</v>
      </c>
      <c r="D18" s="8">
        <v>2970</v>
      </c>
      <c r="E18" s="8">
        <v>2105</v>
      </c>
      <c r="F18" s="8">
        <v>815</v>
      </c>
      <c r="G18" s="8">
        <v>55</v>
      </c>
      <c r="H18" s="12">
        <v>0.71</v>
      </c>
      <c r="I18" s="12">
        <v>0.27</v>
      </c>
      <c r="J18" s="12">
        <v>0.02</v>
      </c>
    </row>
    <row r="19" spans="1:10" x14ac:dyDescent="0.35">
      <c r="A19" t="s">
        <v>853</v>
      </c>
      <c r="B19" s="8">
        <v>2270</v>
      </c>
      <c r="C19" s="12">
        <v>0.03</v>
      </c>
      <c r="D19" s="8">
        <v>2155</v>
      </c>
      <c r="E19" s="8">
        <v>1475</v>
      </c>
      <c r="F19" s="8">
        <v>510</v>
      </c>
      <c r="G19" s="8">
        <v>165</v>
      </c>
      <c r="H19" s="12">
        <v>0.69</v>
      </c>
      <c r="I19" s="12">
        <v>0.24</v>
      </c>
      <c r="J19" s="12">
        <v>0.08</v>
      </c>
    </row>
    <row r="20" spans="1:10" x14ac:dyDescent="0.35">
      <c r="A20" t="s">
        <v>854</v>
      </c>
      <c r="B20" s="8">
        <v>2320</v>
      </c>
      <c r="C20" s="12">
        <v>0.03</v>
      </c>
      <c r="D20" s="8">
        <v>2465</v>
      </c>
      <c r="E20" s="8">
        <v>1650</v>
      </c>
      <c r="F20" s="8">
        <v>750</v>
      </c>
      <c r="G20" s="8">
        <v>65</v>
      </c>
      <c r="H20" s="12">
        <v>0.67</v>
      </c>
      <c r="I20" s="12">
        <v>0.3</v>
      </c>
      <c r="J20" s="12">
        <v>0.03</v>
      </c>
    </row>
    <row r="21" spans="1:10" x14ac:dyDescent="0.35">
      <c r="A21" t="s">
        <v>855</v>
      </c>
      <c r="B21" s="8">
        <v>1415</v>
      </c>
      <c r="C21" s="12">
        <v>0.03</v>
      </c>
      <c r="D21" s="8">
        <v>1640</v>
      </c>
      <c r="E21" s="8">
        <v>970</v>
      </c>
      <c r="F21" s="8">
        <v>640</v>
      </c>
      <c r="G21" s="8">
        <v>30</v>
      </c>
      <c r="H21" s="12">
        <v>0.59</v>
      </c>
      <c r="I21" s="12">
        <v>0.39</v>
      </c>
      <c r="J21" s="12">
        <v>0.02</v>
      </c>
    </row>
    <row r="22" spans="1:10" x14ac:dyDescent="0.35">
      <c r="A22" t="s">
        <v>856</v>
      </c>
      <c r="B22" s="8">
        <v>690</v>
      </c>
      <c r="C22" s="12">
        <v>0.03</v>
      </c>
      <c r="D22" s="8">
        <v>725</v>
      </c>
      <c r="E22" s="8">
        <v>475</v>
      </c>
      <c r="F22" s="8">
        <v>240</v>
      </c>
      <c r="G22" s="8">
        <v>5</v>
      </c>
      <c r="H22" s="12">
        <v>0.66</v>
      </c>
      <c r="I22" s="12">
        <v>0.33</v>
      </c>
      <c r="J22" s="12">
        <v>0.01</v>
      </c>
    </row>
    <row r="23" spans="1:10" x14ac:dyDescent="0.35">
      <c r="A23" t="s">
        <v>636</v>
      </c>
      <c r="B23" s="8">
        <v>1310</v>
      </c>
      <c r="C23" s="12">
        <v>7.0000000000000007E-2</v>
      </c>
      <c r="D23" s="8">
        <v>1220</v>
      </c>
      <c r="E23" s="8">
        <v>900</v>
      </c>
      <c r="F23" s="8">
        <v>305</v>
      </c>
      <c r="G23" s="8">
        <v>15</v>
      </c>
      <c r="H23" s="12">
        <v>0.74</v>
      </c>
      <c r="I23" s="12">
        <v>0.25</v>
      </c>
      <c r="J23" s="12">
        <v>0.01</v>
      </c>
    </row>
    <row r="24" spans="1:10" x14ac:dyDescent="0.35">
      <c r="A24" t="s">
        <v>637</v>
      </c>
      <c r="B24" s="8">
        <v>9430</v>
      </c>
      <c r="C24" s="12">
        <v>7.0000000000000007E-2</v>
      </c>
      <c r="D24" s="8">
        <v>8830</v>
      </c>
      <c r="E24" s="8">
        <v>6265</v>
      </c>
      <c r="F24" s="8">
        <v>2160</v>
      </c>
      <c r="G24" s="8">
        <v>405</v>
      </c>
      <c r="H24" s="12">
        <v>0.71</v>
      </c>
      <c r="I24" s="12">
        <v>0.24</v>
      </c>
      <c r="J24" s="12">
        <v>0.05</v>
      </c>
    </row>
    <row r="25" spans="1:10" x14ac:dyDescent="0.35">
      <c r="A25" t="s">
        <v>638</v>
      </c>
      <c r="B25" s="8">
        <v>8460</v>
      </c>
      <c r="C25" s="12">
        <v>7.0000000000000007E-2</v>
      </c>
      <c r="D25" s="8">
        <v>8080</v>
      </c>
      <c r="E25" s="8">
        <v>5785</v>
      </c>
      <c r="F25" s="8">
        <v>2185</v>
      </c>
      <c r="G25" s="8">
        <v>110</v>
      </c>
      <c r="H25" s="12">
        <v>0.72</v>
      </c>
      <c r="I25" s="12">
        <v>0.27</v>
      </c>
      <c r="J25" s="12">
        <v>0.01</v>
      </c>
    </row>
    <row r="26" spans="1:10" x14ac:dyDescent="0.35">
      <c r="A26" t="s">
        <v>639</v>
      </c>
      <c r="B26" s="8">
        <v>6410</v>
      </c>
      <c r="C26" s="12">
        <v>0.08</v>
      </c>
      <c r="D26" s="8">
        <v>6350</v>
      </c>
      <c r="E26" s="8">
        <v>4600</v>
      </c>
      <c r="F26" s="8">
        <v>1355</v>
      </c>
      <c r="G26" s="8">
        <v>395</v>
      </c>
      <c r="H26" s="12">
        <v>0.72</v>
      </c>
      <c r="I26" s="12">
        <v>0.21</v>
      </c>
      <c r="J26" s="12">
        <v>0.06</v>
      </c>
    </row>
    <row r="27" spans="1:10" x14ac:dyDescent="0.35">
      <c r="A27" t="s">
        <v>640</v>
      </c>
      <c r="B27" s="8">
        <v>6215</v>
      </c>
      <c r="C27" s="12">
        <v>7.0000000000000007E-2</v>
      </c>
      <c r="D27" s="8">
        <v>6470</v>
      </c>
      <c r="E27" s="8">
        <v>4425</v>
      </c>
      <c r="F27" s="8">
        <v>1840</v>
      </c>
      <c r="G27" s="8">
        <v>205</v>
      </c>
      <c r="H27" s="12">
        <v>0.68</v>
      </c>
      <c r="I27" s="12">
        <v>0.28000000000000003</v>
      </c>
      <c r="J27" s="12">
        <v>0.03</v>
      </c>
    </row>
    <row r="28" spans="1:10" x14ac:dyDescent="0.35">
      <c r="A28" t="s">
        <v>641</v>
      </c>
      <c r="B28" s="8">
        <v>3855</v>
      </c>
      <c r="C28" s="12">
        <v>7.0000000000000007E-2</v>
      </c>
      <c r="D28" s="8">
        <v>4430</v>
      </c>
      <c r="E28" s="8">
        <v>2600</v>
      </c>
      <c r="F28" s="8">
        <v>1750</v>
      </c>
      <c r="G28" s="8">
        <v>80</v>
      </c>
      <c r="H28" s="12">
        <v>0.59</v>
      </c>
      <c r="I28" s="12">
        <v>0.39</v>
      </c>
      <c r="J28" s="12">
        <v>0.02</v>
      </c>
    </row>
    <row r="29" spans="1:10" x14ac:dyDescent="0.35">
      <c r="A29" t="s">
        <v>642</v>
      </c>
      <c r="B29" s="8">
        <v>1760</v>
      </c>
      <c r="C29" s="12">
        <v>7.0000000000000007E-2</v>
      </c>
      <c r="D29" s="8">
        <v>1860</v>
      </c>
      <c r="E29" s="8">
        <v>1230</v>
      </c>
      <c r="F29" s="8">
        <v>610</v>
      </c>
      <c r="G29" s="8">
        <v>20</v>
      </c>
      <c r="H29" s="12">
        <v>0.66</v>
      </c>
      <c r="I29" s="12">
        <v>0.33</v>
      </c>
      <c r="J29" s="12">
        <v>0.01</v>
      </c>
    </row>
    <row r="30" spans="1:10" x14ac:dyDescent="0.35">
      <c r="A30" t="s">
        <v>857</v>
      </c>
      <c r="B30" s="8">
        <v>900</v>
      </c>
      <c r="C30" s="12">
        <v>0.05</v>
      </c>
      <c r="D30" s="8">
        <v>805</v>
      </c>
      <c r="E30" s="8">
        <v>565</v>
      </c>
      <c r="F30" s="8">
        <v>220</v>
      </c>
      <c r="G30" s="8">
        <v>20</v>
      </c>
      <c r="H30" s="12">
        <v>0.7</v>
      </c>
      <c r="I30" s="12">
        <v>0.27</v>
      </c>
      <c r="J30" s="12">
        <v>0.03</v>
      </c>
    </row>
    <row r="31" spans="1:10" x14ac:dyDescent="0.35">
      <c r="A31" t="s">
        <v>858</v>
      </c>
      <c r="B31" s="8">
        <v>6345</v>
      </c>
      <c r="C31" s="12">
        <v>0.05</v>
      </c>
      <c r="D31" s="8">
        <v>5995</v>
      </c>
      <c r="E31" s="8">
        <v>4295</v>
      </c>
      <c r="F31" s="8">
        <v>1430</v>
      </c>
      <c r="G31" s="8">
        <v>270</v>
      </c>
      <c r="H31" s="12">
        <v>0.72</v>
      </c>
      <c r="I31" s="12">
        <v>0.24</v>
      </c>
      <c r="J31" s="12">
        <v>0.04</v>
      </c>
    </row>
    <row r="32" spans="1:10" x14ac:dyDescent="0.35">
      <c r="A32" t="s">
        <v>859</v>
      </c>
      <c r="B32" s="8">
        <v>6020</v>
      </c>
      <c r="C32" s="12">
        <v>0.05</v>
      </c>
      <c r="D32" s="8">
        <v>5740</v>
      </c>
      <c r="E32" s="8">
        <v>4115</v>
      </c>
      <c r="F32" s="8">
        <v>1525</v>
      </c>
      <c r="G32" s="8">
        <v>100</v>
      </c>
      <c r="H32" s="12">
        <v>0.72</v>
      </c>
      <c r="I32" s="12">
        <v>0.27</v>
      </c>
      <c r="J32" s="12">
        <v>0.02</v>
      </c>
    </row>
    <row r="33" spans="1:10" x14ac:dyDescent="0.35">
      <c r="A33" t="s">
        <v>860</v>
      </c>
      <c r="B33" s="8">
        <v>4445</v>
      </c>
      <c r="C33" s="12">
        <v>0.05</v>
      </c>
      <c r="D33" s="8">
        <v>4310</v>
      </c>
      <c r="E33" s="8">
        <v>3025</v>
      </c>
      <c r="F33" s="8">
        <v>975</v>
      </c>
      <c r="G33" s="8">
        <v>310</v>
      </c>
      <c r="H33" s="12">
        <v>0.7</v>
      </c>
      <c r="I33" s="12">
        <v>0.23</v>
      </c>
      <c r="J33" s="12">
        <v>7.0000000000000007E-2</v>
      </c>
    </row>
    <row r="34" spans="1:10" x14ac:dyDescent="0.35">
      <c r="A34" t="s">
        <v>861</v>
      </c>
      <c r="B34" s="8">
        <v>4650</v>
      </c>
      <c r="C34" s="12">
        <v>0.05</v>
      </c>
      <c r="D34" s="8">
        <v>4820</v>
      </c>
      <c r="E34" s="8">
        <v>3195</v>
      </c>
      <c r="F34" s="8">
        <v>1500</v>
      </c>
      <c r="G34" s="8">
        <v>125</v>
      </c>
      <c r="H34" s="12">
        <v>0.66</v>
      </c>
      <c r="I34" s="12">
        <v>0.31</v>
      </c>
      <c r="J34" s="12">
        <v>0.03</v>
      </c>
    </row>
    <row r="35" spans="1:10" x14ac:dyDescent="0.35">
      <c r="A35" t="s">
        <v>862</v>
      </c>
      <c r="B35" s="8">
        <v>2800</v>
      </c>
      <c r="C35" s="12">
        <v>0.05</v>
      </c>
      <c r="D35" s="8">
        <v>3285</v>
      </c>
      <c r="E35" s="8">
        <v>1920</v>
      </c>
      <c r="F35" s="8">
        <v>1310</v>
      </c>
      <c r="G35" s="8">
        <v>55</v>
      </c>
      <c r="H35" s="12">
        <v>0.57999999999999996</v>
      </c>
      <c r="I35" s="12">
        <v>0.4</v>
      </c>
      <c r="J35" s="12">
        <v>0.02</v>
      </c>
    </row>
    <row r="36" spans="1:10" x14ac:dyDescent="0.35">
      <c r="A36" t="s">
        <v>863</v>
      </c>
      <c r="B36" s="8">
        <v>1340</v>
      </c>
      <c r="C36" s="12">
        <v>0.05</v>
      </c>
      <c r="D36" s="8">
        <v>1370</v>
      </c>
      <c r="E36" s="8">
        <v>865</v>
      </c>
      <c r="F36" s="8">
        <v>495</v>
      </c>
      <c r="G36" s="8">
        <v>10</v>
      </c>
      <c r="H36" s="12">
        <v>0.63</v>
      </c>
      <c r="I36" s="12">
        <v>0.36</v>
      </c>
      <c r="J36" s="12">
        <v>0.01</v>
      </c>
    </row>
    <row r="37" spans="1:10" x14ac:dyDescent="0.35">
      <c r="A37" t="s">
        <v>864</v>
      </c>
      <c r="B37" s="8">
        <v>1430</v>
      </c>
      <c r="C37" s="12">
        <v>7.0000000000000007E-2</v>
      </c>
      <c r="D37" s="8">
        <v>1295</v>
      </c>
      <c r="E37" s="8">
        <v>800</v>
      </c>
      <c r="F37" s="8">
        <v>475</v>
      </c>
      <c r="G37" s="8">
        <v>25</v>
      </c>
      <c r="H37" s="12">
        <v>0.62</v>
      </c>
      <c r="I37" s="12">
        <v>0.36</v>
      </c>
      <c r="J37" s="12">
        <v>0.02</v>
      </c>
    </row>
    <row r="38" spans="1:10" x14ac:dyDescent="0.35">
      <c r="A38" t="s">
        <v>865</v>
      </c>
      <c r="B38" s="8">
        <v>7880</v>
      </c>
      <c r="C38" s="12">
        <v>0.06</v>
      </c>
      <c r="D38" s="8">
        <v>7390</v>
      </c>
      <c r="E38" s="8">
        <v>5180</v>
      </c>
      <c r="F38" s="8">
        <v>1900</v>
      </c>
      <c r="G38" s="8">
        <v>310</v>
      </c>
      <c r="H38" s="12">
        <v>0.7</v>
      </c>
      <c r="I38" s="12">
        <v>0.26</v>
      </c>
      <c r="J38" s="12">
        <v>0.04</v>
      </c>
    </row>
    <row r="39" spans="1:10" x14ac:dyDescent="0.35">
      <c r="A39" t="s">
        <v>866</v>
      </c>
      <c r="B39" s="8">
        <v>8920</v>
      </c>
      <c r="C39" s="12">
        <v>0.08</v>
      </c>
      <c r="D39" s="8">
        <v>8305</v>
      </c>
      <c r="E39" s="8">
        <v>5710</v>
      </c>
      <c r="F39" s="8">
        <v>2455</v>
      </c>
      <c r="G39" s="8">
        <v>140</v>
      </c>
      <c r="H39" s="12">
        <v>0.69</v>
      </c>
      <c r="I39" s="12">
        <v>0.3</v>
      </c>
      <c r="J39" s="12">
        <v>0.02</v>
      </c>
    </row>
    <row r="40" spans="1:10" x14ac:dyDescent="0.35">
      <c r="A40" t="s">
        <v>867</v>
      </c>
      <c r="B40" s="8">
        <v>6315</v>
      </c>
      <c r="C40" s="12">
        <v>7.0000000000000007E-2</v>
      </c>
      <c r="D40" s="8">
        <v>6350</v>
      </c>
      <c r="E40" s="8">
        <v>4275</v>
      </c>
      <c r="F40" s="8">
        <v>1685</v>
      </c>
      <c r="G40" s="8">
        <v>395</v>
      </c>
      <c r="H40" s="12">
        <v>0.67</v>
      </c>
      <c r="I40" s="12">
        <v>0.27</v>
      </c>
      <c r="J40" s="12">
        <v>0.06</v>
      </c>
    </row>
    <row r="41" spans="1:10" x14ac:dyDescent="0.35">
      <c r="A41" t="s">
        <v>868</v>
      </c>
      <c r="B41" s="8">
        <v>6880</v>
      </c>
      <c r="C41" s="12">
        <v>0.08</v>
      </c>
      <c r="D41" s="8">
        <v>7040</v>
      </c>
      <c r="E41" s="8">
        <v>4405</v>
      </c>
      <c r="F41" s="8">
        <v>2415</v>
      </c>
      <c r="G41" s="8">
        <v>215</v>
      </c>
      <c r="H41" s="12">
        <v>0.63</v>
      </c>
      <c r="I41" s="12">
        <v>0.34</v>
      </c>
      <c r="J41" s="12">
        <v>0.03</v>
      </c>
    </row>
    <row r="42" spans="1:10" x14ac:dyDescent="0.35">
      <c r="A42" t="s">
        <v>869</v>
      </c>
      <c r="B42" s="8">
        <v>3960</v>
      </c>
      <c r="C42" s="12">
        <v>7.0000000000000007E-2</v>
      </c>
      <c r="D42" s="8">
        <v>4760</v>
      </c>
      <c r="E42" s="8">
        <v>2550</v>
      </c>
      <c r="F42" s="8">
        <v>2110</v>
      </c>
      <c r="G42" s="8">
        <v>100</v>
      </c>
      <c r="H42" s="12">
        <v>0.54</v>
      </c>
      <c r="I42" s="12">
        <v>0.44</v>
      </c>
      <c r="J42" s="12">
        <v>0.02</v>
      </c>
    </row>
    <row r="43" spans="1:10" x14ac:dyDescent="0.35">
      <c r="A43" t="s">
        <v>870</v>
      </c>
      <c r="B43" s="8">
        <v>2090</v>
      </c>
      <c r="C43" s="12">
        <v>0.08</v>
      </c>
      <c r="D43" s="8">
        <v>2110</v>
      </c>
      <c r="E43" s="8">
        <v>1340</v>
      </c>
      <c r="F43" s="8">
        <v>745</v>
      </c>
      <c r="G43" s="8">
        <v>30</v>
      </c>
      <c r="H43" s="12">
        <v>0.63</v>
      </c>
      <c r="I43" s="12">
        <v>0.35</v>
      </c>
      <c r="J43" s="12">
        <v>0.01</v>
      </c>
    </row>
    <row r="44" spans="1:10" x14ac:dyDescent="0.35">
      <c r="A44" t="s">
        <v>871</v>
      </c>
      <c r="B44" s="8">
        <v>4410</v>
      </c>
      <c r="C44" s="12">
        <v>0.23</v>
      </c>
      <c r="D44" s="8">
        <v>4015</v>
      </c>
      <c r="E44" s="8">
        <v>3000</v>
      </c>
      <c r="F44" s="8">
        <v>930</v>
      </c>
      <c r="G44" s="8">
        <v>85</v>
      </c>
      <c r="H44" s="12">
        <v>0.75</v>
      </c>
      <c r="I44" s="12">
        <v>0.23</v>
      </c>
      <c r="J44" s="12">
        <v>0.02</v>
      </c>
    </row>
    <row r="45" spans="1:10" x14ac:dyDescent="0.35">
      <c r="A45" t="s">
        <v>872</v>
      </c>
      <c r="B45" s="8">
        <v>32975</v>
      </c>
      <c r="C45" s="12">
        <v>0.26</v>
      </c>
      <c r="D45" s="8">
        <v>30995</v>
      </c>
      <c r="E45" s="8">
        <v>21175</v>
      </c>
      <c r="F45" s="8">
        <v>8465</v>
      </c>
      <c r="G45" s="8">
        <v>1355</v>
      </c>
      <c r="H45" s="12">
        <v>0.68</v>
      </c>
      <c r="I45" s="12">
        <v>0.27</v>
      </c>
      <c r="J45" s="12">
        <v>0.04</v>
      </c>
    </row>
    <row r="46" spans="1:10" x14ac:dyDescent="0.35">
      <c r="A46" t="s">
        <v>873</v>
      </c>
      <c r="B46" s="8">
        <v>29880</v>
      </c>
      <c r="C46" s="12">
        <v>0.25</v>
      </c>
      <c r="D46" s="8">
        <v>28385</v>
      </c>
      <c r="E46" s="8">
        <v>19335</v>
      </c>
      <c r="F46" s="8">
        <v>8495</v>
      </c>
      <c r="G46" s="8">
        <v>555</v>
      </c>
      <c r="H46" s="12">
        <v>0.68</v>
      </c>
      <c r="I46" s="12">
        <v>0.3</v>
      </c>
      <c r="J46" s="12">
        <v>0.02</v>
      </c>
    </row>
    <row r="47" spans="1:10" x14ac:dyDescent="0.35">
      <c r="A47" t="s">
        <v>874</v>
      </c>
      <c r="B47" s="8">
        <v>21390</v>
      </c>
      <c r="C47" s="12">
        <v>0.25</v>
      </c>
      <c r="D47" s="8">
        <v>21155</v>
      </c>
      <c r="E47" s="8">
        <v>14495</v>
      </c>
      <c r="F47" s="8">
        <v>5290</v>
      </c>
      <c r="G47" s="8">
        <v>1370</v>
      </c>
      <c r="H47" s="12">
        <v>0.69</v>
      </c>
      <c r="I47" s="12">
        <v>0.25</v>
      </c>
      <c r="J47" s="12">
        <v>0.06</v>
      </c>
    </row>
    <row r="48" spans="1:10" x14ac:dyDescent="0.35">
      <c r="A48" t="s">
        <v>875</v>
      </c>
      <c r="B48" s="8">
        <v>21985</v>
      </c>
      <c r="C48" s="12">
        <v>0.26</v>
      </c>
      <c r="D48" s="8">
        <v>22550</v>
      </c>
      <c r="E48" s="8">
        <v>14730</v>
      </c>
      <c r="F48" s="8">
        <v>7135</v>
      </c>
      <c r="G48" s="8">
        <v>685</v>
      </c>
      <c r="H48" s="12">
        <v>0.65</v>
      </c>
      <c r="I48" s="12">
        <v>0.32</v>
      </c>
      <c r="J48" s="12">
        <v>0.03</v>
      </c>
    </row>
    <row r="49" spans="1:10" x14ac:dyDescent="0.35">
      <c r="A49" t="s">
        <v>876</v>
      </c>
      <c r="B49" s="8">
        <v>14080</v>
      </c>
      <c r="C49" s="12">
        <v>0.26</v>
      </c>
      <c r="D49" s="8">
        <v>16430</v>
      </c>
      <c r="E49" s="8">
        <v>9665</v>
      </c>
      <c r="F49" s="8">
        <v>6455</v>
      </c>
      <c r="G49" s="8">
        <v>315</v>
      </c>
      <c r="H49" s="12">
        <v>0.59</v>
      </c>
      <c r="I49" s="12">
        <v>0.39</v>
      </c>
      <c r="J49" s="12">
        <v>0.02</v>
      </c>
    </row>
    <row r="50" spans="1:10" x14ac:dyDescent="0.35">
      <c r="A50" t="s">
        <v>877</v>
      </c>
      <c r="B50" s="8">
        <v>6910</v>
      </c>
      <c r="C50" s="12">
        <v>0.27</v>
      </c>
      <c r="D50" s="8">
        <v>7250</v>
      </c>
      <c r="E50" s="8">
        <v>4740</v>
      </c>
      <c r="F50" s="8">
        <v>2405</v>
      </c>
      <c r="G50" s="8">
        <v>100</v>
      </c>
      <c r="H50" s="12">
        <v>0.65</v>
      </c>
      <c r="I50" s="12">
        <v>0.33</v>
      </c>
      <c r="J50" s="12">
        <v>0.01</v>
      </c>
    </row>
    <row r="51" spans="1:10" x14ac:dyDescent="0.35">
      <c r="A51" t="s">
        <v>650</v>
      </c>
      <c r="B51" s="8">
        <v>870</v>
      </c>
      <c r="C51" s="12">
        <v>0.04</v>
      </c>
      <c r="D51" s="8">
        <v>805</v>
      </c>
      <c r="E51" s="8">
        <v>540</v>
      </c>
      <c r="F51" s="8">
        <v>250</v>
      </c>
      <c r="G51" s="8">
        <v>15</v>
      </c>
      <c r="H51" s="12">
        <v>0.67</v>
      </c>
      <c r="I51" s="12">
        <v>0.31</v>
      </c>
      <c r="J51" s="12">
        <v>0.02</v>
      </c>
    </row>
    <row r="52" spans="1:10" x14ac:dyDescent="0.35">
      <c r="A52" t="s">
        <v>651</v>
      </c>
      <c r="B52" s="8">
        <v>5145</v>
      </c>
      <c r="C52" s="12">
        <v>0.04</v>
      </c>
      <c r="D52" s="8">
        <v>4840</v>
      </c>
      <c r="E52" s="8">
        <v>3400</v>
      </c>
      <c r="F52" s="8">
        <v>1225</v>
      </c>
      <c r="G52" s="8">
        <v>215</v>
      </c>
      <c r="H52" s="12">
        <v>0.7</v>
      </c>
      <c r="I52" s="12">
        <v>0.25</v>
      </c>
      <c r="J52" s="12">
        <v>0.04</v>
      </c>
    </row>
    <row r="53" spans="1:10" x14ac:dyDescent="0.35">
      <c r="A53" t="s">
        <v>652</v>
      </c>
      <c r="B53" s="8">
        <v>5525</v>
      </c>
      <c r="C53" s="12">
        <v>0.05</v>
      </c>
      <c r="D53" s="8">
        <v>5155</v>
      </c>
      <c r="E53" s="8">
        <v>3600</v>
      </c>
      <c r="F53" s="8">
        <v>1450</v>
      </c>
      <c r="G53" s="8">
        <v>105</v>
      </c>
      <c r="H53" s="12">
        <v>0.7</v>
      </c>
      <c r="I53" s="12">
        <v>0.28000000000000003</v>
      </c>
      <c r="J53" s="12">
        <v>0.02</v>
      </c>
    </row>
    <row r="54" spans="1:10" x14ac:dyDescent="0.35">
      <c r="A54" t="s">
        <v>653</v>
      </c>
      <c r="B54" s="8">
        <v>3890</v>
      </c>
      <c r="C54" s="12">
        <v>0.05</v>
      </c>
      <c r="D54" s="8">
        <v>3820</v>
      </c>
      <c r="E54" s="8">
        <v>2600</v>
      </c>
      <c r="F54" s="8">
        <v>980</v>
      </c>
      <c r="G54" s="8">
        <v>235</v>
      </c>
      <c r="H54" s="12">
        <v>0.68</v>
      </c>
      <c r="I54" s="12">
        <v>0.26</v>
      </c>
      <c r="J54" s="12">
        <v>0.06</v>
      </c>
    </row>
    <row r="55" spans="1:10" x14ac:dyDescent="0.35">
      <c r="A55" t="s">
        <v>654</v>
      </c>
      <c r="B55" s="8">
        <v>3980</v>
      </c>
      <c r="C55" s="12">
        <v>0.05</v>
      </c>
      <c r="D55" s="8">
        <v>4145</v>
      </c>
      <c r="E55" s="8">
        <v>2685</v>
      </c>
      <c r="F55" s="8">
        <v>1340</v>
      </c>
      <c r="G55" s="8">
        <v>115</v>
      </c>
      <c r="H55" s="12">
        <v>0.65</v>
      </c>
      <c r="I55" s="12">
        <v>0.32</v>
      </c>
      <c r="J55" s="12">
        <v>0.03</v>
      </c>
    </row>
    <row r="56" spans="1:10" x14ac:dyDescent="0.35">
      <c r="A56" t="s">
        <v>655</v>
      </c>
      <c r="B56" s="8">
        <v>2470</v>
      </c>
      <c r="C56" s="12">
        <v>0.05</v>
      </c>
      <c r="D56" s="8">
        <v>2935</v>
      </c>
      <c r="E56" s="8">
        <v>1595</v>
      </c>
      <c r="F56" s="8">
        <v>1290</v>
      </c>
      <c r="G56" s="8">
        <v>50</v>
      </c>
      <c r="H56" s="12">
        <v>0.54</v>
      </c>
      <c r="I56" s="12">
        <v>0.44</v>
      </c>
      <c r="J56" s="12">
        <v>0.02</v>
      </c>
    </row>
    <row r="57" spans="1:10" x14ac:dyDescent="0.35">
      <c r="A57" t="s">
        <v>656</v>
      </c>
      <c r="B57" s="8">
        <v>1135</v>
      </c>
      <c r="C57" s="12">
        <v>0.04</v>
      </c>
      <c r="D57" s="8">
        <v>1180</v>
      </c>
      <c r="E57" s="8">
        <v>775</v>
      </c>
      <c r="F57" s="8">
        <v>395</v>
      </c>
      <c r="G57" s="8">
        <v>10</v>
      </c>
      <c r="H57" s="12">
        <v>0.66</v>
      </c>
      <c r="I57" s="12">
        <v>0.34</v>
      </c>
      <c r="J57" s="12">
        <v>0.01</v>
      </c>
    </row>
    <row r="58" spans="1:10" x14ac:dyDescent="0.35">
      <c r="A58" t="s">
        <v>878</v>
      </c>
      <c r="B58" s="8">
        <v>2570</v>
      </c>
      <c r="C58" s="12">
        <v>0.13</v>
      </c>
      <c r="D58" s="8">
        <v>2340</v>
      </c>
      <c r="E58" s="8">
        <v>1680</v>
      </c>
      <c r="F58" s="8">
        <v>620</v>
      </c>
      <c r="G58" s="8">
        <v>40</v>
      </c>
      <c r="H58" s="12">
        <v>0.72</v>
      </c>
      <c r="I58" s="12">
        <v>0.26</v>
      </c>
      <c r="J58" s="12">
        <v>0.02</v>
      </c>
    </row>
    <row r="59" spans="1:10" x14ac:dyDescent="0.35">
      <c r="A59" t="s">
        <v>879</v>
      </c>
      <c r="B59" s="8">
        <v>17375</v>
      </c>
      <c r="C59" s="12">
        <v>0.14000000000000001</v>
      </c>
      <c r="D59" s="8">
        <v>16415</v>
      </c>
      <c r="E59" s="8">
        <v>11445</v>
      </c>
      <c r="F59" s="8">
        <v>4235</v>
      </c>
      <c r="G59" s="8">
        <v>735</v>
      </c>
      <c r="H59" s="12">
        <v>0.7</v>
      </c>
      <c r="I59" s="12">
        <v>0.26</v>
      </c>
      <c r="J59" s="12">
        <v>0.04</v>
      </c>
    </row>
    <row r="60" spans="1:10" x14ac:dyDescent="0.35">
      <c r="A60" t="s">
        <v>880</v>
      </c>
      <c r="B60" s="8">
        <v>16630</v>
      </c>
      <c r="C60" s="12">
        <v>0.14000000000000001</v>
      </c>
      <c r="D60" s="8">
        <v>15765</v>
      </c>
      <c r="E60" s="8">
        <v>10930</v>
      </c>
      <c r="F60" s="8">
        <v>4555</v>
      </c>
      <c r="G60" s="8">
        <v>280</v>
      </c>
      <c r="H60" s="12">
        <v>0.69</v>
      </c>
      <c r="I60" s="12">
        <v>0.28999999999999998</v>
      </c>
      <c r="J60" s="12">
        <v>0.02</v>
      </c>
    </row>
    <row r="61" spans="1:10" x14ac:dyDescent="0.35">
      <c r="A61" t="s">
        <v>881</v>
      </c>
      <c r="B61" s="8">
        <v>11665</v>
      </c>
      <c r="C61" s="12">
        <v>0.14000000000000001</v>
      </c>
      <c r="D61" s="8">
        <v>11315</v>
      </c>
      <c r="E61" s="8">
        <v>7915</v>
      </c>
      <c r="F61" s="8">
        <v>2695</v>
      </c>
      <c r="G61" s="8">
        <v>705</v>
      </c>
      <c r="H61" s="12">
        <v>0.7</v>
      </c>
      <c r="I61" s="12">
        <v>0.24</v>
      </c>
      <c r="J61" s="12">
        <v>0.06</v>
      </c>
    </row>
    <row r="62" spans="1:10" x14ac:dyDescent="0.35">
      <c r="A62" t="s">
        <v>882</v>
      </c>
      <c r="B62" s="8">
        <v>11600</v>
      </c>
      <c r="C62" s="12">
        <v>0.14000000000000001</v>
      </c>
      <c r="D62" s="8">
        <v>12295</v>
      </c>
      <c r="E62" s="8">
        <v>8155</v>
      </c>
      <c r="F62" s="8">
        <v>3765</v>
      </c>
      <c r="G62" s="8">
        <v>380</v>
      </c>
      <c r="H62" s="12">
        <v>0.66</v>
      </c>
      <c r="I62" s="12">
        <v>0.31</v>
      </c>
      <c r="J62" s="12">
        <v>0.03</v>
      </c>
    </row>
    <row r="63" spans="1:10" x14ac:dyDescent="0.35">
      <c r="A63" t="s">
        <v>883</v>
      </c>
      <c r="B63" s="8">
        <v>7260</v>
      </c>
      <c r="C63" s="12">
        <v>0.14000000000000001</v>
      </c>
      <c r="D63" s="8">
        <v>8425</v>
      </c>
      <c r="E63" s="8">
        <v>4975</v>
      </c>
      <c r="F63" s="8">
        <v>3290</v>
      </c>
      <c r="G63" s="8">
        <v>160</v>
      </c>
      <c r="H63" s="12">
        <v>0.59</v>
      </c>
      <c r="I63" s="12">
        <v>0.39</v>
      </c>
      <c r="J63" s="12">
        <v>0.02</v>
      </c>
    </row>
    <row r="64" spans="1:10" x14ac:dyDescent="0.35">
      <c r="A64" t="s">
        <v>884</v>
      </c>
      <c r="B64" s="8">
        <v>3645</v>
      </c>
      <c r="C64" s="12">
        <v>0.14000000000000001</v>
      </c>
      <c r="D64" s="8">
        <v>3805</v>
      </c>
      <c r="E64" s="8">
        <v>2405</v>
      </c>
      <c r="F64" s="8">
        <v>1355</v>
      </c>
      <c r="G64" s="8">
        <v>45</v>
      </c>
      <c r="H64" s="12">
        <v>0.63</v>
      </c>
      <c r="I64" s="12">
        <v>0.36</v>
      </c>
      <c r="J64" s="12">
        <v>0.01</v>
      </c>
    </row>
    <row r="65" spans="1:10" x14ac:dyDescent="0.35">
      <c r="A65" t="s">
        <v>885</v>
      </c>
      <c r="B65" s="8">
        <v>2310</v>
      </c>
      <c r="C65" s="12">
        <v>0.12</v>
      </c>
      <c r="D65" s="8">
        <v>2100</v>
      </c>
      <c r="E65" s="8">
        <v>1490</v>
      </c>
      <c r="F65" s="8">
        <v>575</v>
      </c>
      <c r="G65" s="8">
        <v>40</v>
      </c>
      <c r="H65" s="12">
        <v>0.71</v>
      </c>
      <c r="I65" s="12">
        <v>0.27</v>
      </c>
      <c r="J65" s="12">
        <v>0.02</v>
      </c>
    </row>
    <row r="66" spans="1:10" x14ac:dyDescent="0.35">
      <c r="A66" t="s">
        <v>886</v>
      </c>
      <c r="B66" s="8">
        <v>16045</v>
      </c>
      <c r="C66" s="12">
        <v>0.13</v>
      </c>
      <c r="D66" s="8">
        <v>15050</v>
      </c>
      <c r="E66" s="8">
        <v>10490</v>
      </c>
      <c r="F66" s="8">
        <v>3950</v>
      </c>
      <c r="G66" s="8">
        <v>610</v>
      </c>
      <c r="H66" s="12">
        <v>0.7</v>
      </c>
      <c r="I66" s="12">
        <v>0.26</v>
      </c>
      <c r="J66" s="12">
        <v>0.04</v>
      </c>
    </row>
    <row r="67" spans="1:10" x14ac:dyDescent="0.35">
      <c r="A67" t="s">
        <v>887</v>
      </c>
      <c r="B67" s="8">
        <v>16340</v>
      </c>
      <c r="C67" s="12">
        <v>0.14000000000000001</v>
      </c>
      <c r="D67" s="8">
        <v>15435</v>
      </c>
      <c r="E67" s="8">
        <v>10670</v>
      </c>
      <c r="F67" s="8">
        <v>4485</v>
      </c>
      <c r="G67" s="8">
        <v>280</v>
      </c>
      <c r="H67" s="12">
        <v>0.69</v>
      </c>
      <c r="I67" s="12">
        <v>0.28999999999999998</v>
      </c>
      <c r="J67" s="12">
        <v>0.02</v>
      </c>
    </row>
    <row r="68" spans="1:10" x14ac:dyDescent="0.35">
      <c r="A68" t="s">
        <v>888</v>
      </c>
      <c r="B68" s="8">
        <v>11730</v>
      </c>
      <c r="C68" s="12">
        <v>0.14000000000000001</v>
      </c>
      <c r="D68" s="8">
        <v>11675</v>
      </c>
      <c r="E68" s="8">
        <v>7965</v>
      </c>
      <c r="F68" s="8">
        <v>2860</v>
      </c>
      <c r="G68" s="8">
        <v>850</v>
      </c>
      <c r="H68" s="12">
        <v>0.68</v>
      </c>
      <c r="I68" s="12">
        <v>0.24</v>
      </c>
      <c r="J68" s="12">
        <v>7.0000000000000007E-2</v>
      </c>
    </row>
    <row r="69" spans="1:10" x14ac:dyDescent="0.35">
      <c r="A69" t="s">
        <v>889</v>
      </c>
      <c r="B69" s="8">
        <v>11985</v>
      </c>
      <c r="C69" s="12">
        <v>0.14000000000000001</v>
      </c>
      <c r="D69" s="8">
        <v>12330</v>
      </c>
      <c r="E69" s="8">
        <v>8035</v>
      </c>
      <c r="F69" s="8">
        <v>3910</v>
      </c>
      <c r="G69" s="8">
        <v>385</v>
      </c>
      <c r="H69" s="12">
        <v>0.65</v>
      </c>
      <c r="I69" s="12">
        <v>0.32</v>
      </c>
      <c r="J69" s="12">
        <v>0.03</v>
      </c>
    </row>
    <row r="70" spans="1:10" x14ac:dyDescent="0.35">
      <c r="A70" t="s">
        <v>890</v>
      </c>
      <c r="B70" s="8">
        <v>7495</v>
      </c>
      <c r="C70" s="12">
        <v>0.14000000000000001</v>
      </c>
      <c r="D70" s="8">
        <v>8825</v>
      </c>
      <c r="E70" s="8">
        <v>4985</v>
      </c>
      <c r="F70" s="8">
        <v>3685</v>
      </c>
      <c r="G70" s="8">
        <v>155</v>
      </c>
      <c r="H70" s="12">
        <v>0.56000000000000005</v>
      </c>
      <c r="I70" s="12">
        <v>0.42</v>
      </c>
      <c r="J70" s="12">
        <v>0.02</v>
      </c>
    </row>
    <row r="71" spans="1:10" x14ac:dyDescent="0.35">
      <c r="A71" t="s">
        <v>891</v>
      </c>
      <c r="B71" s="8">
        <v>3660</v>
      </c>
      <c r="C71" s="12">
        <v>0.14000000000000001</v>
      </c>
      <c r="D71" s="8">
        <v>3745</v>
      </c>
      <c r="E71" s="8">
        <v>2430</v>
      </c>
      <c r="F71" s="8">
        <v>1270</v>
      </c>
      <c r="G71" s="8">
        <v>50</v>
      </c>
      <c r="H71" s="12">
        <v>0.65</v>
      </c>
      <c r="I71" s="12">
        <v>0.34</v>
      </c>
      <c r="J71" s="12">
        <v>0.01</v>
      </c>
    </row>
    <row r="72" spans="1:10" x14ac:dyDescent="0.35">
      <c r="A72" t="s">
        <v>892</v>
      </c>
      <c r="B72" s="8">
        <v>55</v>
      </c>
      <c r="C72" s="12">
        <v>0</v>
      </c>
      <c r="D72" s="8">
        <v>55</v>
      </c>
      <c r="E72" s="8">
        <v>30</v>
      </c>
      <c r="F72" s="8">
        <v>25</v>
      </c>
      <c r="G72" s="8">
        <v>0</v>
      </c>
      <c r="H72" s="12">
        <v>0.54</v>
      </c>
      <c r="I72" s="12">
        <v>0.46</v>
      </c>
      <c r="J72" s="12">
        <v>0</v>
      </c>
    </row>
    <row r="73" spans="1:10" x14ac:dyDescent="0.35">
      <c r="A73" t="s">
        <v>893</v>
      </c>
      <c r="B73" s="8">
        <v>220</v>
      </c>
      <c r="C73" s="12">
        <v>0</v>
      </c>
      <c r="D73" s="8">
        <v>200</v>
      </c>
      <c r="E73" s="8">
        <v>140</v>
      </c>
      <c r="F73" s="8">
        <v>55</v>
      </c>
      <c r="G73" s="8">
        <v>5</v>
      </c>
      <c r="H73" s="12">
        <v>0.69</v>
      </c>
      <c r="I73" s="12">
        <v>0.28000000000000003</v>
      </c>
      <c r="J73" s="12">
        <v>0.03</v>
      </c>
    </row>
    <row r="74" spans="1:10" x14ac:dyDescent="0.35">
      <c r="A74" t="s">
        <v>894</v>
      </c>
      <c r="B74" s="8">
        <v>280</v>
      </c>
      <c r="C74" s="12">
        <v>0</v>
      </c>
      <c r="D74" s="8">
        <v>265</v>
      </c>
      <c r="E74" s="8">
        <v>180</v>
      </c>
      <c r="F74" s="8">
        <v>80</v>
      </c>
      <c r="G74" s="8">
        <v>5</v>
      </c>
      <c r="H74" s="12">
        <v>0.68</v>
      </c>
      <c r="I74" s="12">
        <v>0.31</v>
      </c>
      <c r="J74" s="12">
        <v>0.01</v>
      </c>
    </row>
    <row r="75" spans="1:10" x14ac:dyDescent="0.35">
      <c r="A75" t="s">
        <v>895</v>
      </c>
      <c r="B75" s="8">
        <v>150</v>
      </c>
      <c r="C75" s="12">
        <v>0</v>
      </c>
      <c r="D75" s="8">
        <v>160</v>
      </c>
      <c r="E75" s="8">
        <v>100</v>
      </c>
      <c r="F75" s="8">
        <v>45</v>
      </c>
      <c r="G75" s="8">
        <v>15</v>
      </c>
      <c r="H75" s="12">
        <v>0.62</v>
      </c>
      <c r="I75" s="12">
        <v>0.28999999999999998</v>
      </c>
      <c r="J75" s="12">
        <v>0.08</v>
      </c>
    </row>
    <row r="76" spans="1:10" x14ac:dyDescent="0.35">
      <c r="A76" t="s">
        <v>896</v>
      </c>
      <c r="B76" s="8">
        <v>200</v>
      </c>
      <c r="C76" s="12">
        <v>0</v>
      </c>
      <c r="D76" s="8">
        <v>195</v>
      </c>
      <c r="E76" s="8">
        <v>120</v>
      </c>
      <c r="F76" s="8">
        <v>70</v>
      </c>
      <c r="G76" s="8">
        <v>5</v>
      </c>
      <c r="H76" s="12">
        <v>0.62</v>
      </c>
      <c r="I76" s="12">
        <v>0.36</v>
      </c>
      <c r="J76" s="12">
        <v>0.02</v>
      </c>
    </row>
    <row r="77" spans="1:10" x14ac:dyDescent="0.35">
      <c r="A77" t="s">
        <v>897</v>
      </c>
      <c r="B77" s="8">
        <v>130</v>
      </c>
      <c r="C77" s="12">
        <v>0</v>
      </c>
      <c r="D77" s="8">
        <v>150</v>
      </c>
      <c r="E77" s="8">
        <v>70</v>
      </c>
      <c r="F77" s="8">
        <v>75</v>
      </c>
      <c r="G77" s="12" t="s">
        <v>962</v>
      </c>
      <c r="H77" s="12" t="s">
        <v>962</v>
      </c>
      <c r="I77" s="12">
        <v>0.52</v>
      </c>
      <c r="J77" s="12" t="s">
        <v>962</v>
      </c>
    </row>
    <row r="78" spans="1:10" x14ac:dyDescent="0.35">
      <c r="A78" t="s">
        <v>898</v>
      </c>
      <c r="B78" s="8">
        <v>45</v>
      </c>
      <c r="C78" s="12">
        <v>0</v>
      </c>
      <c r="D78" s="8">
        <v>50</v>
      </c>
      <c r="E78" s="8">
        <v>25</v>
      </c>
      <c r="F78" s="8">
        <v>20</v>
      </c>
      <c r="G78" s="12" t="s">
        <v>962</v>
      </c>
      <c r="H78" s="12">
        <v>0.53</v>
      </c>
      <c r="I78" s="12" t="s">
        <v>962</v>
      </c>
      <c r="J78" s="12" t="s">
        <v>962</v>
      </c>
    </row>
    <row r="79" spans="1:10" x14ac:dyDescent="0.35">
      <c r="A79" t="s">
        <v>899</v>
      </c>
      <c r="B79" s="8">
        <v>40</v>
      </c>
      <c r="C79" s="12">
        <v>0</v>
      </c>
      <c r="D79" s="8">
        <v>35</v>
      </c>
      <c r="E79" s="8">
        <v>25</v>
      </c>
      <c r="F79" s="8">
        <v>10</v>
      </c>
      <c r="G79" s="12" t="s">
        <v>962</v>
      </c>
      <c r="H79" s="12">
        <v>0.73</v>
      </c>
      <c r="I79" s="12" t="s">
        <v>962</v>
      </c>
      <c r="J79" s="12" t="s">
        <v>962</v>
      </c>
    </row>
    <row r="80" spans="1:10" x14ac:dyDescent="0.35">
      <c r="A80" t="s">
        <v>900</v>
      </c>
      <c r="B80" s="8">
        <v>245</v>
      </c>
      <c r="C80" s="12">
        <v>0</v>
      </c>
      <c r="D80" s="8">
        <v>230</v>
      </c>
      <c r="E80" s="8">
        <v>155</v>
      </c>
      <c r="F80" s="8">
        <v>70</v>
      </c>
      <c r="G80" s="8">
        <v>10</v>
      </c>
      <c r="H80" s="12">
        <v>0.67</v>
      </c>
      <c r="I80" s="12">
        <v>0.28999999999999998</v>
      </c>
      <c r="J80" s="12">
        <v>0.04</v>
      </c>
    </row>
    <row r="81" spans="1:10" x14ac:dyDescent="0.35">
      <c r="A81" t="s">
        <v>901</v>
      </c>
      <c r="B81" s="8">
        <v>235</v>
      </c>
      <c r="C81" s="12">
        <v>0</v>
      </c>
      <c r="D81" s="8">
        <v>220</v>
      </c>
      <c r="E81" s="8">
        <v>150</v>
      </c>
      <c r="F81" s="8">
        <v>65</v>
      </c>
      <c r="G81" s="8">
        <v>5</v>
      </c>
      <c r="H81" s="12">
        <v>0.69</v>
      </c>
      <c r="I81" s="12">
        <v>0.28999999999999998</v>
      </c>
      <c r="J81" s="12">
        <v>0.02</v>
      </c>
    </row>
    <row r="82" spans="1:10" x14ac:dyDescent="0.35">
      <c r="A82" t="s">
        <v>902</v>
      </c>
      <c r="B82" s="8">
        <v>185</v>
      </c>
      <c r="C82" s="12">
        <v>0</v>
      </c>
      <c r="D82" s="8">
        <v>170</v>
      </c>
      <c r="E82" s="8">
        <v>110</v>
      </c>
      <c r="F82" s="8">
        <v>55</v>
      </c>
      <c r="G82" s="8">
        <v>10</v>
      </c>
      <c r="H82" s="12">
        <v>0.64</v>
      </c>
      <c r="I82" s="12">
        <v>0.32</v>
      </c>
      <c r="J82" s="12">
        <v>0.05</v>
      </c>
    </row>
    <row r="83" spans="1:10" x14ac:dyDescent="0.35">
      <c r="A83" t="s">
        <v>903</v>
      </c>
      <c r="B83" s="8">
        <v>195</v>
      </c>
      <c r="C83" s="12">
        <v>0</v>
      </c>
      <c r="D83" s="8">
        <v>210</v>
      </c>
      <c r="E83" s="8">
        <v>135</v>
      </c>
      <c r="F83" s="8">
        <v>75</v>
      </c>
      <c r="G83" s="8">
        <v>5</v>
      </c>
      <c r="H83" s="12">
        <v>0.63</v>
      </c>
      <c r="I83" s="12">
        <v>0.35</v>
      </c>
      <c r="J83" s="12">
        <v>0.02</v>
      </c>
    </row>
    <row r="84" spans="1:10" x14ac:dyDescent="0.35">
      <c r="A84" t="s">
        <v>904</v>
      </c>
      <c r="B84" s="8">
        <v>145</v>
      </c>
      <c r="C84" s="12">
        <v>0</v>
      </c>
      <c r="D84" s="8">
        <v>165</v>
      </c>
      <c r="E84" s="8">
        <v>75</v>
      </c>
      <c r="F84" s="8">
        <v>90</v>
      </c>
      <c r="G84" s="8">
        <v>5</v>
      </c>
      <c r="H84" s="12">
        <v>0.44</v>
      </c>
      <c r="I84" s="12">
        <v>0.53</v>
      </c>
      <c r="J84" s="12">
        <v>0.03</v>
      </c>
    </row>
    <row r="85" spans="1:10" x14ac:dyDescent="0.35">
      <c r="A85" t="s">
        <v>905</v>
      </c>
      <c r="B85" s="8">
        <v>85</v>
      </c>
      <c r="C85" s="12">
        <v>0</v>
      </c>
      <c r="D85" s="8">
        <v>90</v>
      </c>
      <c r="E85" s="8">
        <v>50</v>
      </c>
      <c r="F85" s="8">
        <v>40</v>
      </c>
      <c r="G85" s="12" t="s">
        <v>962</v>
      </c>
      <c r="H85" s="12">
        <v>0.55000000000000004</v>
      </c>
      <c r="I85" s="12" t="s">
        <v>962</v>
      </c>
      <c r="J85" s="12" t="s">
        <v>962</v>
      </c>
    </row>
    <row r="86" spans="1:10" x14ac:dyDescent="0.35">
      <c r="A86" t="s">
        <v>906</v>
      </c>
      <c r="B86" s="8">
        <v>1355</v>
      </c>
      <c r="C86" s="12">
        <v>7.0000000000000007E-2</v>
      </c>
      <c r="D86" s="8">
        <v>1245</v>
      </c>
      <c r="E86" s="8">
        <v>910</v>
      </c>
      <c r="F86" s="8">
        <v>315</v>
      </c>
      <c r="G86" s="8">
        <v>15</v>
      </c>
      <c r="H86" s="12">
        <v>0.73</v>
      </c>
      <c r="I86" s="12">
        <v>0.25</v>
      </c>
      <c r="J86" s="12">
        <v>0.01</v>
      </c>
    </row>
    <row r="87" spans="1:10" x14ac:dyDescent="0.35">
      <c r="A87" t="s">
        <v>907</v>
      </c>
      <c r="B87" s="8">
        <v>9040</v>
      </c>
      <c r="C87" s="12">
        <v>7.0000000000000007E-2</v>
      </c>
      <c r="D87" s="8">
        <v>8520</v>
      </c>
      <c r="E87" s="8">
        <v>6090</v>
      </c>
      <c r="F87" s="8">
        <v>2080</v>
      </c>
      <c r="G87" s="8">
        <v>350</v>
      </c>
      <c r="H87" s="12">
        <v>0.71</v>
      </c>
      <c r="I87" s="12">
        <v>0.24</v>
      </c>
      <c r="J87" s="12">
        <v>0.04</v>
      </c>
    </row>
    <row r="88" spans="1:10" x14ac:dyDescent="0.35">
      <c r="A88" t="s">
        <v>908</v>
      </c>
      <c r="B88" s="8">
        <v>8450</v>
      </c>
      <c r="C88" s="12">
        <v>7.0000000000000007E-2</v>
      </c>
      <c r="D88" s="8">
        <v>7940</v>
      </c>
      <c r="E88" s="8">
        <v>5645</v>
      </c>
      <c r="F88" s="8">
        <v>2155</v>
      </c>
      <c r="G88" s="8">
        <v>140</v>
      </c>
      <c r="H88" s="12">
        <v>0.71</v>
      </c>
      <c r="I88" s="12">
        <v>0.27</v>
      </c>
      <c r="J88" s="12">
        <v>0.02</v>
      </c>
    </row>
    <row r="89" spans="1:10" x14ac:dyDescent="0.35">
      <c r="A89" t="s">
        <v>909</v>
      </c>
      <c r="B89" s="8">
        <v>6250</v>
      </c>
      <c r="C89" s="12">
        <v>7.0000000000000007E-2</v>
      </c>
      <c r="D89" s="8">
        <v>6140</v>
      </c>
      <c r="E89" s="8">
        <v>4360</v>
      </c>
      <c r="F89" s="8">
        <v>1390</v>
      </c>
      <c r="G89" s="8">
        <v>390</v>
      </c>
      <c r="H89" s="12">
        <v>0.71</v>
      </c>
      <c r="I89" s="12">
        <v>0.23</v>
      </c>
      <c r="J89" s="12">
        <v>0.06</v>
      </c>
    </row>
    <row r="90" spans="1:10" x14ac:dyDescent="0.35">
      <c r="A90" t="s">
        <v>910</v>
      </c>
      <c r="B90" s="8">
        <v>6430</v>
      </c>
      <c r="C90" s="12">
        <v>7.0000000000000007E-2</v>
      </c>
      <c r="D90" s="8">
        <v>6695</v>
      </c>
      <c r="E90" s="8">
        <v>4405</v>
      </c>
      <c r="F90" s="8">
        <v>2075</v>
      </c>
      <c r="G90" s="8">
        <v>215</v>
      </c>
      <c r="H90" s="12">
        <v>0.66</v>
      </c>
      <c r="I90" s="12">
        <v>0.31</v>
      </c>
      <c r="J90" s="12">
        <v>0.03</v>
      </c>
    </row>
    <row r="91" spans="1:10" x14ac:dyDescent="0.35">
      <c r="A91" t="s">
        <v>911</v>
      </c>
      <c r="B91" s="8">
        <v>4105</v>
      </c>
      <c r="C91" s="12">
        <v>0.08</v>
      </c>
      <c r="D91" s="8">
        <v>4795</v>
      </c>
      <c r="E91" s="8">
        <v>2815</v>
      </c>
      <c r="F91" s="8">
        <v>1885</v>
      </c>
      <c r="G91" s="8">
        <v>95</v>
      </c>
      <c r="H91" s="12">
        <v>0.59</v>
      </c>
      <c r="I91" s="12">
        <v>0.39</v>
      </c>
      <c r="J91" s="12">
        <v>0.02</v>
      </c>
    </row>
    <row r="92" spans="1:10" x14ac:dyDescent="0.35">
      <c r="A92" t="s">
        <v>912</v>
      </c>
      <c r="B92" s="8">
        <v>1860</v>
      </c>
      <c r="C92" s="12">
        <v>7.0000000000000007E-2</v>
      </c>
      <c r="D92" s="8">
        <v>1935</v>
      </c>
      <c r="E92" s="8">
        <v>1295</v>
      </c>
      <c r="F92" s="8">
        <v>625</v>
      </c>
      <c r="G92" s="8">
        <v>15</v>
      </c>
      <c r="H92" s="12">
        <v>0.67</v>
      </c>
      <c r="I92" s="12">
        <v>0.32</v>
      </c>
      <c r="J92" s="12">
        <v>0.01</v>
      </c>
    </row>
    <row r="93" spans="1:10" x14ac:dyDescent="0.35">
      <c r="A93" t="s">
        <v>913</v>
      </c>
      <c r="B93" s="8">
        <v>55</v>
      </c>
      <c r="C93" s="12">
        <v>0</v>
      </c>
      <c r="D93" s="8">
        <v>55</v>
      </c>
      <c r="E93" s="8">
        <v>35</v>
      </c>
      <c r="F93" s="8">
        <v>20</v>
      </c>
      <c r="G93" s="8">
        <v>0</v>
      </c>
      <c r="H93" s="12">
        <v>0.64</v>
      </c>
      <c r="I93" s="12">
        <v>0.36</v>
      </c>
      <c r="J93" s="12">
        <v>0</v>
      </c>
    </row>
    <row r="94" spans="1:10" x14ac:dyDescent="0.35">
      <c r="A94" t="s">
        <v>914</v>
      </c>
      <c r="B94" s="8">
        <v>335</v>
      </c>
      <c r="C94" s="12">
        <v>0</v>
      </c>
      <c r="D94" s="8">
        <v>320</v>
      </c>
      <c r="E94" s="8">
        <v>220</v>
      </c>
      <c r="F94" s="8">
        <v>95</v>
      </c>
      <c r="G94" s="8">
        <v>5</v>
      </c>
      <c r="H94" s="12">
        <v>0.68</v>
      </c>
      <c r="I94" s="12">
        <v>0.28999999999999998</v>
      </c>
      <c r="J94" s="12">
        <v>0.02</v>
      </c>
    </row>
    <row r="95" spans="1:10" x14ac:dyDescent="0.35">
      <c r="A95" t="s">
        <v>915</v>
      </c>
      <c r="B95" s="8">
        <v>355</v>
      </c>
      <c r="C95" s="12">
        <v>0</v>
      </c>
      <c r="D95" s="8">
        <v>335</v>
      </c>
      <c r="E95" s="8">
        <v>215</v>
      </c>
      <c r="F95" s="8">
        <v>115</v>
      </c>
      <c r="G95" s="8">
        <v>5</v>
      </c>
      <c r="H95" s="12">
        <v>0.64</v>
      </c>
      <c r="I95" s="12">
        <v>0.34</v>
      </c>
      <c r="J95" s="12">
        <v>0.02</v>
      </c>
    </row>
    <row r="96" spans="1:10" x14ac:dyDescent="0.35">
      <c r="A96" t="s">
        <v>916</v>
      </c>
      <c r="B96" s="8">
        <v>210</v>
      </c>
      <c r="C96" s="12">
        <v>0</v>
      </c>
      <c r="D96" s="8">
        <v>200</v>
      </c>
      <c r="E96" s="8">
        <v>140</v>
      </c>
      <c r="F96" s="8">
        <v>45</v>
      </c>
      <c r="G96" s="8">
        <v>10</v>
      </c>
      <c r="H96" s="12">
        <v>0.71</v>
      </c>
      <c r="I96" s="12">
        <v>0.23</v>
      </c>
      <c r="J96" s="12">
        <v>0.06</v>
      </c>
    </row>
    <row r="97" spans="1:10" x14ac:dyDescent="0.35">
      <c r="A97" t="s">
        <v>917</v>
      </c>
      <c r="B97" s="8">
        <v>235</v>
      </c>
      <c r="C97" s="12">
        <v>0</v>
      </c>
      <c r="D97" s="8">
        <v>235</v>
      </c>
      <c r="E97" s="8">
        <v>140</v>
      </c>
      <c r="F97" s="8">
        <v>90</v>
      </c>
      <c r="G97" s="8">
        <v>5</v>
      </c>
      <c r="H97" s="12">
        <v>0.59</v>
      </c>
      <c r="I97" s="12">
        <v>0.39</v>
      </c>
      <c r="J97" s="12">
        <v>0.03</v>
      </c>
    </row>
    <row r="98" spans="1:10" x14ac:dyDescent="0.35">
      <c r="A98" t="s">
        <v>918</v>
      </c>
      <c r="B98" s="8">
        <v>150</v>
      </c>
      <c r="C98" s="12">
        <v>0</v>
      </c>
      <c r="D98" s="8">
        <v>190</v>
      </c>
      <c r="E98" s="8">
        <v>95</v>
      </c>
      <c r="F98" s="8">
        <v>90</v>
      </c>
      <c r="G98" s="8">
        <v>5</v>
      </c>
      <c r="H98" s="12">
        <v>0.49</v>
      </c>
      <c r="I98" s="12">
        <v>0.48</v>
      </c>
      <c r="J98" s="12">
        <v>0.03</v>
      </c>
    </row>
    <row r="99" spans="1:10" x14ac:dyDescent="0.35">
      <c r="A99" t="s">
        <v>919</v>
      </c>
      <c r="B99" s="8">
        <v>70</v>
      </c>
      <c r="C99" s="12">
        <v>0</v>
      </c>
      <c r="D99" s="8">
        <v>60</v>
      </c>
      <c r="E99" s="8">
        <v>30</v>
      </c>
      <c r="F99" s="8">
        <v>30</v>
      </c>
      <c r="G99" s="12" t="s">
        <v>962</v>
      </c>
      <c r="H99" s="12">
        <v>0.52</v>
      </c>
      <c r="I99" s="12" t="s">
        <v>962</v>
      </c>
      <c r="J99" s="12" t="s">
        <v>962</v>
      </c>
    </row>
    <row r="100" spans="1:10" x14ac:dyDescent="0.35">
      <c r="A100" t="s">
        <v>769</v>
      </c>
      <c r="B100" s="8">
        <v>5</v>
      </c>
      <c r="C100" s="12">
        <v>0</v>
      </c>
      <c r="D100" s="8">
        <v>5</v>
      </c>
      <c r="E100" s="8">
        <v>5</v>
      </c>
      <c r="F100" s="12" t="s">
        <v>962</v>
      </c>
      <c r="G100" s="8">
        <v>0</v>
      </c>
      <c r="H100" s="12" t="s">
        <v>962</v>
      </c>
      <c r="I100" s="12" t="s">
        <v>962</v>
      </c>
      <c r="J100" s="12">
        <v>0</v>
      </c>
    </row>
    <row r="101" spans="1:10" x14ac:dyDescent="0.35">
      <c r="A101" t="s">
        <v>770</v>
      </c>
      <c r="B101" s="8">
        <v>55</v>
      </c>
      <c r="C101" s="12">
        <v>0</v>
      </c>
      <c r="D101" s="8">
        <v>55</v>
      </c>
      <c r="E101" s="8">
        <v>35</v>
      </c>
      <c r="F101" s="8">
        <v>20</v>
      </c>
      <c r="G101" s="12" t="s">
        <v>962</v>
      </c>
      <c r="H101" s="12">
        <v>0.61</v>
      </c>
      <c r="I101" s="12" t="s">
        <v>962</v>
      </c>
      <c r="J101" s="12" t="s">
        <v>962</v>
      </c>
    </row>
    <row r="102" spans="1:10" x14ac:dyDescent="0.35">
      <c r="A102" t="s">
        <v>771</v>
      </c>
      <c r="B102" s="8">
        <v>55</v>
      </c>
      <c r="C102" s="12">
        <v>0</v>
      </c>
      <c r="D102" s="8">
        <v>55</v>
      </c>
      <c r="E102" s="8">
        <v>35</v>
      </c>
      <c r="F102" s="8">
        <v>15</v>
      </c>
      <c r="G102" s="12" t="s">
        <v>962</v>
      </c>
      <c r="H102" s="12">
        <v>0.67</v>
      </c>
      <c r="I102" s="12" t="s">
        <v>962</v>
      </c>
      <c r="J102" s="12" t="s">
        <v>962</v>
      </c>
    </row>
    <row r="103" spans="1:10" x14ac:dyDescent="0.35">
      <c r="A103" t="s">
        <v>772</v>
      </c>
      <c r="B103" s="8">
        <v>30</v>
      </c>
      <c r="C103" s="12">
        <v>0</v>
      </c>
      <c r="D103" s="8">
        <v>25</v>
      </c>
      <c r="E103" s="8">
        <v>20</v>
      </c>
      <c r="F103" s="12" t="s">
        <v>962</v>
      </c>
      <c r="G103" s="8">
        <v>0</v>
      </c>
      <c r="H103" s="12" t="s">
        <v>962</v>
      </c>
      <c r="I103" s="12" t="s">
        <v>962</v>
      </c>
      <c r="J103" s="12">
        <v>0</v>
      </c>
    </row>
    <row r="104" spans="1:10" x14ac:dyDescent="0.35">
      <c r="A104" t="s">
        <v>773</v>
      </c>
      <c r="B104" s="8">
        <v>45</v>
      </c>
      <c r="C104" s="12">
        <v>0</v>
      </c>
      <c r="D104" s="8">
        <v>50</v>
      </c>
      <c r="E104" s="8">
        <v>35</v>
      </c>
      <c r="F104" s="8">
        <v>15</v>
      </c>
      <c r="G104" s="12" t="s">
        <v>962</v>
      </c>
      <c r="H104" s="12">
        <v>0.65</v>
      </c>
      <c r="I104" s="12" t="s">
        <v>962</v>
      </c>
      <c r="J104" s="12" t="s">
        <v>962</v>
      </c>
    </row>
    <row r="105" spans="1:10" x14ac:dyDescent="0.35">
      <c r="A105" t="s">
        <v>774</v>
      </c>
      <c r="B105" s="8">
        <v>20</v>
      </c>
      <c r="C105" s="12">
        <v>0</v>
      </c>
      <c r="D105" s="8">
        <v>20</v>
      </c>
      <c r="E105" s="8">
        <v>15</v>
      </c>
      <c r="F105" s="8">
        <v>10</v>
      </c>
      <c r="G105" s="8">
        <v>0</v>
      </c>
      <c r="H105" s="12">
        <v>0.59</v>
      </c>
      <c r="I105" s="12">
        <v>0.41</v>
      </c>
      <c r="J105" s="12">
        <v>0</v>
      </c>
    </row>
    <row r="106" spans="1:10" x14ac:dyDescent="0.35">
      <c r="A106" t="s">
        <v>775</v>
      </c>
      <c r="B106" s="8">
        <v>15</v>
      </c>
      <c r="C106" s="12">
        <v>0</v>
      </c>
      <c r="D106" s="8">
        <v>20</v>
      </c>
      <c r="E106" s="8">
        <v>5</v>
      </c>
      <c r="F106" s="8">
        <v>15</v>
      </c>
      <c r="G106" s="8">
        <v>0</v>
      </c>
      <c r="H106" s="12">
        <v>0.32</v>
      </c>
      <c r="I106" s="12">
        <v>0.68</v>
      </c>
      <c r="J106" s="12">
        <v>0</v>
      </c>
    </row>
    <row r="107" spans="1:10" x14ac:dyDescent="0.35">
      <c r="A107" t="s">
        <v>776</v>
      </c>
      <c r="B107" s="8">
        <v>1970</v>
      </c>
      <c r="C107" s="12">
        <v>0.1</v>
      </c>
      <c r="D107" s="8">
        <v>1925</v>
      </c>
      <c r="E107" s="8">
        <v>70</v>
      </c>
      <c r="F107" s="8">
        <v>1850</v>
      </c>
      <c r="G107" s="8">
        <v>5</v>
      </c>
      <c r="H107" s="12">
        <v>0.04</v>
      </c>
      <c r="I107" s="12">
        <v>0.96</v>
      </c>
      <c r="J107" s="12">
        <v>0</v>
      </c>
    </row>
    <row r="108" spans="1:10" x14ac:dyDescent="0.35">
      <c r="A108" t="s">
        <v>777</v>
      </c>
      <c r="B108" s="8">
        <v>6805</v>
      </c>
      <c r="C108" s="12">
        <v>0.05</v>
      </c>
      <c r="D108" s="8">
        <v>6695</v>
      </c>
      <c r="E108" s="8">
        <v>470</v>
      </c>
      <c r="F108" s="8">
        <v>6080</v>
      </c>
      <c r="G108" s="8">
        <v>145</v>
      </c>
      <c r="H108" s="12">
        <v>7.0000000000000007E-2</v>
      </c>
      <c r="I108" s="12">
        <v>0.91</v>
      </c>
      <c r="J108" s="12">
        <v>0.02</v>
      </c>
    </row>
    <row r="109" spans="1:10" x14ac:dyDescent="0.35">
      <c r="A109" t="s">
        <v>778</v>
      </c>
      <c r="B109" s="8">
        <v>2640</v>
      </c>
      <c r="C109" s="12">
        <v>0.02</v>
      </c>
      <c r="D109" s="8">
        <v>2625</v>
      </c>
      <c r="E109" s="8">
        <v>595</v>
      </c>
      <c r="F109" s="8">
        <v>2010</v>
      </c>
      <c r="G109" s="8">
        <v>20</v>
      </c>
      <c r="H109" s="12">
        <v>0.23</v>
      </c>
      <c r="I109" s="12">
        <v>0.77</v>
      </c>
      <c r="J109" s="12">
        <v>0.01</v>
      </c>
    </row>
    <row r="110" spans="1:10" x14ac:dyDescent="0.35">
      <c r="A110" t="s">
        <v>779</v>
      </c>
      <c r="B110" s="8">
        <v>895</v>
      </c>
      <c r="C110" s="12">
        <v>0.01</v>
      </c>
      <c r="D110" s="8">
        <v>920</v>
      </c>
      <c r="E110" s="8">
        <v>540</v>
      </c>
      <c r="F110" s="8">
        <v>325</v>
      </c>
      <c r="G110" s="8">
        <v>50</v>
      </c>
      <c r="H110" s="12">
        <v>0.59</v>
      </c>
      <c r="I110" s="12">
        <v>0.35</v>
      </c>
      <c r="J110" s="12">
        <v>0.06</v>
      </c>
    </row>
    <row r="111" spans="1:10" x14ac:dyDescent="0.35">
      <c r="A111" t="s">
        <v>780</v>
      </c>
      <c r="B111" s="8">
        <v>690</v>
      </c>
      <c r="C111" s="12">
        <v>0.01</v>
      </c>
      <c r="D111" s="8">
        <v>695</v>
      </c>
      <c r="E111" s="8">
        <v>395</v>
      </c>
      <c r="F111" s="8">
        <v>280</v>
      </c>
      <c r="G111" s="8">
        <v>20</v>
      </c>
      <c r="H111" s="12">
        <v>0.56999999999999995</v>
      </c>
      <c r="I111" s="12">
        <v>0.4</v>
      </c>
      <c r="J111" s="12">
        <v>0.03</v>
      </c>
    </row>
    <row r="112" spans="1:10" x14ac:dyDescent="0.35">
      <c r="A112" t="s">
        <v>781</v>
      </c>
      <c r="B112" s="8">
        <v>280</v>
      </c>
      <c r="C112" s="12">
        <v>0.01</v>
      </c>
      <c r="D112" s="8">
        <v>405</v>
      </c>
      <c r="E112" s="8">
        <v>190</v>
      </c>
      <c r="F112" s="8">
        <v>210</v>
      </c>
      <c r="G112" s="8">
        <v>5</v>
      </c>
      <c r="H112" s="12">
        <v>0.47</v>
      </c>
      <c r="I112" s="12">
        <v>0.52</v>
      </c>
      <c r="J112" s="12">
        <v>0.01</v>
      </c>
    </row>
    <row r="113" spans="1:10" x14ac:dyDescent="0.35">
      <c r="A113" t="s">
        <v>782</v>
      </c>
      <c r="B113" s="8">
        <v>95</v>
      </c>
      <c r="C113" s="12">
        <v>0</v>
      </c>
      <c r="D113" s="8">
        <v>105</v>
      </c>
      <c r="E113" s="8">
        <v>25</v>
      </c>
      <c r="F113" s="8">
        <v>80</v>
      </c>
      <c r="G113" s="12" t="s">
        <v>962</v>
      </c>
      <c r="H113" s="12" t="s">
        <v>962</v>
      </c>
      <c r="I113" s="12">
        <v>0.76</v>
      </c>
      <c r="J113" s="12" t="s">
        <v>962</v>
      </c>
    </row>
    <row r="114" spans="1:10" x14ac:dyDescent="0.35">
      <c r="A114" t="s">
        <v>783</v>
      </c>
      <c r="B114" s="8">
        <v>50</v>
      </c>
      <c r="C114" s="12">
        <v>0</v>
      </c>
      <c r="D114" s="8">
        <v>40</v>
      </c>
      <c r="E114" s="8">
        <v>5</v>
      </c>
      <c r="F114" s="8">
        <v>5</v>
      </c>
      <c r="G114" s="8">
        <v>30</v>
      </c>
      <c r="H114" s="12">
        <v>0.12</v>
      </c>
      <c r="I114" s="12">
        <v>0.15</v>
      </c>
      <c r="J114" s="12">
        <v>0.73</v>
      </c>
    </row>
    <row r="115" spans="1:10" x14ac:dyDescent="0.35">
      <c r="A115" t="s">
        <v>784</v>
      </c>
      <c r="B115" s="8">
        <v>190</v>
      </c>
      <c r="C115" s="12">
        <v>0</v>
      </c>
      <c r="D115" s="8">
        <v>180</v>
      </c>
      <c r="E115" s="8">
        <v>35</v>
      </c>
      <c r="F115" s="8">
        <v>20</v>
      </c>
      <c r="G115" s="8">
        <v>125</v>
      </c>
      <c r="H115" s="12">
        <v>0.19</v>
      </c>
      <c r="I115" s="12">
        <v>0.12</v>
      </c>
      <c r="J115" s="12">
        <v>0.69</v>
      </c>
    </row>
    <row r="116" spans="1:10" x14ac:dyDescent="0.35">
      <c r="A116" t="s">
        <v>785</v>
      </c>
      <c r="B116" s="8">
        <v>150</v>
      </c>
      <c r="C116" s="12">
        <v>0</v>
      </c>
      <c r="D116" s="8">
        <v>120</v>
      </c>
      <c r="E116" s="8">
        <v>50</v>
      </c>
      <c r="F116" s="8">
        <v>20</v>
      </c>
      <c r="G116" s="8">
        <v>50</v>
      </c>
      <c r="H116" s="12">
        <v>0.43</v>
      </c>
      <c r="I116" s="12">
        <v>0.17</v>
      </c>
      <c r="J116" s="12">
        <v>0.4</v>
      </c>
    </row>
    <row r="117" spans="1:10" x14ac:dyDescent="0.35">
      <c r="A117" t="s">
        <v>786</v>
      </c>
      <c r="B117" s="8">
        <v>130</v>
      </c>
      <c r="C117" s="12">
        <v>0</v>
      </c>
      <c r="D117" s="8">
        <v>110</v>
      </c>
      <c r="E117" s="8">
        <v>45</v>
      </c>
      <c r="F117" s="8">
        <v>15</v>
      </c>
      <c r="G117" s="8">
        <v>50</v>
      </c>
      <c r="H117" s="12">
        <v>0.41</v>
      </c>
      <c r="I117" s="12">
        <v>0.13</v>
      </c>
      <c r="J117" s="12">
        <v>0.47</v>
      </c>
    </row>
    <row r="118" spans="1:10" x14ac:dyDescent="0.35">
      <c r="A118" t="s">
        <v>787</v>
      </c>
      <c r="B118" s="8">
        <v>115</v>
      </c>
      <c r="C118" s="12">
        <v>0</v>
      </c>
      <c r="D118" s="8">
        <v>95</v>
      </c>
      <c r="E118" s="8">
        <v>50</v>
      </c>
      <c r="F118" s="8">
        <v>20</v>
      </c>
      <c r="G118" s="8">
        <v>25</v>
      </c>
      <c r="H118" s="12">
        <v>0.51</v>
      </c>
      <c r="I118" s="12">
        <v>0.21</v>
      </c>
      <c r="J118" s="12">
        <v>0.28000000000000003</v>
      </c>
    </row>
    <row r="119" spans="1:10" x14ac:dyDescent="0.35">
      <c r="A119" t="s">
        <v>788</v>
      </c>
      <c r="B119" s="8">
        <v>70</v>
      </c>
      <c r="C119" s="12">
        <v>0</v>
      </c>
      <c r="D119" s="8">
        <v>55</v>
      </c>
      <c r="E119" s="8">
        <v>10</v>
      </c>
      <c r="F119" s="8">
        <v>5</v>
      </c>
      <c r="G119" s="8">
        <v>40</v>
      </c>
      <c r="H119" s="12">
        <v>0.18</v>
      </c>
      <c r="I119" s="12">
        <v>0.11</v>
      </c>
      <c r="J119" s="12">
        <v>0.71</v>
      </c>
    </row>
    <row r="120" spans="1:10" x14ac:dyDescent="0.35">
      <c r="A120" t="s">
        <v>789</v>
      </c>
      <c r="B120" s="8">
        <v>65</v>
      </c>
      <c r="C120" s="12">
        <v>0</v>
      </c>
      <c r="D120" s="8">
        <v>20</v>
      </c>
      <c r="E120" s="12" t="s">
        <v>962</v>
      </c>
      <c r="F120" s="12" t="s">
        <v>962</v>
      </c>
      <c r="G120" s="8">
        <v>20</v>
      </c>
      <c r="H120" s="12" t="s">
        <v>962</v>
      </c>
      <c r="I120" s="12" t="s">
        <v>962</v>
      </c>
      <c r="J120" s="12">
        <v>0.86</v>
      </c>
    </row>
    <row r="121" spans="1:10" x14ac:dyDescent="0.35">
      <c r="A121" t="s">
        <v>439</v>
      </c>
      <c r="B121" s="8">
        <v>19480</v>
      </c>
      <c r="C121" s="12">
        <v>1</v>
      </c>
      <c r="D121" s="8">
        <v>17935</v>
      </c>
      <c r="E121" s="8">
        <v>11505</v>
      </c>
      <c r="F121" s="8">
        <v>6080</v>
      </c>
      <c r="G121" s="8">
        <v>350</v>
      </c>
      <c r="H121" s="12">
        <v>0.64</v>
      </c>
      <c r="I121" s="12">
        <v>0.34</v>
      </c>
      <c r="J121" s="12">
        <v>0.02</v>
      </c>
    </row>
    <row r="122" spans="1:10" x14ac:dyDescent="0.35">
      <c r="A122" t="s">
        <v>440</v>
      </c>
      <c r="B122" s="8">
        <v>128075</v>
      </c>
      <c r="C122" s="12">
        <v>1</v>
      </c>
      <c r="D122" s="8">
        <v>120675</v>
      </c>
      <c r="E122" s="8">
        <v>80095</v>
      </c>
      <c r="F122" s="8">
        <v>35370</v>
      </c>
      <c r="G122" s="8">
        <v>5210</v>
      </c>
      <c r="H122" s="12">
        <v>0.66</v>
      </c>
      <c r="I122" s="12">
        <v>0.28999999999999998</v>
      </c>
      <c r="J122" s="12">
        <v>0.04</v>
      </c>
    </row>
    <row r="123" spans="1:10" x14ac:dyDescent="0.35">
      <c r="A123" t="s">
        <v>441</v>
      </c>
      <c r="B123" s="8">
        <v>118605</v>
      </c>
      <c r="C123" s="12">
        <v>1</v>
      </c>
      <c r="D123" s="8">
        <v>112455</v>
      </c>
      <c r="E123" s="8">
        <v>76955</v>
      </c>
      <c r="F123" s="8">
        <v>33480</v>
      </c>
      <c r="G123" s="8">
        <v>2025</v>
      </c>
      <c r="H123" s="12">
        <v>0.68</v>
      </c>
      <c r="I123" s="12">
        <v>0.3</v>
      </c>
      <c r="J123" s="12">
        <v>0.02</v>
      </c>
    </row>
    <row r="124" spans="1:10" x14ac:dyDescent="0.35">
      <c r="A124" t="s">
        <v>442</v>
      </c>
      <c r="B124" s="8">
        <v>84240</v>
      </c>
      <c r="C124" s="12">
        <v>1</v>
      </c>
      <c r="D124" s="8">
        <v>83000</v>
      </c>
      <c r="E124" s="8">
        <v>57485</v>
      </c>
      <c r="F124" s="8">
        <v>20015</v>
      </c>
      <c r="G124" s="8">
        <v>5500</v>
      </c>
      <c r="H124" s="12">
        <v>0.69</v>
      </c>
      <c r="I124" s="12">
        <v>0.24</v>
      </c>
      <c r="J124" s="12">
        <v>7.0000000000000007E-2</v>
      </c>
    </row>
    <row r="125" spans="1:10" x14ac:dyDescent="0.35">
      <c r="A125" t="s">
        <v>443</v>
      </c>
      <c r="B125" s="8">
        <v>85825</v>
      </c>
      <c r="C125" s="12">
        <v>1</v>
      </c>
      <c r="D125" s="8">
        <v>88985</v>
      </c>
      <c r="E125" s="8">
        <v>58420</v>
      </c>
      <c r="F125" s="8">
        <v>27845</v>
      </c>
      <c r="G125" s="8">
        <v>2720</v>
      </c>
      <c r="H125" s="12">
        <v>0.66</v>
      </c>
      <c r="I125" s="12">
        <v>0.31</v>
      </c>
      <c r="J125" s="12">
        <v>0.03</v>
      </c>
    </row>
    <row r="126" spans="1:10" x14ac:dyDescent="0.35">
      <c r="A126" t="s">
        <v>444</v>
      </c>
      <c r="B126" s="8">
        <v>53260</v>
      </c>
      <c r="C126" s="12">
        <v>1</v>
      </c>
      <c r="D126" s="8">
        <v>62390</v>
      </c>
      <c r="E126" s="8">
        <v>36045</v>
      </c>
      <c r="F126" s="8">
        <v>25155</v>
      </c>
      <c r="G126" s="8">
        <v>1195</v>
      </c>
      <c r="H126" s="12">
        <v>0.57999999999999996</v>
      </c>
      <c r="I126" s="12">
        <v>0.4</v>
      </c>
      <c r="J126" s="12">
        <v>0.02</v>
      </c>
    </row>
    <row r="127" spans="1:10" x14ac:dyDescent="0.35">
      <c r="A127" t="s">
        <v>445</v>
      </c>
      <c r="B127" s="8">
        <v>25950</v>
      </c>
      <c r="C127" s="12">
        <v>1</v>
      </c>
      <c r="D127" s="8">
        <v>26860</v>
      </c>
      <c r="E127" s="8">
        <v>17380</v>
      </c>
      <c r="F127" s="8">
        <v>9140</v>
      </c>
      <c r="G127" s="8">
        <v>340</v>
      </c>
      <c r="H127" s="12">
        <v>0.65</v>
      </c>
      <c r="I127" s="12">
        <v>0.34</v>
      </c>
      <c r="J127" s="12">
        <v>0.01</v>
      </c>
    </row>
    <row r="128" spans="1:10" x14ac:dyDescent="0.35">
      <c r="A128" t="s">
        <v>920</v>
      </c>
      <c r="B128" s="8">
        <v>41610</v>
      </c>
      <c r="C128" s="12">
        <v>0.08</v>
      </c>
      <c r="D128" s="8">
        <v>41395</v>
      </c>
      <c r="E128" s="8">
        <v>28565</v>
      </c>
      <c r="F128" s="8">
        <v>11375</v>
      </c>
      <c r="G128" s="8">
        <v>1455</v>
      </c>
      <c r="H128" s="12">
        <v>0.69</v>
      </c>
      <c r="I128" s="12">
        <v>0.27</v>
      </c>
      <c r="J128" s="12">
        <v>0.04</v>
      </c>
    </row>
    <row r="129" spans="1:10" x14ac:dyDescent="0.35">
      <c r="A129" t="s">
        <v>921</v>
      </c>
      <c r="B129" s="8">
        <v>8450</v>
      </c>
      <c r="C129" s="12">
        <v>0.02</v>
      </c>
      <c r="D129" s="8">
        <v>8405</v>
      </c>
      <c r="E129" s="8">
        <v>5805</v>
      </c>
      <c r="F129" s="8">
        <v>2360</v>
      </c>
      <c r="G129" s="8">
        <v>240</v>
      </c>
      <c r="H129" s="12">
        <v>0.69</v>
      </c>
      <c r="I129" s="12">
        <v>0.28000000000000003</v>
      </c>
      <c r="J129" s="12">
        <v>0.03</v>
      </c>
    </row>
    <row r="130" spans="1:10" x14ac:dyDescent="0.35">
      <c r="A130" t="s">
        <v>922</v>
      </c>
      <c r="B130" s="8">
        <v>13495</v>
      </c>
      <c r="C130" s="12">
        <v>0.03</v>
      </c>
      <c r="D130" s="8">
        <v>13430</v>
      </c>
      <c r="E130" s="8">
        <v>9195</v>
      </c>
      <c r="F130" s="8">
        <v>3770</v>
      </c>
      <c r="G130" s="8">
        <v>460</v>
      </c>
      <c r="H130" s="12">
        <v>0.68</v>
      </c>
      <c r="I130" s="12">
        <v>0.28000000000000003</v>
      </c>
      <c r="J130" s="12">
        <v>0.03</v>
      </c>
    </row>
    <row r="131" spans="1:10" x14ac:dyDescent="0.35">
      <c r="A131" t="s">
        <v>803</v>
      </c>
      <c r="B131" s="8">
        <v>37445</v>
      </c>
      <c r="C131" s="12">
        <v>7.0000000000000007E-2</v>
      </c>
      <c r="D131" s="8">
        <v>37250</v>
      </c>
      <c r="E131" s="8">
        <v>25810</v>
      </c>
      <c r="F131" s="8">
        <v>10205</v>
      </c>
      <c r="G131" s="8">
        <v>1235</v>
      </c>
      <c r="H131" s="12">
        <v>0.69</v>
      </c>
      <c r="I131" s="12">
        <v>0.27</v>
      </c>
      <c r="J131" s="12">
        <v>0.03</v>
      </c>
    </row>
    <row r="132" spans="1:10" x14ac:dyDescent="0.35">
      <c r="A132" t="s">
        <v>923</v>
      </c>
      <c r="B132" s="8">
        <v>26505</v>
      </c>
      <c r="C132" s="12">
        <v>0.05</v>
      </c>
      <c r="D132" s="8">
        <v>26325</v>
      </c>
      <c r="E132" s="8">
        <v>17980</v>
      </c>
      <c r="F132" s="8">
        <v>7460</v>
      </c>
      <c r="G132" s="8">
        <v>885</v>
      </c>
      <c r="H132" s="12">
        <v>0.68</v>
      </c>
      <c r="I132" s="12">
        <v>0.28000000000000003</v>
      </c>
      <c r="J132" s="12">
        <v>0.03</v>
      </c>
    </row>
    <row r="133" spans="1:10" x14ac:dyDescent="0.35">
      <c r="A133" t="s">
        <v>924</v>
      </c>
      <c r="B133" s="8">
        <v>37480</v>
      </c>
      <c r="C133" s="12">
        <v>7.0000000000000007E-2</v>
      </c>
      <c r="D133" s="8">
        <v>37245</v>
      </c>
      <c r="E133" s="8">
        <v>24250</v>
      </c>
      <c r="F133" s="8">
        <v>11780</v>
      </c>
      <c r="G133" s="8">
        <v>1215</v>
      </c>
      <c r="H133" s="12">
        <v>0.65</v>
      </c>
      <c r="I133" s="12">
        <v>0.32</v>
      </c>
      <c r="J133" s="12">
        <v>0.03</v>
      </c>
    </row>
    <row r="134" spans="1:10" x14ac:dyDescent="0.35">
      <c r="A134" t="s">
        <v>925</v>
      </c>
      <c r="B134" s="8">
        <v>131630</v>
      </c>
      <c r="C134" s="12">
        <v>0.26</v>
      </c>
      <c r="D134" s="8">
        <v>130800</v>
      </c>
      <c r="E134" s="8">
        <v>87150</v>
      </c>
      <c r="F134" s="8">
        <v>39180</v>
      </c>
      <c r="G134" s="8">
        <v>4470</v>
      </c>
      <c r="H134" s="12">
        <v>0.67</v>
      </c>
      <c r="I134" s="12">
        <v>0.3</v>
      </c>
      <c r="J134" s="12">
        <v>0.03</v>
      </c>
    </row>
    <row r="135" spans="1:10" x14ac:dyDescent="0.35">
      <c r="A135" t="s">
        <v>805</v>
      </c>
      <c r="B135" s="8">
        <v>23010</v>
      </c>
      <c r="C135" s="12">
        <v>0.04</v>
      </c>
      <c r="D135" s="8">
        <v>22875</v>
      </c>
      <c r="E135" s="8">
        <v>15195</v>
      </c>
      <c r="F135" s="8">
        <v>6935</v>
      </c>
      <c r="G135" s="8">
        <v>745</v>
      </c>
      <c r="H135" s="12">
        <v>0.66</v>
      </c>
      <c r="I135" s="12">
        <v>0.3</v>
      </c>
      <c r="J135" s="12">
        <v>0.03</v>
      </c>
    </row>
    <row r="136" spans="1:10" x14ac:dyDescent="0.35">
      <c r="A136" t="s">
        <v>926</v>
      </c>
      <c r="B136" s="8">
        <v>70745</v>
      </c>
      <c r="C136" s="12">
        <v>0.14000000000000001</v>
      </c>
      <c r="D136" s="8">
        <v>70365</v>
      </c>
      <c r="E136" s="8">
        <v>47510</v>
      </c>
      <c r="F136" s="8">
        <v>20510</v>
      </c>
      <c r="G136" s="8">
        <v>2345</v>
      </c>
      <c r="H136" s="12">
        <v>0.68</v>
      </c>
      <c r="I136" s="12">
        <v>0.28999999999999998</v>
      </c>
      <c r="J136" s="12">
        <v>0.03</v>
      </c>
    </row>
    <row r="137" spans="1:10" x14ac:dyDescent="0.35">
      <c r="A137" t="s">
        <v>927</v>
      </c>
      <c r="B137" s="8">
        <v>69565</v>
      </c>
      <c r="C137" s="12">
        <v>0.13</v>
      </c>
      <c r="D137" s="8">
        <v>69165</v>
      </c>
      <c r="E137" s="8">
        <v>46065</v>
      </c>
      <c r="F137" s="8">
        <v>20735</v>
      </c>
      <c r="G137" s="8">
        <v>2370</v>
      </c>
      <c r="H137" s="12">
        <v>0.67</v>
      </c>
      <c r="I137" s="12">
        <v>0.3</v>
      </c>
      <c r="J137" s="12">
        <v>0.03</v>
      </c>
    </row>
    <row r="138" spans="1:10" x14ac:dyDescent="0.35">
      <c r="A138" t="s">
        <v>928</v>
      </c>
      <c r="B138" s="8">
        <v>1075</v>
      </c>
      <c r="C138" s="12">
        <v>0</v>
      </c>
      <c r="D138" s="8">
        <v>1070</v>
      </c>
      <c r="E138" s="8">
        <v>665</v>
      </c>
      <c r="F138" s="8">
        <v>380</v>
      </c>
      <c r="G138" s="8">
        <v>30</v>
      </c>
      <c r="H138" s="12">
        <v>0.62</v>
      </c>
      <c r="I138" s="12">
        <v>0.35</v>
      </c>
      <c r="J138" s="12">
        <v>0.03</v>
      </c>
    </row>
    <row r="139" spans="1:10" x14ac:dyDescent="0.35">
      <c r="A139" t="s">
        <v>929</v>
      </c>
      <c r="B139" s="8">
        <v>1130</v>
      </c>
      <c r="C139" s="12">
        <v>0</v>
      </c>
      <c r="D139" s="8">
        <v>1120</v>
      </c>
      <c r="E139" s="8">
        <v>695</v>
      </c>
      <c r="F139" s="8">
        <v>395</v>
      </c>
      <c r="G139" s="8">
        <v>35</v>
      </c>
      <c r="H139" s="12">
        <v>0.62</v>
      </c>
      <c r="I139" s="12">
        <v>0.35</v>
      </c>
      <c r="J139" s="12">
        <v>0.03</v>
      </c>
    </row>
    <row r="140" spans="1:10" x14ac:dyDescent="0.35">
      <c r="A140" t="s">
        <v>930</v>
      </c>
      <c r="B140" s="8">
        <v>37490</v>
      </c>
      <c r="C140" s="12">
        <v>7.0000000000000007E-2</v>
      </c>
      <c r="D140" s="8">
        <v>37275</v>
      </c>
      <c r="E140" s="8">
        <v>25525</v>
      </c>
      <c r="F140" s="8">
        <v>10530</v>
      </c>
      <c r="G140" s="8">
        <v>1220</v>
      </c>
      <c r="H140" s="12">
        <v>0.68</v>
      </c>
      <c r="I140" s="12">
        <v>0.28000000000000003</v>
      </c>
      <c r="J140" s="12">
        <v>0.03</v>
      </c>
    </row>
    <row r="141" spans="1:10" x14ac:dyDescent="0.35">
      <c r="A141" t="s">
        <v>931</v>
      </c>
      <c r="B141" s="8">
        <v>1410</v>
      </c>
      <c r="C141" s="12">
        <v>0</v>
      </c>
      <c r="D141" s="8">
        <v>1400</v>
      </c>
      <c r="E141" s="8">
        <v>875</v>
      </c>
      <c r="F141" s="8">
        <v>485</v>
      </c>
      <c r="G141" s="8">
        <v>35</v>
      </c>
      <c r="H141" s="12">
        <v>0.63</v>
      </c>
      <c r="I141" s="12">
        <v>0.35</v>
      </c>
      <c r="J141" s="12">
        <v>0.03</v>
      </c>
    </row>
    <row r="142" spans="1:10" x14ac:dyDescent="0.35">
      <c r="A142" t="s">
        <v>822</v>
      </c>
      <c r="B142" s="8">
        <v>230</v>
      </c>
      <c r="C142" s="12">
        <v>0</v>
      </c>
      <c r="D142" s="8">
        <v>230</v>
      </c>
      <c r="E142" s="8">
        <v>150</v>
      </c>
      <c r="F142" s="8">
        <v>75</v>
      </c>
      <c r="G142" s="8">
        <v>5</v>
      </c>
      <c r="H142" s="12">
        <v>0.64</v>
      </c>
      <c r="I142" s="12">
        <v>0.33</v>
      </c>
      <c r="J142" s="12">
        <v>0.03</v>
      </c>
    </row>
    <row r="143" spans="1:10" x14ac:dyDescent="0.35">
      <c r="A143" t="s">
        <v>823</v>
      </c>
      <c r="B143" s="8">
        <v>13380</v>
      </c>
      <c r="C143" s="12">
        <v>0.03</v>
      </c>
      <c r="D143" s="8">
        <v>13370</v>
      </c>
      <c r="E143" s="8">
        <v>2285</v>
      </c>
      <c r="F143" s="8">
        <v>10840</v>
      </c>
      <c r="G143" s="8">
        <v>245</v>
      </c>
      <c r="H143" s="12">
        <v>0.17</v>
      </c>
      <c r="I143" s="12">
        <v>0.81</v>
      </c>
      <c r="J143" s="12">
        <v>0.02</v>
      </c>
    </row>
    <row r="144" spans="1:10" x14ac:dyDescent="0.35">
      <c r="A144" t="s">
        <v>824</v>
      </c>
      <c r="B144" s="8">
        <v>775</v>
      </c>
      <c r="C144" s="12">
        <v>0</v>
      </c>
      <c r="D144" s="8">
        <v>625</v>
      </c>
      <c r="E144" s="8">
        <v>195</v>
      </c>
      <c r="F144" s="8">
        <v>90</v>
      </c>
      <c r="G144" s="8">
        <v>340</v>
      </c>
      <c r="H144" s="12">
        <v>0.31</v>
      </c>
      <c r="I144" s="12">
        <v>0.14000000000000001</v>
      </c>
      <c r="J144" s="12">
        <v>0.54</v>
      </c>
    </row>
    <row r="145" spans="1:10" x14ac:dyDescent="0.35">
      <c r="A145" t="s">
        <v>446</v>
      </c>
      <c r="B145" s="8">
        <v>515435</v>
      </c>
      <c r="C145" s="12">
        <v>1</v>
      </c>
      <c r="D145" s="8">
        <v>512350</v>
      </c>
      <c r="E145" s="8">
        <v>337915</v>
      </c>
      <c r="F145" s="8">
        <v>157095</v>
      </c>
      <c r="G145" s="8">
        <v>17335</v>
      </c>
      <c r="H145" s="12">
        <v>0.66</v>
      </c>
      <c r="I145" s="12">
        <v>0.31</v>
      </c>
      <c r="J145" s="12">
        <v>0.03</v>
      </c>
    </row>
  </sheetData>
  <pageMargins left="0.7" right="0.7" top="0.75" bottom="0.75" header="0.3" footer="0.3"/>
  <pageSetup paperSize="9" orientation="portrait" horizontalDpi="300" verticalDpi="300"/>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M145"/>
  <sheetViews>
    <sheetView workbookViewId="0"/>
  </sheetViews>
  <sheetFormatPr defaultColWidth="10.6640625" defaultRowHeight="15.5" x14ac:dyDescent="0.35"/>
  <cols>
    <col min="1" max="1" width="35.6640625" customWidth="1"/>
    <col min="2" max="15" width="16.6640625" customWidth="1"/>
  </cols>
  <sheetData>
    <row r="1" spans="1:13" ht="77.5" x14ac:dyDescent="0.35">
      <c r="A1" s="2" t="s">
        <v>544</v>
      </c>
      <c r="B1" s="2" t="s">
        <v>239</v>
      </c>
      <c r="C1" s="2" t="s">
        <v>152</v>
      </c>
      <c r="D1" s="2" t="s">
        <v>825</v>
      </c>
      <c r="E1" s="2" t="s">
        <v>826</v>
      </c>
      <c r="F1" s="2" t="s">
        <v>827</v>
      </c>
      <c r="G1" s="2" t="s">
        <v>828</v>
      </c>
      <c r="H1" s="2" t="s">
        <v>829</v>
      </c>
      <c r="I1" s="2" t="s">
        <v>830</v>
      </c>
      <c r="J1" s="2" t="s">
        <v>831</v>
      </c>
      <c r="K1" s="2" t="s">
        <v>832</v>
      </c>
      <c r="L1" s="2" t="s">
        <v>833</v>
      </c>
      <c r="M1" s="2" t="s">
        <v>834</v>
      </c>
    </row>
    <row r="2" spans="1:13" x14ac:dyDescent="0.35">
      <c r="A2" t="s">
        <v>836</v>
      </c>
      <c r="B2" s="8">
        <v>1400</v>
      </c>
      <c r="C2" s="12">
        <v>7.0000000000000007E-2</v>
      </c>
      <c r="D2" s="8">
        <v>1345</v>
      </c>
      <c r="E2" s="8">
        <v>0</v>
      </c>
      <c r="F2" s="8">
        <v>0</v>
      </c>
      <c r="G2" s="8">
        <v>0</v>
      </c>
      <c r="H2" s="8">
        <v>55</v>
      </c>
      <c r="I2" s="12">
        <v>0.96</v>
      </c>
      <c r="J2" s="12">
        <v>0</v>
      </c>
      <c r="K2" s="12">
        <v>0</v>
      </c>
      <c r="L2" s="12">
        <v>0</v>
      </c>
      <c r="M2" s="12">
        <v>0.04</v>
      </c>
    </row>
    <row r="3" spans="1:13" x14ac:dyDescent="0.35">
      <c r="A3" t="s">
        <v>837</v>
      </c>
      <c r="B3" s="8">
        <v>10790</v>
      </c>
      <c r="C3" s="12">
        <v>0.08</v>
      </c>
      <c r="D3" s="8">
        <v>2760</v>
      </c>
      <c r="E3" s="8">
        <v>4230</v>
      </c>
      <c r="F3" s="8">
        <v>2285</v>
      </c>
      <c r="G3" s="8">
        <v>4505</v>
      </c>
      <c r="H3" s="8">
        <v>1425</v>
      </c>
      <c r="I3" s="12">
        <v>0.26</v>
      </c>
      <c r="J3" s="12">
        <v>0.39</v>
      </c>
      <c r="K3" s="12">
        <v>0.21</v>
      </c>
      <c r="L3" s="12">
        <v>0.42</v>
      </c>
      <c r="M3" s="12">
        <v>0.13</v>
      </c>
    </row>
    <row r="4" spans="1:13" x14ac:dyDescent="0.35">
      <c r="A4" t="s">
        <v>838</v>
      </c>
      <c r="B4" s="8">
        <v>9570</v>
      </c>
      <c r="C4" s="12">
        <v>0.08</v>
      </c>
      <c r="D4" s="8">
        <v>2715</v>
      </c>
      <c r="E4" s="8">
        <v>3105</v>
      </c>
      <c r="F4" s="8">
        <v>2655</v>
      </c>
      <c r="G4" s="8">
        <v>6355</v>
      </c>
      <c r="H4" s="8">
        <v>1185</v>
      </c>
      <c r="I4" s="12">
        <v>0.28000000000000003</v>
      </c>
      <c r="J4" s="12">
        <v>0.32</v>
      </c>
      <c r="K4" s="12">
        <v>0.28000000000000003</v>
      </c>
      <c r="L4" s="12">
        <v>0.66</v>
      </c>
      <c r="M4" s="12">
        <v>0.12</v>
      </c>
    </row>
    <row r="5" spans="1:13" x14ac:dyDescent="0.35">
      <c r="A5" t="s">
        <v>839</v>
      </c>
      <c r="B5" s="8">
        <v>6805</v>
      </c>
      <c r="C5" s="12">
        <v>0.08</v>
      </c>
      <c r="D5" s="8">
        <v>2605</v>
      </c>
      <c r="E5" s="8">
        <v>2160</v>
      </c>
      <c r="F5" s="8">
        <v>1970</v>
      </c>
      <c r="G5" s="8">
        <v>4875</v>
      </c>
      <c r="H5" s="8">
        <v>560</v>
      </c>
      <c r="I5" s="12">
        <v>0.38</v>
      </c>
      <c r="J5" s="12">
        <v>0.32</v>
      </c>
      <c r="K5" s="12">
        <v>0.28999999999999998</v>
      </c>
      <c r="L5" s="12">
        <v>0.72</v>
      </c>
      <c r="M5" s="12">
        <v>0.08</v>
      </c>
    </row>
    <row r="6" spans="1:13" x14ac:dyDescent="0.35">
      <c r="A6" t="s">
        <v>840</v>
      </c>
      <c r="B6" s="8">
        <v>6860</v>
      </c>
      <c r="C6" s="12">
        <v>0.08</v>
      </c>
      <c r="D6" s="8">
        <v>2715</v>
      </c>
      <c r="E6" s="8">
        <v>1980</v>
      </c>
      <c r="F6" s="8">
        <v>1855</v>
      </c>
      <c r="G6" s="8">
        <v>4710</v>
      </c>
      <c r="H6" s="8">
        <v>785</v>
      </c>
      <c r="I6" s="12">
        <v>0.4</v>
      </c>
      <c r="J6" s="12">
        <v>0.28999999999999998</v>
      </c>
      <c r="K6" s="12">
        <v>0.27</v>
      </c>
      <c r="L6" s="12">
        <v>0.69</v>
      </c>
      <c r="M6" s="12">
        <v>0.11</v>
      </c>
    </row>
    <row r="7" spans="1:13" x14ac:dyDescent="0.35">
      <c r="A7" t="s">
        <v>841</v>
      </c>
      <c r="B7" s="8">
        <v>4115</v>
      </c>
      <c r="C7" s="12">
        <v>0.08</v>
      </c>
      <c r="D7" s="8">
        <v>2590</v>
      </c>
      <c r="E7" s="8">
        <v>890</v>
      </c>
      <c r="F7" s="8">
        <v>415</v>
      </c>
      <c r="G7" s="8">
        <v>3455</v>
      </c>
      <c r="H7" s="8">
        <v>330</v>
      </c>
      <c r="I7" s="12">
        <v>0.63</v>
      </c>
      <c r="J7" s="12">
        <v>0.22</v>
      </c>
      <c r="K7" s="12">
        <v>0.1</v>
      </c>
      <c r="L7" s="12">
        <v>0.84</v>
      </c>
      <c r="M7" s="12">
        <v>0.08</v>
      </c>
    </row>
    <row r="8" spans="1:13" x14ac:dyDescent="0.35">
      <c r="A8" t="s">
        <v>842</v>
      </c>
      <c r="B8" s="8">
        <v>2070</v>
      </c>
      <c r="C8" s="12">
        <v>0.08</v>
      </c>
      <c r="D8" s="8">
        <v>1200</v>
      </c>
      <c r="E8" s="8">
        <v>505</v>
      </c>
      <c r="F8" s="8">
        <v>235</v>
      </c>
      <c r="G8" s="8">
        <v>1655</v>
      </c>
      <c r="H8" s="8">
        <v>205</v>
      </c>
      <c r="I8" s="12">
        <v>0.57999999999999996</v>
      </c>
      <c r="J8" s="12">
        <v>0.24</v>
      </c>
      <c r="K8" s="12">
        <v>0.11</v>
      </c>
      <c r="L8" s="12">
        <v>0.8</v>
      </c>
      <c r="M8" s="12">
        <v>0.1</v>
      </c>
    </row>
    <row r="9" spans="1:13" x14ac:dyDescent="0.35">
      <c r="A9" t="s">
        <v>920</v>
      </c>
      <c r="B9" s="8">
        <v>41610</v>
      </c>
      <c r="C9" s="12">
        <v>0.08</v>
      </c>
      <c r="D9" s="8">
        <v>15935</v>
      </c>
      <c r="E9" s="8">
        <v>12875</v>
      </c>
      <c r="F9" s="8">
        <v>9415</v>
      </c>
      <c r="G9" s="8">
        <v>25565</v>
      </c>
      <c r="H9" s="8">
        <v>4545</v>
      </c>
      <c r="I9" s="12">
        <v>0.38</v>
      </c>
      <c r="J9" s="12">
        <v>0.31</v>
      </c>
      <c r="K9" s="12">
        <v>0.23</v>
      </c>
      <c r="L9" s="12">
        <v>0.61</v>
      </c>
      <c r="M9" s="12">
        <v>0.11</v>
      </c>
    </row>
    <row r="10" spans="1:13" x14ac:dyDescent="0.35">
      <c r="A10" t="s">
        <v>843</v>
      </c>
      <c r="B10" s="8">
        <v>305</v>
      </c>
      <c r="C10" s="12">
        <v>0.02</v>
      </c>
      <c r="D10" s="8">
        <v>290</v>
      </c>
      <c r="E10" s="8">
        <v>0</v>
      </c>
      <c r="F10" s="8">
        <v>0</v>
      </c>
      <c r="G10" s="8">
        <v>0</v>
      </c>
      <c r="H10" s="8">
        <v>15</v>
      </c>
      <c r="I10" s="12">
        <v>0.95</v>
      </c>
      <c r="J10" s="12">
        <v>0</v>
      </c>
      <c r="K10" s="12">
        <v>0</v>
      </c>
      <c r="L10" s="12">
        <v>0</v>
      </c>
      <c r="M10" s="12">
        <v>0.05</v>
      </c>
    </row>
    <row r="11" spans="1:13" x14ac:dyDescent="0.35">
      <c r="A11" t="s">
        <v>844</v>
      </c>
      <c r="B11" s="8">
        <v>1885</v>
      </c>
      <c r="C11" s="12">
        <v>0.01</v>
      </c>
      <c r="D11" s="8">
        <v>515</v>
      </c>
      <c r="E11" s="8">
        <v>760</v>
      </c>
      <c r="F11" s="8">
        <v>425</v>
      </c>
      <c r="G11" s="8">
        <v>800</v>
      </c>
      <c r="H11" s="8">
        <v>200</v>
      </c>
      <c r="I11" s="12">
        <v>0.27</v>
      </c>
      <c r="J11" s="12">
        <v>0.4</v>
      </c>
      <c r="K11" s="12">
        <v>0.22</v>
      </c>
      <c r="L11" s="12">
        <v>0.42</v>
      </c>
      <c r="M11" s="12">
        <v>0.11</v>
      </c>
    </row>
    <row r="12" spans="1:13" x14ac:dyDescent="0.35">
      <c r="A12" t="s">
        <v>845</v>
      </c>
      <c r="B12" s="8">
        <v>2025</v>
      </c>
      <c r="C12" s="12">
        <v>0.02</v>
      </c>
      <c r="D12" s="8">
        <v>530</v>
      </c>
      <c r="E12" s="8">
        <v>670</v>
      </c>
      <c r="F12" s="8">
        <v>635</v>
      </c>
      <c r="G12" s="8">
        <v>1275</v>
      </c>
      <c r="H12" s="8">
        <v>235</v>
      </c>
      <c r="I12" s="12">
        <v>0.26</v>
      </c>
      <c r="J12" s="12">
        <v>0.33</v>
      </c>
      <c r="K12" s="12">
        <v>0.31</v>
      </c>
      <c r="L12" s="12">
        <v>0.63</v>
      </c>
      <c r="M12" s="12">
        <v>0.12</v>
      </c>
    </row>
    <row r="13" spans="1:13" x14ac:dyDescent="0.35">
      <c r="A13" t="s">
        <v>846</v>
      </c>
      <c r="B13" s="8">
        <v>1470</v>
      </c>
      <c r="C13" s="12">
        <v>0.02</v>
      </c>
      <c r="D13" s="8">
        <v>515</v>
      </c>
      <c r="E13" s="8">
        <v>470</v>
      </c>
      <c r="F13" s="8">
        <v>480</v>
      </c>
      <c r="G13" s="8">
        <v>995</v>
      </c>
      <c r="H13" s="8">
        <v>150</v>
      </c>
      <c r="I13" s="12">
        <v>0.35</v>
      </c>
      <c r="J13" s="12">
        <v>0.32</v>
      </c>
      <c r="K13" s="12">
        <v>0.33</v>
      </c>
      <c r="L13" s="12">
        <v>0.68</v>
      </c>
      <c r="M13" s="12">
        <v>0.1</v>
      </c>
    </row>
    <row r="14" spans="1:13" x14ac:dyDescent="0.35">
      <c r="A14" t="s">
        <v>847</v>
      </c>
      <c r="B14" s="8">
        <v>1450</v>
      </c>
      <c r="C14" s="12">
        <v>0.02</v>
      </c>
      <c r="D14" s="8">
        <v>580</v>
      </c>
      <c r="E14" s="8">
        <v>380</v>
      </c>
      <c r="F14" s="8">
        <v>390</v>
      </c>
      <c r="G14" s="8">
        <v>995</v>
      </c>
      <c r="H14" s="8">
        <v>155</v>
      </c>
      <c r="I14" s="12">
        <v>0.4</v>
      </c>
      <c r="J14" s="12">
        <v>0.26</v>
      </c>
      <c r="K14" s="12">
        <v>0.27</v>
      </c>
      <c r="L14" s="12">
        <v>0.69</v>
      </c>
      <c r="M14" s="12">
        <v>0.11</v>
      </c>
    </row>
    <row r="15" spans="1:13" x14ac:dyDescent="0.35">
      <c r="A15" t="s">
        <v>848</v>
      </c>
      <c r="B15" s="8">
        <v>900</v>
      </c>
      <c r="C15" s="12">
        <v>0.02</v>
      </c>
      <c r="D15" s="8">
        <v>575</v>
      </c>
      <c r="E15" s="8">
        <v>220</v>
      </c>
      <c r="F15" s="8">
        <v>135</v>
      </c>
      <c r="G15" s="8">
        <v>775</v>
      </c>
      <c r="H15" s="8">
        <v>60</v>
      </c>
      <c r="I15" s="12">
        <v>0.64</v>
      </c>
      <c r="J15" s="12">
        <v>0.24</v>
      </c>
      <c r="K15" s="12">
        <v>0.15</v>
      </c>
      <c r="L15" s="12">
        <v>0.86</v>
      </c>
      <c r="M15" s="12">
        <v>7.0000000000000007E-2</v>
      </c>
    </row>
    <row r="16" spans="1:13" x14ac:dyDescent="0.35">
      <c r="A16" t="s">
        <v>849</v>
      </c>
      <c r="B16" s="8">
        <v>410</v>
      </c>
      <c r="C16" s="12">
        <v>0.02</v>
      </c>
      <c r="D16" s="8">
        <v>260</v>
      </c>
      <c r="E16" s="8">
        <v>110</v>
      </c>
      <c r="F16" s="8">
        <v>45</v>
      </c>
      <c r="G16" s="8">
        <v>355</v>
      </c>
      <c r="H16" s="8">
        <v>30</v>
      </c>
      <c r="I16" s="12">
        <v>0.63</v>
      </c>
      <c r="J16" s="12">
        <v>0.27</v>
      </c>
      <c r="K16" s="12">
        <v>0.1</v>
      </c>
      <c r="L16" s="12">
        <v>0.86</v>
      </c>
      <c r="M16" s="12">
        <v>0.08</v>
      </c>
    </row>
    <row r="17" spans="1:13" x14ac:dyDescent="0.35">
      <c r="A17" t="s">
        <v>921</v>
      </c>
      <c r="B17" s="8">
        <v>8450</v>
      </c>
      <c r="C17" s="12">
        <v>0.02</v>
      </c>
      <c r="D17" s="8">
        <v>3260</v>
      </c>
      <c r="E17" s="8">
        <v>2610</v>
      </c>
      <c r="F17" s="8">
        <v>2105</v>
      </c>
      <c r="G17" s="8">
        <v>5190</v>
      </c>
      <c r="H17" s="8">
        <v>845</v>
      </c>
      <c r="I17" s="12">
        <v>0.39</v>
      </c>
      <c r="J17" s="12">
        <v>0.31</v>
      </c>
      <c r="K17" s="12">
        <v>0.25</v>
      </c>
      <c r="L17" s="12">
        <v>0.61</v>
      </c>
      <c r="M17" s="12">
        <v>0.1</v>
      </c>
    </row>
    <row r="18" spans="1:13" x14ac:dyDescent="0.35">
      <c r="A18" t="s">
        <v>850</v>
      </c>
      <c r="B18" s="8">
        <v>430</v>
      </c>
      <c r="C18" s="12">
        <v>0.02</v>
      </c>
      <c r="D18" s="8">
        <v>420</v>
      </c>
      <c r="E18" s="8">
        <v>0</v>
      </c>
      <c r="F18" s="8">
        <v>0</v>
      </c>
      <c r="G18" s="8">
        <v>0</v>
      </c>
      <c r="H18" s="8">
        <v>15</v>
      </c>
      <c r="I18" s="12">
        <v>0.97</v>
      </c>
      <c r="J18" s="12">
        <v>0</v>
      </c>
      <c r="K18" s="12">
        <v>0</v>
      </c>
      <c r="L18" s="12">
        <v>0</v>
      </c>
      <c r="M18" s="12">
        <v>0.03</v>
      </c>
    </row>
    <row r="19" spans="1:13" x14ac:dyDescent="0.35">
      <c r="A19" t="s">
        <v>851</v>
      </c>
      <c r="B19" s="8">
        <v>3305</v>
      </c>
      <c r="C19" s="12">
        <v>0.03</v>
      </c>
      <c r="D19" s="8">
        <v>850</v>
      </c>
      <c r="E19" s="8">
        <v>1410</v>
      </c>
      <c r="F19" s="8">
        <v>735</v>
      </c>
      <c r="G19" s="8">
        <v>1435</v>
      </c>
      <c r="H19" s="8">
        <v>380</v>
      </c>
      <c r="I19" s="12">
        <v>0.26</v>
      </c>
      <c r="J19" s="12">
        <v>0.43</v>
      </c>
      <c r="K19" s="12">
        <v>0.22</v>
      </c>
      <c r="L19" s="12">
        <v>0.43</v>
      </c>
      <c r="M19" s="12">
        <v>0.11</v>
      </c>
    </row>
    <row r="20" spans="1:13" x14ac:dyDescent="0.35">
      <c r="A20" t="s">
        <v>852</v>
      </c>
      <c r="B20" s="8">
        <v>3065</v>
      </c>
      <c r="C20" s="12">
        <v>0.03</v>
      </c>
      <c r="D20" s="8">
        <v>840</v>
      </c>
      <c r="E20" s="8">
        <v>1100</v>
      </c>
      <c r="F20" s="8">
        <v>910</v>
      </c>
      <c r="G20" s="8">
        <v>2075</v>
      </c>
      <c r="H20" s="8">
        <v>310</v>
      </c>
      <c r="I20" s="12">
        <v>0.27</v>
      </c>
      <c r="J20" s="12">
        <v>0.36</v>
      </c>
      <c r="K20" s="12">
        <v>0.3</v>
      </c>
      <c r="L20" s="12">
        <v>0.68</v>
      </c>
      <c r="M20" s="12">
        <v>0.1</v>
      </c>
    </row>
    <row r="21" spans="1:13" x14ac:dyDescent="0.35">
      <c r="A21" t="s">
        <v>853</v>
      </c>
      <c r="B21" s="8">
        <v>2270</v>
      </c>
      <c r="C21" s="12">
        <v>0.03</v>
      </c>
      <c r="D21" s="8">
        <v>805</v>
      </c>
      <c r="E21" s="8">
        <v>760</v>
      </c>
      <c r="F21" s="8">
        <v>745</v>
      </c>
      <c r="G21" s="8">
        <v>1565</v>
      </c>
      <c r="H21" s="8">
        <v>195</v>
      </c>
      <c r="I21" s="12">
        <v>0.36</v>
      </c>
      <c r="J21" s="12">
        <v>0.33</v>
      </c>
      <c r="K21" s="12">
        <v>0.33</v>
      </c>
      <c r="L21" s="12">
        <v>0.69</v>
      </c>
      <c r="M21" s="12">
        <v>0.09</v>
      </c>
    </row>
    <row r="22" spans="1:13" x14ac:dyDescent="0.35">
      <c r="A22" t="s">
        <v>854</v>
      </c>
      <c r="B22" s="8">
        <v>2320</v>
      </c>
      <c r="C22" s="12">
        <v>0.03</v>
      </c>
      <c r="D22" s="8">
        <v>915</v>
      </c>
      <c r="E22" s="8">
        <v>690</v>
      </c>
      <c r="F22" s="8">
        <v>645</v>
      </c>
      <c r="G22" s="8">
        <v>1595</v>
      </c>
      <c r="H22" s="8">
        <v>240</v>
      </c>
      <c r="I22" s="12">
        <v>0.39</v>
      </c>
      <c r="J22" s="12">
        <v>0.3</v>
      </c>
      <c r="K22" s="12">
        <v>0.28000000000000003</v>
      </c>
      <c r="L22" s="12">
        <v>0.69</v>
      </c>
      <c r="M22" s="12">
        <v>0.1</v>
      </c>
    </row>
    <row r="23" spans="1:13" x14ac:dyDescent="0.35">
      <c r="A23" t="s">
        <v>855</v>
      </c>
      <c r="B23" s="8">
        <v>1415</v>
      </c>
      <c r="C23" s="12">
        <v>0.03</v>
      </c>
      <c r="D23" s="8">
        <v>910</v>
      </c>
      <c r="E23" s="8">
        <v>330</v>
      </c>
      <c r="F23" s="8">
        <v>150</v>
      </c>
      <c r="G23" s="8">
        <v>1220</v>
      </c>
      <c r="H23" s="8">
        <v>100</v>
      </c>
      <c r="I23" s="12">
        <v>0.64</v>
      </c>
      <c r="J23" s="12">
        <v>0.23</v>
      </c>
      <c r="K23" s="12">
        <v>0.11</v>
      </c>
      <c r="L23" s="12">
        <v>0.86</v>
      </c>
      <c r="M23" s="12">
        <v>7.0000000000000007E-2</v>
      </c>
    </row>
    <row r="24" spans="1:13" x14ac:dyDescent="0.35">
      <c r="A24" t="s">
        <v>856</v>
      </c>
      <c r="B24" s="8">
        <v>690</v>
      </c>
      <c r="C24" s="12">
        <v>0.03</v>
      </c>
      <c r="D24" s="8">
        <v>405</v>
      </c>
      <c r="E24" s="8">
        <v>150</v>
      </c>
      <c r="F24" s="8">
        <v>55</v>
      </c>
      <c r="G24" s="8">
        <v>570</v>
      </c>
      <c r="H24" s="8">
        <v>65</v>
      </c>
      <c r="I24" s="12">
        <v>0.59</v>
      </c>
      <c r="J24" s="12">
        <v>0.22</v>
      </c>
      <c r="K24" s="12">
        <v>0.08</v>
      </c>
      <c r="L24" s="12">
        <v>0.83</v>
      </c>
      <c r="M24" s="12">
        <v>0.1</v>
      </c>
    </row>
    <row r="25" spans="1:13" x14ac:dyDescent="0.35">
      <c r="A25" t="s">
        <v>922</v>
      </c>
      <c r="B25" s="8">
        <v>13495</v>
      </c>
      <c r="C25" s="12">
        <v>0.03</v>
      </c>
      <c r="D25" s="8">
        <v>5145</v>
      </c>
      <c r="E25" s="8">
        <v>4435</v>
      </c>
      <c r="F25" s="8">
        <v>3245</v>
      </c>
      <c r="G25" s="8">
        <v>8460</v>
      </c>
      <c r="H25" s="8">
        <v>1310</v>
      </c>
      <c r="I25" s="12">
        <v>0.38</v>
      </c>
      <c r="J25" s="12">
        <v>0.33</v>
      </c>
      <c r="K25" s="12">
        <v>0.24</v>
      </c>
      <c r="L25" s="12">
        <v>0.63</v>
      </c>
      <c r="M25" s="12">
        <v>0.1</v>
      </c>
    </row>
    <row r="26" spans="1:13" x14ac:dyDescent="0.35">
      <c r="A26" t="s">
        <v>636</v>
      </c>
      <c r="B26" s="8">
        <v>1310</v>
      </c>
      <c r="C26" s="12">
        <v>7.0000000000000007E-2</v>
      </c>
      <c r="D26" s="8">
        <v>1265</v>
      </c>
      <c r="E26" s="8">
        <v>0</v>
      </c>
      <c r="F26" s="8">
        <v>0</v>
      </c>
      <c r="G26" s="8">
        <v>0</v>
      </c>
      <c r="H26" s="8">
        <v>45</v>
      </c>
      <c r="I26" s="12">
        <v>0.96</v>
      </c>
      <c r="J26" s="12">
        <v>0</v>
      </c>
      <c r="K26" s="12">
        <v>0</v>
      </c>
      <c r="L26" s="12">
        <v>0</v>
      </c>
      <c r="M26" s="12">
        <v>0.04</v>
      </c>
    </row>
    <row r="27" spans="1:13" x14ac:dyDescent="0.35">
      <c r="A27" t="s">
        <v>637</v>
      </c>
      <c r="B27" s="8">
        <v>9430</v>
      </c>
      <c r="C27" s="12">
        <v>7.0000000000000007E-2</v>
      </c>
      <c r="D27" s="8">
        <v>2530</v>
      </c>
      <c r="E27" s="8">
        <v>3790</v>
      </c>
      <c r="F27" s="8">
        <v>1975</v>
      </c>
      <c r="G27" s="8">
        <v>4115</v>
      </c>
      <c r="H27" s="8">
        <v>1090</v>
      </c>
      <c r="I27" s="12">
        <v>0.27</v>
      </c>
      <c r="J27" s="12">
        <v>0.4</v>
      </c>
      <c r="K27" s="12">
        <v>0.21</v>
      </c>
      <c r="L27" s="12">
        <v>0.44</v>
      </c>
      <c r="M27" s="12">
        <v>0.12</v>
      </c>
    </row>
    <row r="28" spans="1:13" x14ac:dyDescent="0.35">
      <c r="A28" t="s">
        <v>638</v>
      </c>
      <c r="B28" s="8">
        <v>8460</v>
      </c>
      <c r="C28" s="12">
        <v>7.0000000000000007E-2</v>
      </c>
      <c r="D28" s="8">
        <v>2495</v>
      </c>
      <c r="E28" s="8">
        <v>2815</v>
      </c>
      <c r="F28" s="8">
        <v>2485</v>
      </c>
      <c r="G28" s="8">
        <v>5710</v>
      </c>
      <c r="H28" s="8">
        <v>885</v>
      </c>
      <c r="I28" s="12">
        <v>0.28999999999999998</v>
      </c>
      <c r="J28" s="12">
        <v>0.33</v>
      </c>
      <c r="K28" s="12">
        <v>0.28999999999999998</v>
      </c>
      <c r="L28" s="12">
        <v>0.67</v>
      </c>
      <c r="M28" s="12">
        <v>0.1</v>
      </c>
    </row>
    <row r="29" spans="1:13" x14ac:dyDescent="0.35">
      <c r="A29" t="s">
        <v>639</v>
      </c>
      <c r="B29" s="8">
        <v>6410</v>
      </c>
      <c r="C29" s="12">
        <v>0.08</v>
      </c>
      <c r="D29" s="8">
        <v>2465</v>
      </c>
      <c r="E29" s="8">
        <v>2185</v>
      </c>
      <c r="F29" s="8">
        <v>1870</v>
      </c>
      <c r="G29" s="8">
        <v>4640</v>
      </c>
      <c r="H29" s="8">
        <v>485</v>
      </c>
      <c r="I29" s="12">
        <v>0.38</v>
      </c>
      <c r="J29" s="12">
        <v>0.34</v>
      </c>
      <c r="K29" s="12">
        <v>0.28999999999999998</v>
      </c>
      <c r="L29" s="12">
        <v>0.72</v>
      </c>
      <c r="M29" s="12">
        <v>0.08</v>
      </c>
    </row>
    <row r="30" spans="1:13" x14ac:dyDescent="0.35">
      <c r="A30" t="s">
        <v>640</v>
      </c>
      <c r="B30" s="8">
        <v>6215</v>
      </c>
      <c r="C30" s="12">
        <v>7.0000000000000007E-2</v>
      </c>
      <c r="D30" s="8">
        <v>2500</v>
      </c>
      <c r="E30" s="8">
        <v>1850</v>
      </c>
      <c r="F30" s="8">
        <v>1630</v>
      </c>
      <c r="G30" s="8">
        <v>4410</v>
      </c>
      <c r="H30" s="8">
        <v>640</v>
      </c>
      <c r="I30" s="12">
        <v>0.4</v>
      </c>
      <c r="J30" s="12">
        <v>0.3</v>
      </c>
      <c r="K30" s="12">
        <v>0.26</v>
      </c>
      <c r="L30" s="12">
        <v>0.71</v>
      </c>
      <c r="M30" s="12">
        <v>0.1</v>
      </c>
    </row>
    <row r="31" spans="1:13" x14ac:dyDescent="0.35">
      <c r="A31" t="s">
        <v>641</v>
      </c>
      <c r="B31" s="8">
        <v>3855</v>
      </c>
      <c r="C31" s="12">
        <v>7.0000000000000007E-2</v>
      </c>
      <c r="D31" s="8">
        <v>2350</v>
      </c>
      <c r="E31" s="8">
        <v>865</v>
      </c>
      <c r="F31" s="8">
        <v>435</v>
      </c>
      <c r="G31" s="8">
        <v>3265</v>
      </c>
      <c r="H31" s="8">
        <v>300</v>
      </c>
      <c r="I31" s="12">
        <v>0.61</v>
      </c>
      <c r="J31" s="12">
        <v>0.22</v>
      </c>
      <c r="K31" s="12">
        <v>0.11</v>
      </c>
      <c r="L31" s="12">
        <v>0.85</v>
      </c>
      <c r="M31" s="12">
        <v>0.08</v>
      </c>
    </row>
    <row r="32" spans="1:13" x14ac:dyDescent="0.35">
      <c r="A32" t="s">
        <v>642</v>
      </c>
      <c r="B32" s="8">
        <v>1760</v>
      </c>
      <c r="C32" s="12">
        <v>7.0000000000000007E-2</v>
      </c>
      <c r="D32" s="8">
        <v>1060</v>
      </c>
      <c r="E32" s="8">
        <v>420</v>
      </c>
      <c r="F32" s="8">
        <v>190</v>
      </c>
      <c r="G32" s="8">
        <v>1455</v>
      </c>
      <c r="H32" s="8">
        <v>150</v>
      </c>
      <c r="I32" s="12">
        <v>0.6</v>
      </c>
      <c r="J32" s="12">
        <v>0.24</v>
      </c>
      <c r="K32" s="12">
        <v>0.11</v>
      </c>
      <c r="L32" s="12">
        <v>0.83</v>
      </c>
      <c r="M32" s="12">
        <v>0.09</v>
      </c>
    </row>
    <row r="33" spans="1:13" x14ac:dyDescent="0.35">
      <c r="A33" t="s">
        <v>803</v>
      </c>
      <c r="B33" s="8">
        <v>37445</v>
      </c>
      <c r="C33" s="12">
        <v>7.0000000000000007E-2</v>
      </c>
      <c r="D33" s="8">
        <v>14660</v>
      </c>
      <c r="E33" s="8">
        <v>11920</v>
      </c>
      <c r="F33" s="8">
        <v>8585</v>
      </c>
      <c r="G33" s="8">
        <v>23595</v>
      </c>
      <c r="H33" s="8">
        <v>3600</v>
      </c>
      <c r="I33" s="12">
        <v>0.39</v>
      </c>
      <c r="J33" s="12">
        <v>0.32</v>
      </c>
      <c r="K33" s="12">
        <v>0.23</v>
      </c>
      <c r="L33" s="12">
        <v>0.63</v>
      </c>
      <c r="M33" s="12">
        <v>0.1</v>
      </c>
    </row>
    <row r="34" spans="1:13" x14ac:dyDescent="0.35">
      <c r="A34" t="s">
        <v>857</v>
      </c>
      <c r="B34" s="8">
        <v>900</v>
      </c>
      <c r="C34" s="12">
        <v>0.05</v>
      </c>
      <c r="D34" s="8">
        <v>865</v>
      </c>
      <c r="E34" s="8">
        <v>0</v>
      </c>
      <c r="F34" s="8">
        <v>0</v>
      </c>
      <c r="G34" s="8">
        <v>0</v>
      </c>
      <c r="H34" s="8">
        <v>35</v>
      </c>
      <c r="I34" s="12">
        <v>0.96</v>
      </c>
      <c r="J34" s="12">
        <v>0</v>
      </c>
      <c r="K34" s="12">
        <v>0</v>
      </c>
      <c r="L34" s="12">
        <v>0</v>
      </c>
      <c r="M34" s="12">
        <v>0.04</v>
      </c>
    </row>
    <row r="35" spans="1:13" x14ac:dyDescent="0.35">
      <c r="A35" t="s">
        <v>858</v>
      </c>
      <c r="B35" s="8">
        <v>6345</v>
      </c>
      <c r="C35" s="12">
        <v>0.05</v>
      </c>
      <c r="D35" s="8">
        <v>1700</v>
      </c>
      <c r="E35" s="8">
        <v>2495</v>
      </c>
      <c r="F35" s="8">
        <v>1390</v>
      </c>
      <c r="G35" s="8">
        <v>2815</v>
      </c>
      <c r="H35" s="8">
        <v>750</v>
      </c>
      <c r="I35" s="12">
        <v>0.27</v>
      </c>
      <c r="J35" s="12">
        <v>0.39</v>
      </c>
      <c r="K35" s="12">
        <v>0.22</v>
      </c>
      <c r="L35" s="12">
        <v>0.44</v>
      </c>
      <c r="M35" s="12">
        <v>0.12</v>
      </c>
    </row>
    <row r="36" spans="1:13" x14ac:dyDescent="0.35">
      <c r="A36" t="s">
        <v>859</v>
      </c>
      <c r="B36" s="8">
        <v>6020</v>
      </c>
      <c r="C36" s="12">
        <v>0.05</v>
      </c>
      <c r="D36" s="8">
        <v>1725</v>
      </c>
      <c r="E36" s="8">
        <v>1980</v>
      </c>
      <c r="F36" s="8">
        <v>1730</v>
      </c>
      <c r="G36" s="8">
        <v>4085</v>
      </c>
      <c r="H36" s="8">
        <v>660</v>
      </c>
      <c r="I36" s="12">
        <v>0.28999999999999998</v>
      </c>
      <c r="J36" s="12">
        <v>0.33</v>
      </c>
      <c r="K36" s="12">
        <v>0.28999999999999998</v>
      </c>
      <c r="L36" s="12">
        <v>0.68</v>
      </c>
      <c r="M36" s="12">
        <v>0.11</v>
      </c>
    </row>
    <row r="37" spans="1:13" x14ac:dyDescent="0.35">
      <c r="A37" t="s">
        <v>860</v>
      </c>
      <c r="B37" s="8">
        <v>4445</v>
      </c>
      <c r="C37" s="12">
        <v>0.05</v>
      </c>
      <c r="D37" s="8">
        <v>1690</v>
      </c>
      <c r="E37" s="8">
        <v>1395</v>
      </c>
      <c r="F37" s="8">
        <v>1245</v>
      </c>
      <c r="G37" s="8">
        <v>3170</v>
      </c>
      <c r="H37" s="8">
        <v>385</v>
      </c>
      <c r="I37" s="12">
        <v>0.38</v>
      </c>
      <c r="J37" s="12">
        <v>0.31</v>
      </c>
      <c r="K37" s="12">
        <v>0.28000000000000003</v>
      </c>
      <c r="L37" s="12">
        <v>0.71</v>
      </c>
      <c r="M37" s="12">
        <v>0.09</v>
      </c>
    </row>
    <row r="38" spans="1:13" x14ac:dyDescent="0.35">
      <c r="A38" t="s">
        <v>861</v>
      </c>
      <c r="B38" s="8">
        <v>4650</v>
      </c>
      <c r="C38" s="12">
        <v>0.05</v>
      </c>
      <c r="D38" s="8">
        <v>1850</v>
      </c>
      <c r="E38" s="8">
        <v>1330</v>
      </c>
      <c r="F38" s="8">
        <v>1170</v>
      </c>
      <c r="G38" s="8">
        <v>3210</v>
      </c>
      <c r="H38" s="8">
        <v>605</v>
      </c>
      <c r="I38" s="12">
        <v>0.4</v>
      </c>
      <c r="J38" s="12">
        <v>0.28999999999999998</v>
      </c>
      <c r="K38" s="12">
        <v>0.25</v>
      </c>
      <c r="L38" s="12">
        <v>0.69</v>
      </c>
      <c r="M38" s="12">
        <v>0.13</v>
      </c>
    </row>
    <row r="39" spans="1:13" x14ac:dyDescent="0.35">
      <c r="A39" t="s">
        <v>862</v>
      </c>
      <c r="B39" s="8">
        <v>2800</v>
      </c>
      <c r="C39" s="12">
        <v>0.05</v>
      </c>
      <c r="D39" s="8">
        <v>1720</v>
      </c>
      <c r="E39" s="8">
        <v>585</v>
      </c>
      <c r="F39" s="8">
        <v>290</v>
      </c>
      <c r="G39" s="8">
        <v>2370</v>
      </c>
      <c r="H39" s="8">
        <v>225</v>
      </c>
      <c r="I39" s="12">
        <v>0.61</v>
      </c>
      <c r="J39" s="12">
        <v>0.21</v>
      </c>
      <c r="K39" s="12">
        <v>0.1</v>
      </c>
      <c r="L39" s="12">
        <v>0.85</v>
      </c>
      <c r="M39" s="12">
        <v>0.08</v>
      </c>
    </row>
    <row r="40" spans="1:13" x14ac:dyDescent="0.35">
      <c r="A40" t="s">
        <v>863</v>
      </c>
      <c r="B40" s="8">
        <v>1340</v>
      </c>
      <c r="C40" s="12">
        <v>0.05</v>
      </c>
      <c r="D40" s="8">
        <v>820</v>
      </c>
      <c r="E40" s="8">
        <v>275</v>
      </c>
      <c r="F40" s="8">
        <v>140</v>
      </c>
      <c r="G40" s="8">
        <v>1080</v>
      </c>
      <c r="H40" s="8">
        <v>135</v>
      </c>
      <c r="I40" s="12">
        <v>0.61</v>
      </c>
      <c r="J40" s="12">
        <v>0.21</v>
      </c>
      <c r="K40" s="12">
        <v>0.11</v>
      </c>
      <c r="L40" s="12">
        <v>0.81</v>
      </c>
      <c r="M40" s="12">
        <v>0.1</v>
      </c>
    </row>
    <row r="41" spans="1:13" x14ac:dyDescent="0.35">
      <c r="A41" t="s">
        <v>923</v>
      </c>
      <c r="B41" s="8">
        <v>26505</v>
      </c>
      <c r="C41" s="12">
        <v>0.05</v>
      </c>
      <c r="D41" s="8">
        <v>10370</v>
      </c>
      <c r="E41" s="8">
        <v>8060</v>
      </c>
      <c r="F41" s="8">
        <v>5970</v>
      </c>
      <c r="G41" s="8">
        <v>16735</v>
      </c>
      <c r="H41" s="8">
        <v>2805</v>
      </c>
      <c r="I41" s="12">
        <v>0.39</v>
      </c>
      <c r="J41" s="12">
        <v>0.3</v>
      </c>
      <c r="K41" s="12">
        <v>0.23</v>
      </c>
      <c r="L41" s="12">
        <v>0.63</v>
      </c>
      <c r="M41" s="12">
        <v>0.11</v>
      </c>
    </row>
    <row r="42" spans="1:13" x14ac:dyDescent="0.35">
      <c r="A42" t="s">
        <v>864</v>
      </c>
      <c r="B42" s="8">
        <v>1430</v>
      </c>
      <c r="C42" s="12">
        <v>7.0000000000000007E-2</v>
      </c>
      <c r="D42" s="8">
        <v>1370</v>
      </c>
      <c r="E42" s="8">
        <v>0</v>
      </c>
      <c r="F42" s="8">
        <v>0</v>
      </c>
      <c r="G42" s="8">
        <v>0</v>
      </c>
      <c r="H42" s="8">
        <v>60</v>
      </c>
      <c r="I42" s="12">
        <v>0.96</v>
      </c>
      <c r="J42" s="12">
        <v>0</v>
      </c>
      <c r="K42" s="12">
        <v>0</v>
      </c>
      <c r="L42" s="12">
        <v>0</v>
      </c>
      <c r="M42" s="12">
        <v>0.04</v>
      </c>
    </row>
    <row r="43" spans="1:13" x14ac:dyDescent="0.35">
      <c r="A43" t="s">
        <v>865</v>
      </c>
      <c r="B43" s="8">
        <v>7880</v>
      </c>
      <c r="C43" s="12">
        <v>0.06</v>
      </c>
      <c r="D43" s="8">
        <v>2230</v>
      </c>
      <c r="E43" s="8">
        <v>3065</v>
      </c>
      <c r="F43" s="8">
        <v>1680</v>
      </c>
      <c r="G43" s="8">
        <v>3550</v>
      </c>
      <c r="H43" s="8">
        <v>870</v>
      </c>
      <c r="I43" s="12">
        <v>0.28000000000000003</v>
      </c>
      <c r="J43" s="12">
        <v>0.39</v>
      </c>
      <c r="K43" s="12">
        <v>0.21</v>
      </c>
      <c r="L43" s="12">
        <v>0.45</v>
      </c>
      <c r="M43" s="12">
        <v>0.11</v>
      </c>
    </row>
    <row r="44" spans="1:13" x14ac:dyDescent="0.35">
      <c r="A44" t="s">
        <v>866</v>
      </c>
      <c r="B44" s="8">
        <v>8920</v>
      </c>
      <c r="C44" s="12">
        <v>0.08</v>
      </c>
      <c r="D44" s="8">
        <v>2520</v>
      </c>
      <c r="E44" s="8">
        <v>2930</v>
      </c>
      <c r="F44" s="8">
        <v>2445</v>
      </c>
      <c r="G44" s="8">
        <v>6040</v>
      </c>
      <c r="H44" s="8">
        <v>1045</v>
      </c>
      <c r="I44" s="12">
        <v>0.28000000000000003</v>
      </c>
      <c r="J44" s="12">
        <v>0.33</v>
      </c>
      <c r="K44" s="12">
        <v>0.27</v>
      </c>
      <c r="L44" s="12">
        <v>0.68</v>
      </c>
      <c r="M44" s="12">
        <v>0.12</v>
      </c>
    </row>
    <row r="45" spans="1:13" x14ac:dyDescent="0.35">
      <c r="A45" t="s">
        <v>867</v>
      </c>
      <c r="B45" s="8">
        <v>6315</v>
      </c>
      <c r="C45" s="12">
        <v>7.0000000000000007E-2</v>
      </c>
      <c r="D45" s="8">
        <v>2365</v>
      </c>
      <c r="E45" s="8">
        <v>2005</v>
      </c>
      <c r="F45" s="8">
        <v>1755</v>
      </c>
      <c r="G45" s="8">
        <v>4510</v>
      </c>
      <c r="H45" s="8">
        <v>550</v>
      </c>
      <c r="I45" s="12">
        <v>0.37</v>
      </c>
      <c r="J45" s="12">
        <v>0.32</v>
      </c>
      <c r="K45" s="12">
        <v>0.28000000000000003</v>
      </c>
      <c r="L45" s="12">
        <v>0.71</v>
      </c>
      <c r="M45" s="12">
        <v>0.09</v>
      </c>
    </row>
    <row r="46" spans="1:13" x14ac:dyDescent="0.35">
      <c r="A46" t="s">
        <v>868</v>
      </c>
      <c r="B46" s="8">
        <v>6880</v>
      </c>
      <c r="C46" s="12">
        <v>0.08</v>
      </c>
      <c r="D46" s="8">
        <v>2640</v>
      </c>
      <c r="E46" s="8">
        <v>1930</v>
      </c>
      <c r="F46" s="8">
        <v>1680</v>
      </c>
      <c r="G46" s="8">
        <v>4680</v>
      </c>
      <c r="H46" s="8">
        <v>860</v>
      </c>
      <c r="I46" s="12">
        <v>0.38</v>
      </c>
      <c r="J46" s="12">
        <v>0.28000000000000003</v>
      </c>
      <c r="K46" s="12">
        <v>0.24</v>
      </c>
      <c r="L46" s="12">
        <v>0.68</v>
      </c>
      <c r="M46" s="12">
        <v>0.13</v>
      </c>
    </row>
    <row r="47" spans="1:13" x14ac:dyDescent="0.35">
      <c r="A47" t="s">
        <v>869</v>
      </c>
      <c r="B47" s="8">
        <v>3960</v>
      </c>
      <c r="C47" s="12">
        <v>7.0000000000000007E-2</v>
      </c>
      <c r="D47" s="8">
        <v>2345</v>
      </c>
      <c r="E47" s="8">
        <v>890</v>
      </c>
      <c r="F47" s="8">
        <v>445</v>
      </c>
      <c r="G47" s="8">
        <v>3295</v>
      </c>
      <c r="H47" s="8">
        <v>355</v>
      </c>
      <c r="I47" s="12">
        <v>0.59</v>
      </c>
      <c r="J47" s="12">
        <v>0.23</v>
      </c>
      <c r="K47" s="12">
        <v>0.11</v>
      </c>
      <c r="L47" s="12">
        <v>0.83</v>
      </c>
      <c r="M47" s="12">
        <v>0.09</v>
      </c>
    </row>
    <row r="48" spans="1:13" x14ac:dyDescent="0.35">
      <c r="A48" t="s">
        <v>870</v>
      </c>
      <c r="B48" s="8">
        <v>2090</v>
      </c>
      <c r="C48" s="12">
        <v>0.08</v>
      </c>
      <c r="D48" s="8">
        <v>1190</v>
      </c>
      <c r="E48" s="8">
        <v>500</v>
      </c>
      <c r="F48" s="8">
        <v>205</v>
      </c>
      <c r="G48" s="8">
        <v>1705</v>
      </c>
      <c r="H48" s="8">
        <v>215</v>
      </c>
      <c r="I48" s="12">
        <v>0.56999999999999995</v>
      </c>
      <c r="J48" s="12">
        <v>0.24</v>
      </c>
      <c r="K48" s="12">
        <v>0.1</v>
      </c>
      <c r="L48" s="12">
        <v>0.82</v>
      </c>
      <c r="M48" s="12">
        <v>0.1</v>
      </c>
    </row>
    <row r="49" spans="1:13" x14ac:dyDescent="0.35">
      <c r="A49" t="s">
        <v>924</v>
      </c>
      <c r="B49" s="8">
        <v>37480</v>
      </c>
      <c r="C49" s="12">
        <v>7.0000000000000007E-2</v>
      </c>
      <c r="D49" s="8">
        <v>14665</v>
      </c>
      <c r="E49" s="8">
        <v>11325</v>
      </c>
      <c r="F49" s="8">
        <v>8205</v>
      </c>
      <c r="G49" s="8">
        <v>23780</v>
      </c>
      <c r="H49" s="8">
        <v>3950</v>
      </c>
      <c r="I49" s="12">
        <v>0.39</v>
      </c>
      <c r="J49" s="12">
        <v>0.3</v>
      </c>
      <c r="K49" s="12">
        <v>0.22</v>
      </c>
      <c r="L49" s="12">
        <v>0.63</v>
      </c>
      <c r="M49" s="12">
        <v>0.11</v>
      </c>
    </row>
    <row r="50" spans="1:13" x14ac:dyDescent="0.35">
      <c r="A50" t="s">
        <v>871</v>
      </c>
      <c r="B50" s="8">
        <v>4410</v>
      </c>
      <c r="C50" s="12">
        <v>0.23</v>
      </c>
      <c r="D50" s="8">
        <v>4235</v>
      </c>
      <c r="E50" s="8">
        <v>0</v>
      </c>
      <c r="F50" s="8">
        <v>0</v>
      </c>
      <c r="G50" s="8">
        <v>0</v>
      </c>
      <c r="H50" s="8">
        <v>175</v>
      </c>
      <c r="I50" s="12">
        <v>0.96</v>
      </c>
      <c r="J50" s="12">
        <v>0</v>
      </c>
      <c r="K50" s="12">
        <v>0</v>
      </c>
      <c r="L50" s="12">
        <v>0</v>
      </c>
      <c r="M50" s="12">
        <v>0.04</v>
      </c>
    </row>
    <row r="51" spans="1:13" x14ac:dyDescent="0.35">
      <c r="A51" t="s">
        <v>872</v>
      </c>
      <c r="B51" s="8">
        <v>32975</v>
      </c>
      <c r="C51" s="12">
        <v>0.26</v>
      </c>
      <c r="D51" s="8">
        <v>8100</v>
      </c>
      <c r="E51" s="8">
        <v>12520</v>
      </c>
      <c r="F51" s="8">
        <v>7160</v>
      </c>
      <c r="G51" s="8">
        <v>13565</v>
      </c>
      <c r="H51" s="8">
        <v>4870</v>
      </c>
      <c r="I51" s="12">
        <v>0.25</v>
      </c>
      <c r="J51" s="12">
        <v>0.38</v>
      </c>
      <c r="K51" s="12">
        <v>0.22</v>
      </c>
      <c r="L51" s="12">
        <v>0.41</v>
      </c>
      <c r="M51" s="12">
        <v>0.15</v>
      </c>
    </row>
    <row r="52" spans="1:13" x14ac:dyDescent="0.35">
      <c r="A52" t="s">
        <v>873</v>
      </c>
      <c r="B52" s="8">
        <v>29880</v>
      </c>
      <c r="C52" s="12">
        <v>0.25</v>
      </c>
      <c r="D52" s="8">
        <v>8205</v>
      </c>
      <c r="E52" s="8">
        <v>9425</v>
      </c>
      <c r="F52" s="8">
        <v>8245</v>
      </c>
      <c r="G52" s="8">
        <v>19630</v>
      </c>
      <c r="H52" s="8">
        <v>4015</v>
      </c>
      <c r="I52" s="12">
        <v>0.27</v>
      </c>
      <c r="J52" s="12">
        <v>0.32</v>
      </c>
      <c r="K52" s="12">
        <v>0.28000000000000003</v>
      </c>
      <c r="L52" s="12">
        <v>0.66</v>
      </c>
      <c r="M52" s="12">
        <v>0.13</v>
      </c>
    </row>
    <row r="53" spans="1:13" x14ac:dyDescent="0.35">
      <c r="A53" t="s">
        <v>874</v>
      </c>
      <c r="B53" s="8">
        <v>21390</v>
      </c>
      <c r="C53" s="12">
        <v>0.25</v>
      </c>
      <c r="D53" s="8">
        <v>8165</v>
      </c>
      <c r="E53" s="8">
        <v>6575</v>
      </c>
      <c r="F53" s="8">
        <v>5830</v>
      </c>
      <c r="G53" s="8">
        <v>15060</v>
      </c>
      <c r="H53" s="8">
        <v>2365</v>
      </c>
      <c r="I53" s="12">
        <v>0.38</v>
      </c>
      <c r="J53" s="12">
        <v>0.31</v>
      </c>
      <c r="K53" s="12">
        <v>0.27</v>
      </c>
      <c r="L53" s="12">
        <v>0.7</v>
      </c>
      <c r="M53" s="12">
        <v>0.11</v>
      </c>
    </row>
    <row r="54" spans="1:13" x14ac:dyDescent="0.35">
      <c r="A54" t="s">
        <v>875</v>
      </c>
      <c r="B54" s="8">
        <v>21985</v>
      </c>
      <c r="C54" s="12">
        <v>0.26</v>
      </c>
      <c r="D54" s="8">
        <v>8980</v>
      </c>
      <c r="E54" s="8">
        <v>5840</v>
      </c>
      <c r="F54" s="8">
        <v>5470</v>
      </c>
      <c r="G54" s="8">
        <v>14995</v>
      </c>
      <c r="H54" s="8">
        <v>2840</v>
      </c>
      <c r="I54" s="12">
        <v>0.41</v>
      </c>
      <c r="J54" s="12">
        <v>0.27</v>
      </c>
      <c r="K54" s="12">
        <v>0.25</v>
      </c>
      <c r="L54" s="12">
        <v>0.68</v>
      </c>
      <c r="M54" s="12">
        <v>0.13</v>
      </c>
    </row>
    <row r="55" spans="1:13" x14ac:dyDescent="0.35">
      <c r="A55" t="s">
        <v>876</v>
      </c>
      <c r="B55" s="8">
        <v>14080</v>
      </c>
      <c r="C55" s="12">
        <v>0.26</v>
      </c>
      <c r="D55" s="8">
        <v>8805</v>
      </c>
      <c r="E55" s="8">
        <v>3055</v>
      </c>
      <c r="F55" s="8">
        <v>1520</v>
      </c>
      <c r="G55" s="8">
        <v>11855</v>
      </c>
      <c r="H55" s="8">
        <v>1260</v>
      </c>
      <c r="I55" s="12">
        <v>0.63</v>
      </c>
      <c r="J55" s="12">
        <v>0.22</v>
      </c>
      <c r="K55" s="12">
        <v>0.11</v>
      </c>
      <c r="L55" s="12">
        <v>0.84</v>
      </c>
      <c r="M55" s="12">
        <v>0.09</v>
      </c>
    </row>
    <row r="56" spans="1:13" x14ac:dyDescent="0.35">
      <c r="A56" t="s">
        <v>877</v>
      </c>
      <c r="B56" s="8">
        <v>6910</v>
      </c>
      <c r="C56" s="12">
        <v>0.27</v>
      </c>
      <c r="D56" s="8">
        <v>4275</v>
      </c>
      <c r="E56" s="8">
        <v>1495</v>
      </c>
      <c r="F56" s="8">
        <v>715</v>
      </c>
      <c r="G56" s="8">
        <v>5735</v>
      </c>
      <c r="H56" s="8">
        <v>655</v>
      </c>
      <c r="I56" s="12">
        <v>0.62</v>
      </c>
      <c r="J56" s="12">
        <v>0.22</v>
      </c>
      <c r="K56" s="12">
        <v>0.1</v>
      </c>
      <c r="L56" s="12">
        <v>0.83</v>
      </c>
      <c r="M56" s="12">
        <v>0.09</v>
      </c>
    </row>
    <row r="57" spans="1:13" x14ac:dyDescent="0.35">
      <c r="A57" t="s">
        <v>925</v>
      </c>
      <c r="B57" s="8">
        <v>131630</v>
      </c>
      <c r="C57" s="12">
        <v>0.26</v>
      </c>
      <c r="D57" s="8">
        <v>50765</v>
      </c>
      <c r="E57" s="8">
        <v>38910</v>
      </c>
      <c r="F57" s="8">
        <v>28935</v>
      </c>
      <c r="G57" s="8">
        <v>80835</v>
      </c>
      <c r="H57" s="8">
        <v>16180</v>
      </c>
      <c r="I57" s="12">
        <v>0.39</v>
      </c>
      <c r="J57" s="12">
        <v>0.3</v>
      </c>
      <c r="K57" s="12">
        <v>0.22</v>
      </c>
      <c r="L57" s="12">
        <v>0.61</v>
      </c>
      <c r="M57" s="12">
        <v>0.12</v>
      </c>
    </row>
    <row r="58" spans="1:13" x14ac:dyDescent="0.35">
      <c r="A58" t="s">
        <v>650</v>
      </c>
      <c r="B58" s="8">
        <v>870</v>
      </c>
      <c r="C58" s="12">
        <v>0.04</v>
      </c>
      <c r="D58" s="8">
        <v>845</v>
      </c>
      <c r="E58" s="8">
        <v>0</v>
      </c>
      <c r="F58" s="8">
        <v>0</v>
      </c>
      <c r="G58" s="8">
        <v>0</v>
      </c>
      <c r="H58" s="8">
        <v>30</v>
      </c>
      <c r="I58" s="12">
        <v>0.97</v>
      </c>
      <c r="J58" s="12">
        <v>0</v>
      </c>
      <c r="K58" s="12">
        <v>0</v>
      </c>
      <c r="L58" s="12">
        <v>0</v>
      </c>
      <c r="M58" s="12">
        <v>0.03</v>
      </c>
    </row>
    <row r="59" spans="1:13" x14ac:dyDescent="0.35">
      <c r="A59" t="s">
        <v>651</v>
      </c>
      <c r="B59" s="8">
        <v>5145</v>
      </c>
      <c r="C59" s="12">
        <v>0.04</v>
      </c>
      <c r="D59" s="8">
        <v>1425</v>
      </c>
      <c r="E59" s="8">
        <v>2085</v>
      </c>
      <c r="F59" s="8">
        <v>1180</v>
      </c>
      <c r="G59" s="8">
        <v>2100</v>
      </c>
      <c r="H59" s="8">
        <v>560</v>
      </c>
      <c r="I59" s="12">
        <v>0.28000000000000003</v>
      </c>
      <c r="J59" s="12">
        <v>0.41</v>
      </c>
      <c r="K59" s="12">
        <v>0.23</v>
      </c>
      <c r="L59" s="12">
        <v>0.41</v>
      </c>
      <c r="M59" s="12">
        <v>0.11</v>
      </c>
    </row>
    <row r="60" spans="1:13" x14ac:dyDescent="0.35">
      <c r="A60" t="s">
        <v>652</v>
      </c>
      <c r="B60" s="8">
        <v>5525</v>
      </c>
      <c r="C60" s="12">
        <v>0.05</v>
      </c>
      <c r="D60" s="8">
        <v>1565</v>
      </c>
      <c r="E60" s="8">
        <v>1900</v>
      </c>
      <c r="F60" s="8">
        <v>1595</v>
      </c>
      <c r="G60" s="8">
        <v>3665</v>
      </c>
      <c r="H60" s="8">
        <v>670</v>
      </c>
      <c r="I60" s="12">
        <v>0.28000000000000003</v>
      </c>
      <c r="J60" s="12">
        <v>0.34</v>
      </c>
      <c r="K60" s="12">
        <v>0.28999999999999998</v>
      </c>
      <c r="L60" s="12">
        <v>0.66</v>
      </c>
      <c r="M60" s="12">
        <v>0.12</v>
      </c>
    </row>
    <row r="61" spans="1:13" x14ac:dyDescent="0.35">
      <c r="A61" t="s">
        <v>653</v>
      </c>
      <c r="B61" s="8">
        <v>3890</v>
      </c>
      <c r="C61" s="12">
        <v>0.05</v>
      </c>
      <c r="D61" s="8">
        <v>1405</v>
      </c>
      <c r="E61" s="8">
        <v>1260</v>
      </c>
      <c r="F61" s="8">
        <v>1265</v>
      </c>
      <c r="G61" s="8">
        <v>2690</v>
      </c>
      <c r="H61" s="8">
        <v>335</v>
      </c>
      <c r="I61" s="12">
        <v>0.36</v>
      </c>
      <c r="J61" s="12">
        <v>0.32</v>
      </c>
      <c r="K61" s="12">
        <v>0.33</v>
      </c>
      <c r="L61" s="12">
        <v>0.69</v>
      </c>
      <c r="M61" s="12">
        <v>0.09</v>
      </c>
    </row>
    <row r="62" spans="1:13" x14ac:dyDescent="0.35">
      <c r="A62" t="s">
        <v>654</v>
      </c>
      <c r="B62" s="8">
        <v>3980</v>
      </c>
      <c r="C62" s="12">
        <v>0.05</v>
      </c>
      <c r="D62" s="8">
        <v>1615</v>
      </c>
      <c r="E62" s="8">
        <v>1075</v>
      </c>
      <c r="F62" s="8">
        <v>985</v>
      </c>
      <c r="G62" s="8">
        <v>2750</v>
      </c>
      <c r="H62" s="8">
        <v>475</v>
      </c>
      <c r="I62" s="12">
        <v>0.41</v>
      </c>
      <c r="J62" s="12">
        <v>0.27</v>
      </c>
      <c r="K62" s="12">
        <v>0.25</v>
      </c>
      <c r="L62" s="12">
        <v>0.69</v>
      </c>
      <c r="M62" s="12">
        <v>0.12</v>
      </c>
    </row>
    <row r="63" spans="1:13" x14ac:dyDescent="0.35">
      <c r="A63" t="s">
        <v>655</v>
      </c>
      <c r="B63" s="8">
        <v>2470</v>
      </c>
      <c r="C63" s="12">
        <v>0.05</v>
      </c>
      <c r="D63" s="8">
        <v>1505</v>
      </c>
      <c r="E63" s="8">
        <v>545</v>
      </c>
      <c r="F63" s="8">
        <v>275</v>
      </c>
      <c r="G63" s="8">
        <v>2060</v>
      </c>
      <c r="H63" s="8">
        <v>210</v>
      </c>
      <c r="I63" s="12">
        <v>0.61</v>
      </c>
      <c r="J63" s="12">
        <v>0.22</v>
      </c>
      <c r="K63" s="12">
        <v>0.11</v>
      </c>
      <c r="L63" s="12">
        <v>0.83</v>
      </c>
      <c r="M63" s="12">
        <v>0.09</v>
      </c>
    </row>
    <row r="64" spans="1:13" x14ac:dyDescent="0.35">
      <c r="A64" t="s">
        <v>656</v>
      </c>
      <c r="B64" s="8">
        <v>1135</v>
      </c>
      <c r="C64" s="12">
        <v>0.04</v>
      </c>
      <c r="D64" s="8">
        <v>695</v>
      </c>
      <c r="E64" s="8">
        <v>225</v>
      </c>
      <c r="F64" s="8">
        <v>110</v>
      </c>
      <c r="G64" s="8">
        <v>960</v>
      </c>
      <c r="H64" s="8">
        <v>100</v>
      </c>
      <c r="I64" s="12">
        <v>0.61</v>
      </c>
      <c r="J64" s="12">
        <v>0.2</v>
      </c>
      <c r="K64" s="12">
        <v>0.1</v>
      </c>
      <c r="L64" s="12">
        <v>0.85</v>
      </c>
      <c r="M64" s="12">
        <v>0.09</v>
      </c>
    </row>
    <row r="65" spans="1:13" x14ac:dyDescent="0.35">
      <c r="A65" t="s">
        <v>805</v>
      </c>
      <c r="B65" s="8">
        <v>23010</v>
      </c>
      <c r="C65" s="12">
        <v>0.04</v>
      </c>
      <c r="D65" s="8">
        <v>9060</v>
      </c>
      <c r="E65" s="8">
        <v>7090</v>
      </c>
      <c r="F65" s="8">
        <v>5415</v>
      </c>
      <c r="G65" s="8">
        <v>14225</v>
      </c>
      <c r="H65" s="8">
        <v>2380</v>
      </c>
      <c r="I65" s="12">
        <v>0.39</v>
      </c>
      <c r="J65" s="12">
        <v>0.31</v>
      </c>
      <c r="K65" s="12">
        <v>0.24</v>
      </c>
      <c r="L65" s="12">
        <v>0.62</v>
      </c>
      <c r="M65" s="12">
        <v>0.1</v>
      </c>
    </row>
    <row r="66" spans="1:13" x14ac:dyDescent="0.35">
      <c r="A66" t="s">
        <v>878</v>
      </c>
      <c r="B66" s="8">
        <v>2570</v>
      </c>
      <c r="C66" s="12">
        <v>0.13</v>
      </c>
      <c r="D66" s="8">
        <v>2475</v>
      </c>
      <c r="E66" s="8">
        <v>0</v>
      </c>
      <c r="F66" s="8">
        <v>0</v>
      </c>
      <c r="G66" s="8">
        <v>0</v>
      </c>
      <c r="H66" s="8">
        <v>95</v>
      </c>
      <c r="I66" s="12">
        <v>0.96</v>
      </c>
      <c r="J66" s="12">
        <v>0</v>
      </c>
      <c r="K66" s="12">
        <v>0</v>
      </c>
      <c r="L66" s="12">
        <v>0</v>
      </c>
      <c r="M66" s="12">
        <v>0.04</v>
      </c>
    </row>
    <row r="67" spans="1:13" x14ac:dyDescent="0.35">
      <c r="A67" t="s">
        <v>879</v>
      </c>
      <c r="B67" s="8">
        <v>17375</v>
      </c>
      <c r="C67" s="12">
        <v>0.14000000000000001</v>
      </c>
      <c r="D67" s="8">
        <v>4500</v>
      </c>
      <c r="E67" s="8">
        <v>6670</v>
      </c>
      <c r="F67" s="8">
        <v>3810</v>
      </c>
      <c r="G67" s="8">
        <v>7095</v>
      </c>
      <c r="H67" s="8">
        <v>2360</v>
      </c>
      <c r="I67" s="12">
        <v>0.26</v>
      </c>
      <c r="J67" s="12">
        <v>0.38</v>
      </c>
      <c r="K67" s="12">
        <v>0.22</v>
      </c>
      <c r="L67" s="12">
        <v>0.41</v>
      </c>
      <c r="M67" s="12">
        <v>0.14000000000000001</v>
      </c>
    </row>
    <row r="68" spans="1:13" x14ac:dyDescent="0.35">
      <c r="A68" t="s">
        <v>880</v>
      </c>
      <c r="B68" s="8">
        <v>16630</v>
      </c>
      <c r="C68" s="12">
        <v>0.14000000000000001</v>
      </c>
      <c r="D68" s="8">
        <v>4820</v>
      </c>
      <c r="E68" s="8">
        <v>5390</v>
      </c>
      <c r="F68" s="8">
        <v>4530</v>
      </c>
      <c r="G68" s="8">
        <v>11125</v>
      </c>
      <c r="H68" s="8">
        <v>2015</v>
      </c>
      <c r="I68" s="12">
        <v>0.28999999999999998</v>
      </c>
      <c r="J68" s="12">
        <v>0.32</v>
      </c>
      <c r="K68" s="12">
        <v>0.27</v>
      </c>
      <c r="L68" s="12">
        <v>0.67</v>
      </c>
      <c r="M68" s="12">
        <v>0.12</v>
      </c>
    </row>
    <row r="69" spans="1:13" x14ac:dyDescent="0.35">
      <c r="A69" t="s">
        <v>881</v>
      </c>
      <c r="B69" s="8">
        <v>11665</v>
      </c>
      <c r="C69" s="12">
        <v>0.14000000000000001</v>
      </c>
      <c r="D69" s="8">
        <v>4560</v>
      </c>
      <c r="E69" s="8">
        <v>3610</v>
      </c>
      <c r="F69" s="8">
        <v>3340</v>
      </c>
      <c r="G69" s="8">
        <v>8280</v>
      </c>
      <c r="H69" s="8">
        <v>1100</v>
      </c>
      <c r="I69" s="12">
        <v>0.39</v>
      </c>
      <c r="J69" s="12">
        <v>0.31</v>
      </c>
      <c r="K69" s="12">
        <v>0.28999999999999998</v>
      </c>
      <c r="L69" s="12">
        <v>0.71</v>
      </c>
      <c r="M69" s="12">
        <v>0.09</v>
      </c>
    </row>
    <row r="70" spans="1:13" x14ac:dyDescent="0.35">
      <c r="A70" t="s">
        <v>882</v>
      </c>
      <c r="B70" s="8">
        <v>11600</v>
      </c>
      <c r="C70" s="12">
        <v>0.14000000000000001</v>
      </c>
      <c r="D70" s="8">
        <v>4825</v>
      </c>
      <c r="E70" s="8">
        <v>3260</v>
      </c>
      <c r="F70" s="8">
        <v>2990</v>
      </c>
      <c r="G70" s="8">
        <v>8180</v>
      </c>
      <c r="H70" s="8">
        <v>1275</v>
      </c>
      <c r="I70" s="12">
        <v>0.42</v>
      </c>
      <c r="J70" s="12">
        <v>0.28000000000000003</v>
      </c>
      <c r="K70" s="12">
        <v>0.26</v>
      </c>
      <c r="L70" s="12">
        <v>0.71</v>
      </c>
      <c r="M70" s="12">
        <v>0.11</v>
      </c>
    </row>
    <row r="71" spans="1:13" x14ac:dyDescent="0.35">
      <c r="A71" t="s">
        <v>883</v>
      </c>
      <c r="B71" s="8">
        <v>7260</v>
      </c>
      <c r="C71" s="12">
        <v>0.14000000000000001</v>
      </c>
      <c r="D71" s="8">
        <v>4525</v>
      </c>
      <c r="E71" s="8">
        <v>1620</v>
      </c>
      <c r="F71" s="8">
        <v>745</v>
      </c>
      <c r="G71" s="8">
        <v>6210</v>
      </c>
      <c r="H71" s="8">
        <v>565</v>
      </c>
      <c r="I71" s="12">
        <v>0.62</v>
      </c>
      <c r="J71" s="12">
        <v>0.22</v>
      </c>
      <c r="K71" s="12">
        <v>0.1</v>
      </c>
      <c r="L71" s="12">
        <v>0.86</v>
      </c>
      <c r="M71" s="12">
        <v>0.08</v>
      </c>
    </row>
    <row r="72" spans="1:13" x14ac:dyDescent="0.35">
      <c r="A72" t="s">
        <v>884</v>
      </c>
      <c r="B72" s="8">
        <v>3645</v>
      </c>
      <c r="C72" s="12">
        <v>0.14000000000000001</v>
      </c>
      <c r="D72" s="8">
        <v>2210</v>
      </c>
      <c r="E72" s="8">
        <v>730</v>
      </c>
      <c r="F72" s="8">
        <v>355</v>
      </c>
      <c r="G72" s="8">
        <v>3035</v>
      </c>
      <c r="H72" s="8">
        <v>335</v>
      </c>
      <c r="I72" s="12">
        <v>0.61</v>
      </c>
      <c r="J72" s="12">
        <v>0.2</v>
      </c>
      <c r="K72" s="12">
        <v>0.1</v>
      </c>
      <c r="L72" s="12">
        <v>0.83</v>
      </c>
      <c r="M72" s="12">
        <v>0.09</v>
      </c>
    </row>
    <row r="73" spans="1:13" x14ac:dyDescent="0.35">
      <c r="A73" t="s">
        <v>926</v>
      </c>
      <c r="B73" s="8">
        <v>70745</v>
      </c>
      <c r="C73" s="12">
        <v>0.14000000000000001</v>
      </c>
      <c r="D73" s="8">
        <v>27920</v>
      </c>
      <c r="E73" s="8">
        <v>21285</v>
      </c>
      <c r="F73" s="8">
        <v>15770</v>
      </c>
      <c r="G73" s="8">
        <v>43925</v>
      </c>
      <c r="H73" s="8">
        <v>7740</v>
      </c>
      <c r="I73" s="12">
        <v>0.39</v>
      </c>
      <c r="J73" s="12">
        <v>0.3</v>
      </c>
      <c r="K73" s="12">
        <v>0.22</v>
      </c>
      <c r="L73" s="12">
        <v>0.62</v>
      </c>
      <c r="M73" s="12">
        <v>0.11</v>
      </c>
    </row>
    <row r="74" spans="1:13" x14ac:dyDescent="0.35">
      <c r="A74" t="s">
        <v>885</v>
      </c>
      <c r="B74" s="8">
        <v>2310</v>
      </c>
      <c r="C74" s="12">
        <v>0.12</v>
      </c>
      <c r="D74" s="8">
        <v>2235</v>
      </c>
      <c r="E74" s="8">
        <v>0</v>
      </c>
      <c r="F74" s="8">
        <v>0</v>
      </c>
      <c r="G74" s="8">
        <v>0</v>
      </c>
      <c r="H74" s="8">
        <v>75</v>
      </c>
      <c r="I74" s="12">
        <v>0.97</v>
      </c>
      <c r="J74" s="12">
        <v>0</v>
      </c>
      <c r="K74" s="12">
        <v>0</v>
      </c>
      <c r="L74" s="12">
        <v>0</v>
      </c>
      <c r="M74" s="12">
        <v>0.03</v>
      </c>
    </row>
    <row r="75" spans="1:13" x14ac:dyDescent="0.35">
      <c r="A75" t="s">
        <v>886</v>
      </c>
      <c r="B75" s="8">
        <v>16045</v>
      </c>
      <c r="C75" s="12">
        <v>0.13</v>
      </c>
      <c r="D75" s="8">
        <v>3950</v>
      </c>
      <c r="E75" s="8">
        <v>6275</v>
      </c>
      <c r="F75" s="8">
        <v>3665</v>
      </c>
      <c r="G75" s="8">
        <v>6715</v>
      </c>
      <c r="H75" s="8">
        <v>2065</v>
      </c>
      <c r="I75" s="12">
        <v>0.25</v>
      </c>
      <c r="J75" s="12">
        <v>0.39</v>
      </c>
      <c r="K75" s="12">
        <v>0.23</v>
      </c>
      <c r="L75" s="12">
        <v>0.42</v>
      </c>
      <c r="M75" s="12">
        <v>0.13</v>
      </c>
    </row>
    <row r="76" spans="1:13" x14ac:dyDescent="0.35">
      <c r="A76" t="s">
        <v>887</v>
      </c>
      <c r="B76" s="8">
        <v>16340</v>
      </c>
      <c r="C76" s="12">
        <v>0.14000000000000001</v>
      </c>
      <c r="D76" s="8">
        <v>4560</v>
      </c>
      <c r="E76" s="8">
        <v>5265</v>
      </c>
      <c r="F76" s="8">
        <v>4780</v>
      </c>
      <c r="G76" s="8">
        <v>10740</v>
      </c>
      <c r="H76" s="8">
        <v>1955</v>
      </c>
      <c r="I76" s="12">
        <v>0.28000000000000003</v>
      </c>
      <c r="J76" s="12">
        <v>0.32</v>
      </c>
      <c r="K76" s="12">
        <v>0.28999999999999998</v>
      </c>
      <c r="L76" s="12">
        <v>0.66</v>
      </c>
      <c r="M76" s="12">
        <v>0.12</v>
      </c>
    </row>
    <row r="77" spans="1:13" x14ac:dyDescent="0.35">
      <c r="A77" t="s">
        <v>888</v>
      </c>
      <c r="B77" s="8">
        <v>11730</v>
      </c>
      <c r="C77" s="12">
        <v>0.14000000000000001</v>
      </c>
      <c r="D77" s="8">
        <v>4605</v>
      </c>
      <c r="E77" s="8">
        <v>3555</v>
      </c>
      <c r="F77" s="8">
        <v>3290</v>
      </c>
      <c r="G77" s="8">
        <v>8395</v>
      </c>
      <c r="H77" s="8">
        <v>970</v>
      </c>
      <c r="I77" s="12">
        <v>0.39</v>
      </c>
      <c r="J77" s="12">
        <v>0.3</v>
      </c>
      <c r="K77" s="12">
        <v>0.28000000000000003</v>
      </c>
      <c r="L77" s="12">
        <v>0.72</v>
      </c>
      <c r="M77" s="12">
        <v>0.08</v>
      </c>
    </row>
    <row r="78" spans="1:13" x14ac:dyDescent="0.35">
      <c r="A78" t="s">
        <v>889</v>
      </c>
      <c r="B78" s="8">
        <v>11985</v>
      </c>
      <c r="C78" s="12">
        <v>0.14000000000000001</v>
      </c>
      <c r="D78" s="8">
        <v>4765</v>
      </c>
      <c r="E78" s="8">
        <v>3295</v>
      </c>
      <c r="F78" s="8">
        <v>3160</v>
      </c>
      <c r="G78" s="8">
        <v>8220</v>
      </c>
      <c r="H78" s="8">
        <v>1390</v>
      </c>
      <c r="I78" s="12">
        <v>0.4</v>
      </c>
      <c r="J78" s="12">
        <v>0.27</v>
      </c>
      <c r="K78" s="12">
        <v>0.26</v>
      </c>
      <c r="L78" s="12">
        <v>0.69</v>
      </c>
      <c r="M78" s="12">
        <v>0.12</v>
      </c>
    </row>
    <row r="79" spans="1:13" x14ac:dyDescent="0.35">
      <c r="A79" t="s">
        <v>890</v>
      </c>
      <c r="B79" s="8">
        <v>7495</v>
      </c>
      <c r="C79" s="12">
        <v>0.14000000000000001</v>
      </c>
      <c r="D79" s="8">
        <v>4560</v>
      </c>
      <c r="E79" s="8">
        <v>1660</v>
      </c>
      <c r="F79" s="8">
        <v>790</v>
      </c>
      <c r="G79" s="8">
        <v>6260</v>
      </c>
      <c r="H79" s="8">
        <v>670</v>
      </c>
      <c r="I79" s="12">
        <v>0.61</v>
      </c>
      <c r="J79" s="12">
        <v>0.22</v>
      </c>
      <c r="K79" s="12">
        <v>0.11</v>
      </c>
      <c r="L79" s="12">
        <v>0.83</v>
      </c>
      <c r="M79" s="12">
        <v>0.09</v>
      </c>
    </row>
    <row r="80" spans="1:13" x14ac:dyDescent="0.35">
      <c r="A80" t="s">
        <v>891</v>
      </c>
      <c r="B80" s="8">
        <v>3660</v>
      </c>
      <c r="C80" s="12">
        <v>0.14000000000000001</v>
      </c>
      <c r="D80" s="8">
        <v>2190</v>
      </c>
      <c r="E80" s="8">
        <v>835</v>
      </c>
      <c r="F80" s="8">
        <v>335</v>
      </c>
      <c r="G80" s="8">
        <v>3045</v>
      </c>
      <c r="H80" s="8">
        <v>340</v>
      </c>
      <c r="I80" s="12">
        <v>0.6</v>
      </c>
      <c r="J80" s="12">
        <v>0.23</v>
      </c>
      <c r="K80" s="12">
        <v>0.09</v>
      </c>
      <c r="L80" s="12">
        <v>0.83</v>
      </c>
      <c r="M80" s="12">
        <v>0.09</v>
      </c>
    </row>
    <row r="81" spans="1:13" x14ac:dyDescent="0.35">
      <c r="A81" t="s">
        <v>927</v>
      </c>
      <c r="B81" s="8">
        <v>69565</v>
      </c>
      <c r="C81" s="12">
        <v>0.13</v>
      </c>
      <c r="D81" s="8">
        <v>26865</v>
      </c>
      <c r="E81" s="8">
        <v>20880</v>
      </c>
      <c r="F81" s="8">
        <v>16020</v>
      </c>
      <c r="G81" s="8">
        <v>43375</v>
      </c>
      <c r="H81" s="8">
        <v>7465</v>
      </c>
      <c r="I81" s="12">
        <v>0.39</v>
      </c>
      <c r="J81" s="12">
        <v>0.3</v>
      </c>
      <c r="K81" s="12">
        <v>0.23</v>
      </c>
      <c r="L81" s="12">
        <v>0.62</v>
      </c>
      <c r="M81" s="12">
        <v>0.11</v>
      </c>
    </row>
    <row r="82" spans="1:13" x14ac:dyDescent="0.35">
      <c r="A82" t="s">
        <v>783</v>
      </c>
      <c r="B82" s="8">
        <v>50</v>
      </c>
      <c r="C82" s="12">
        <v>0</v>
      </c>
      <c r="D82" s="8">
        <v>40</v>
      </c>
      <c r="E82" s="8">
        <v>0</v>
      </c>
      <c r="F82" s="8">
        <v>0</v>
      </c>
      <c r="G82" s="8">
        <v>0</v>
      </c>
      <c r="H82" s="8">
        <v>10</v>
      </c>
      <c r="I82" s="12">
        <v>0.82</v>
      </c>
      <c r="J82" s="12">
        <v>0</v>
      </c>
      <c r="K82" s="12">
        <v>0</v>
      </c>
      <c r="L82" s="12">
        <v>0</v>
      </c>
      <c r="M82" s="12">
        <v>0.18</v>
      </c>
    </row>
    <row r="83" spans="1:13" x14ac:dyDescent="0.35">
      <c r="A83" t="s">
        <v>784</v>
      </c>
      <c r="B83" s="8">
        <v>190</v>
      </c>
      <c r="C83" s="12">
        <v>0</v>
      </c>
      <c r="D83" s="8">
        <v>80</v>
      </c>
      <c r="E83" s="8">
        <v>65</v>
      </c>
      <c r="F83" s="8">
        <v>25</v>
      </c>
      <c r="G83" s="8">
        <v>90</v>
      </c>
      <c r="H83" s="8">
        <v>20</v>
      </c>
      <c r="I83" s="12">
        <v>0.43</v>
      </c>
      <c r="J83" s="12">
        <v>0.33</v>
      </c>
      <c r="K83" s="12">
        <v>0.14000000000000001</v>
      </c>
      <c r="L83" s="12">
        <v>0.47</v>
      </c>
      <c r="M83" s="12">
        <v>0.12</v>
      </c>
    </row>
    <row r="84" spans="1:13" x14ac:dyDescent="0.35">
      <c r="A84" t="s">
        <v>785</v>
      </c>
      <c r="B84" s="8">
        <v>150</v>
      </c>
      <c r="C84" s="12">
        <v>0</v>
      </c>
      <c r="D84" s="8">
        <v>45</v>
      </c>
      <c r="E84" s="8">
        <v>50</v>
      </c>
      <c r="F84" s="8">
        <v>25</v>
      </c>
      <c r="G84" s="8">
        <v>105</v>
      </c>
      <c r="H84" s="8">
        <v>25</v>
      </c>
      <c r="I84" s="12">
        <v>0.28999999999999998</v>
      </c>
      <c r="J84" s="12">
        <v>0.34</v>
      </c>
      <c r="K84" s="12">
        <v>0.16</v>
      </c>
      <c r="L84" s="12">
        <v>0.7</v>
      </c>
      <c r="M84" s="12">
        <v>0.16</v>
      </c>
    </row>
    <row r="85" spans="1:13" x14ac:dyDescent="0.35">
      <c r="A85" t="s">
        <v>786</v>
      </c>
      <c r="B85" s="8">
        <v>130</v>
      </c>
      <c r="C85" s="12">
        <v>0</v>
      </c>
      <c r="D85" s="8">
        <v>45</v>
      </c>
      <c r="E85" s="8">
        <v>35</v>
      </c>
      <c r="F85" s="8">
        <v>40</v>
      </c>
      <c r="G85" s="8">
        <v>105</v>
      </c>
      <c r="H85" s="8">
        <v>5</v>
      </c>
      <c r="I85" s="12">
        <v>0.35</v>
      </c>
      <c r="J85" s="12">
        <v>0.27</v>
      </c>
      <c r="K85" s="12">
        <v>0.32</v>
      </c>
      <c r="L85" s="12">
        <v>0.8</v>
      </c>
      <c r="M85" s="12">
        <v>0.03</v>
      </c>
    </row>
    <row r="86" spans="1:13" x14ac:dyDescent="0.35">
      <c r="A86" t="s">
        <v>787</v>
      </c>
      <c r="B86" s="8">
        <v>115</v>
      </c>
      <c r="C86" s="12">
        <v>0</v>
      </c>
      <c r="D86" s="8">
        <v>45</v>
      </c>
      <c r="E86" s="8">
        <v>20</v>
      </c>
      <c r="F86" s="8">
        <v>20</v>
      </c>
      <c r="G86" s="8">
        <v>80</v>
      </c>
      <c r="H86" s="8">
        <v>15</v>
      </c>
      <c r="I86" s="12">
        <v>0.41</v>
      </c>
      <c r="J86" s="12">
        <v>0.17</v>
      </c>
      <c r="K86" s="12">
        <v>0.19</v>
      </c>
      <c r="L86" s="12">
        <v>0.7</v>
      </c>
      <c r="M86" s="12">
        <v>0.14000000000000001</v>
      </c>
    </row>
    <row r="87" spans="1:13" x14ac:dyDescent="0.35">
      <c r="A87" t="s">
        <v>788</v>
      </c>
      <c r="B87" s="8">
        <v>70</v>
      </c>
      <c r="C87" s="12">
        <v>0</v>
      </c>
      <c r="D87" s="8">
        <v>40</v>
      </c>
      <c r="E87" s="8">
        <v>10</v>
      </c>
      <c r="F87" s="8">
        <v>5</v>
      </c>
      <c r="G87" s="8">
        <v>60</v>
      </c>
      <c r="H87" s="8">
        <v>5</v>
      </c>
      <c r="I87" s="12">
        <v>0.6</v>
      </c>
      <c r="J87" s="12">
        <v>0.16</v>
      </c>
      <c r="K87" s="12">
        <v>0.04</v>
      </c>
      <c r="L87" s="12">
        <v>0.89</v>
      </c>
      <c r="M87" s="12">
        <v>0.06</v>
      </c>
    </row>
    <row r="88" spans="1:13" x14ac:dyDescent="0.35">
      <c r="A88" t="s">
        <v>789</v>
      </c>
      <c r="B88" s="8">
        <v>65</v>
      </c>
      <c r="C88" s="12">
        <v>0</v>
      </c>
      <c r="D88" s="8">
        <v>35</v>
      </c>
      <c r="E88" s="8">
        <v>10</v>
      </c>
      <c r="F88" s="8">
        <v>5</v>
      </c>
      <c r="G88" s="8">
        <v>55</v>
      </c>
      <c r="H88" s="8">
        <v>10</v>
      </c>
      <c r="I88" s="12">
        <v>0.54</v>
      </c>
      <c r="J88" s="12">
        <v>0.16</v>
      </c>
      <c r="K88" s="12">
        <v>0.1</v>
      </c>
      <c r="L88" s="12">
        <v>0.84</v>
      </c>
      <c r="M88" s="12">
        <v>0.12</v>
      </c>
    </row>
    <row r="89" spans="1:13" x14ac:dyDescent="0.35">
      <c r="A89" t="s">
        <v>824</v>
      </c>
      <c r="B89" s="8">
        <v>775</v>
      </c>
      <c r="C89" s="12">
        <v>0</v>
      </c>
      <c r="D89" s="8">
        <v>335</v>
      </c>
      <c r="E89" s="8">
        <v>190</v>
      </c>
      <c r="F89" s="8">
        <v>125</v>
      </c>
      <c r="G89" s="8">
        <v>500</v>
      </c>
      <c r="H89" s="8">
        <v>90</v>
      </c>
      <c r="I89" s="12">
        <v>0.43</v>
      </c>
      <c r="J89" s="12">
        <v>0.25</v>
      </c>
      <c r="K89" s="12">
        <v>0.16</v>
      </c>
      <c r="L89" s="12">
        <v>0.65</v>
      </c>
      <c r="M89" s="12">
        <v>0.11</v>
      </c>
    </row>
    <row r="90" spans="1:13" x14ac:dyDescent="0.35">
      <c r="A90" t="s">
        <v>776</v>
      </c>
      <c r="B90" s="8">
        <v>1970</v>
      </c>
      <c r="C90" s="12">
        <v>0.1</v>
      </c>
      <c r="D90" s="8">
        <v>1915</v>
      </c>
      <c r="E90" s="8">
        <v>0</v>
      </c>
      <c r="F90" s="8">
        <v>0</v>
      </c>
      <c r="G90" s="8">
        <v>0</v>
      </c>
      <c r="H90" s="8">
        <v>55</v>
      </c>
      <c r="I90" s="12">
        <v>0.97</v>
      </c>
      <c r="J90" s="12">
        <v>0</v>
      </c>
      <c r="K90" s="12">
        <v>0</v>
      </c>
      <c r="L90" s="12">
        <v>0</v>
      </c>
      <c r="M90" s="12">
        <v>0.03</v>
      </c>
    </row>
    <row r="91" spans="1:13" x14ac:dyDescent="0.35">
      <c r="A91" t="s">
        <v>777</v>
      </c>
      <c r="B91" s="8">
        <v>6805</v>
      </c>
      <c r="C91" s="12">
        <v>0.05</v>
      </c>
      <c r="D91" s="8">
        <v>3940</v>
      </c>
      <c r="E91" s="8">
        <v>1715</v>
      </c>
      <c r="F91" s="8">
        <v>635</v>
      </c>
      <c r="G91" s="8">
        <v>3885</v>
      </c>
      <c r="H91" s="8">
        <v>575</v>
      </c>
      <c r="I91" s="12">
        <v>0.57999999999999996</v>
      </c>
      <c r="J91" s="12">
        <v>0.25</v>
      </c>
      <c r="K91" s="12">
        <v>0.09</v>
      </c>
      <c r="L91" s="12">
        <v>0.56999999999999995</v>
      </c>
      <c r="M91" s="12">
        <v>0.08</v>
      </c>
    </row>
    <row r="92" spans="1:13" x14ac:dyDescent="0.35">
      <c r="A92" t="s">
        <v>778</v>
      </c>
      <c r="B92" s="8">
        <v>2640</v>
      </c>
      <c r="C92" s="12">
        <v>0.02</v>
      </c>
      <c r="D92" s="8">
        <v>1385</v>
      </c>
      <c r="E92" s="8">
        <v>700</v>
      </c>
      <c r="F92" s="8">
        <v>280</v>
      </c>
      <c r="G92" s="8">
        <v>2210</v>
      </c>
      <c r="H92" s="8">
        <v>220</v>
      </c>
      <c r="I92" s="12">
        <v>0.53</v>
      </c>
      <c r="J92" s="12">
        <v>0.27</v>
      </c>
      <c r="K92" s="12">
        <v>0.11</v>
      </c>
      <c r="L92" s="12">
        <v>0.84</v>
      </c>
      <c r="M92" s="12">
        <v>0.08</v>
      </c>
    </row>
    <row r="93" spans="1:13" x14ac:dyDescent="0.35">
      <c r="A93" t="s">
        <v>779</v>
      </c>
      <c r="B93" s="8">
        <v>895</v>
      </c>
      <c r="C93" s="12">
        <v>0.01</v>
      </c>
      <c r="D93" s="8">
        <v>350</v>
      </c>
      <c r="E93" s="8">
        <v>300</v>
      </c>
      <c r="F93" s="8">
        <v>155</v>
      </c>
      <c r="G93" s="8">
        <v>695</v>
      </c>
      <c r="H93" s="8">
        <v>85</v>
      </c>
      <c r="I93" s="12">
        <v>0.39</v>
      </c>
      <c r="J93" s="12">
        <v>0.34</v>
      </c>
      <c r="K93" s="12">
        <v>0.17</v>
      </c>
      <c r="L93" s="12">
        <v>0.78</v>
      </c>
      <c r="M93" s="12">
        <v>0.09</v>
      </c>
    </row>
    <row r="94" spans="1:13" x14ac:dyDescent="0.35">
      <c r="A94" t="s">
        <v>780</v>
      </c>
      <c r="B94" s="8">
        <v>690</v>
      </c>
      <c r="C94" s="12">
        <v>0.01</v>
      </c>
      <c r="D94" s="8">
        <v>310</v>
      </c>
      <c r="E94" s="8">
        <v>190</v>
      </c>
      <c r="F94" s="8">
        <v>125</v>
      </c>
      <c r="G94" s="8">
        <v>525</v>
      </c>
      <c r="H94" s="8">
        <v>70</v>
      </c>
      <c r="I94" s="12">
        <v>0.45</v>
      </c>
      <c r="J94" s="12">
        <v>0.27</v>
      </c>
      <c r="K94" s="12">
        <v>0.18</v>
      </c>
      <c r="L94" s="12">
        <v>0.76</v>
      </c>
      <c r="M94" s="12">
        <v>0.1</v>
      </c>
    </row>
    <row r="95" spans="1:13" x14ac:dyDescent="0.35">
      <c r="A95" t="s">
        <v>781</v>
      </c>
      <c r="B95" s="8">
        <v>280</v>
      </c>
      <c r="C95" s="12">
        <v>0.01</v>
      </c>
      <c r="D95" s="8">
        <v>145</v>
      </c>
      <c r="E95" s="8">
        <v>80</v>
      </c>
      <c r="F95" s="8">
        <v>35</v>
      </c>
      <c r="G95" s="8">
        <v>240</v>
      </c>
      <c r="H95" s="8">
        <v>20</v>
      </c>
      <c r="I95" s="12">
        <v>0.52</v>
      </c>
      <c r="J95" s="12">
        <v>0.28999999999999998</v>
      </c>
      <c r="K95" s="12">
        <v>0.13</v>
      </c>
      <c r="L95" s="12">
        <v>0.85</v>
      </c>
      <c r="M95" s="12">
        <v>0.08</v>
      </c>
    </row>
    <row r="96" spans="1:13" x14ac:dyDescent="0.35">
      <c r="A96" t="s">
        <v>782</v>
      </c>
      <c r="B96" s="8">
        <v>95</v>
      </c>
      <c r="C96" s="12">
        <v>0</v>
      </c>
      <c r="D96" s="8">
        <v>65</v>
      </c>
      <c r="E96" s="8">
        <v>20</v>
      </c>
      <c r="F96" s="8">
        <v>5</v>
      </c>
      <c r="G96" s="8">
        <v>85</v>
      </c>
      <c r="H96" s="8">
        <v>5</v>
      </c>
      <c r="I96" s="12">
        <v>0.68</v>
      </c>
      <c r="J96" s="12">
        <v>0.2</v>
      </c>
      <c r="K96" s="12">
        <v>0.06</v>
      </c>
      <c r="L96" s="12">
        <v>0.9</v>
      </c>
      <c r="M96" s="12">
        <v>0.03</v>
      </c>
    </row>
    <row r="97" spans="1:13" x14ac:dyDescent="0.35">
      <c r="A97" t="s">
        <v>823</v>
      </c>
      <c r="B97" s="8">
        <v>13380</v>
      </c>
      <c r="C97" s="12">
        <v>0.03</v>
      </c>
      <c r="D97" s="8">
        <v>8115</v>
      </c>
      <c r="E97" s="8">
        <v>3005</v>
      </c>
      <c r="F97" s="8">
        <v>1240</v>
      </c>
      <c r="G97" s="8">
        <v>7640</v>
      </c>
      <c r="H97" s="8">
        <v>1030</v>
      </c>
      <c r="I97" s="12">
        <v>0.61</v>
      </c>
      <c r="J97" s="12">
        <v>0.22</v>
      </c>
      <c r="K97" s="12">
        <v>0.09</v>
      </c>
      <c r="L97" s="12">
        <v>0.56999999999999995</v>
      </c>
      <c r="M97" s="12">
        <v>0.08</v>
      </c>
    </row>
    <row r="98" spans="1:13" x14ac:dyDescent="0.35">
      <c r="A98" t="s">
        <v>892</v>
      </c>
      <c r="B98" s="8">
        <v>55</v>
      </c>
      <c r="C98" s="12">
        <v>0</v>
      </c>
      <c r="D98" s="8">
        <v>55</v>
      </c>
      <c r="E98" s="8">
        <v>0</v>
      </c>
      <c r="F98" s="8">
        <v>0</v>
      </c>
      <c r="G98" s="8">
        <v>0</v>
      </c>
      <c r="H98" s="8" t="s">
        <v>962</v>
      </c>
      <c r="I98" s="8" t="s">
        <v>962</v>
      </c>
      <c r="J98" s="12">
        <v>0</v>
      </c>
      <c r="K98" s="12">
        <v>0</v>
      </c>
      <c r="L98" s="12">
        <v>0</v>
      </c>
      <c r="M98" s="8" t="s">
        <v>962</v>
      </c>
    </row>
    <row r="99" spans="1:13" x14ac:dyDescent="0.35">
      <c r="A99" t="s">
        <v>893</v>
      </c>
      <c r="B99" s="8">
        <v>220</v>
      </c>
      <c r="C99" s="12">
        <v>0</v>
      </c>
      <c r="D99" s="8">
        <v>70</v>
      </c>
      <c r="E99" s="8">
        <v>100</v>
      </c>
      <c r="F99" s="8">
        <v>55</v>
      </c>
      <c r="G99" s="8">
        <v>100</v>
      </c>
      <c r="H99" s="8">
        <v>15</v>
      </c>
      <c r="I99" s="12">
        <v>0.31</v>
      </c>
      <c r="J99" s="12">
        <v>0.45</v>
      </c>
      <c r="K99" s="12">
        <v>0.26</v>
      </c>
      <c r="L99" s="12">
        <v>0.45</v>
      </c>
      <c r="M99" s="12">
        <v>0.08</v>
      </c>
    </row>
    <row r="100" spans="1:13" x14ac:dyDescent="0.35">
      <c r="A100" t="s">
        <v>894</v>
      </c>
      <c r="B100" s="8">
        <v>280</v>
      </c>
      <c r="C100" s="12">
        <v>0</v>
      </c>
      <c r="D100" s="8">
        <v>75</v>
      </c>
      <c r="E100" s="8">
        <v>90</v>
      </c>
      <c r="F100" s="8">
        <v>95</v>
      </c>
      <c r="G100" s="8">
        <v>190</v>
      </c>
      <c r="H100" s="8">
        <v>25</v>
      </c>
      <c r="I100" s="12">
        <v>0.27</v>
      </c>
      <c r="J100" s="12">
        <v>0.33</v>
      </c>
      <c r="K100" s="12">
        <v>0.33</v>
      </c>
      <c r="L100" s="12">
        <v>0.68</v>
      </c>
      <c r="M100" s="12">
        <v>0.1</v>
      </c>
    </row>
    <row r="101" spans="1:13" x14ac:dyDescent="0.35">
      <c r="A101" t="s">
        <v>895</v>
      </c>
      <c r="B101" s="8">
        <v>150</v>
      </c>
      <c r="C101" s="12">
        <v>0</v>
      </c>
      <c r="D101" s="8">
        <v>45</v>
      </c>
      <c r="E101" s="8">
        <v>50</v>
      </c>
      <c r="F101" s="8">
        <v>60</v>
      </c>
      <c r="G101" s="8">
        <v>105</v>
      </c>
      <c r="H101" s="8">
        <v>10</v>
      </c>
      <c r="I101" s="12">
        <v>0.3</v>
      </c>
      <c r="J101" s="12">
        <v>0.32</v>
      </c>
      <c r="K101" s="12">
        <v>0.42</v>
      </c>
      <c r="L101" s="12">
        <v>0.7</v>
      </c>
      <c r="M101" s="12">
        <v>0.05</v>
      </c>
    </row>
    <row r="102" spans="1:13" x14ac:dyDescent="0.35">
      <c r="A102" t="s">
        <v>896</v>
      </c>
      <c r="B102" s="8">
        <v>200</v>
      </c>
      <c r="C102" s="12">
        <v>0</v>
      </c>
      <c r="D102" s="8">
        <v>80</v>
      </c>
      <c r="E102" s="8">
        <v>65</v>
      </c>
      <c r="F102" s="8">
        <v>55</v>
      </c>
      <c r="G102" s="8">
        <v>145</v>
      </c>
      <c r="H102" s="8">
        <v>20</v>
      </c>
      <c r="I102" s="12">
        <v>0.39</v>
      </c>
      <c r="J102" s="12">
        <v>0.34</v>
      </c>
      <c r="K102" s="12">
        <v>0.28000000000000003</v>
      </c>
      <c r="L102" s="12">
        <v>0.73</v>
      </c>
      <c r="M102" s="12">
        <v>0.09</v>
      </c>
    </row>
    <row r="103" spans="1:13" x14ac:dyDescent="0.35">
      <c r="A103" t="s">
        <v>897</v>
      </c>
      <c r="B103" s="8">
        <v>130</v>
      </c>
      <c r="C103" s="12">
        <v>0</v>
      </c>
      <c r="D103" s="8">
        <v>80</v>
      </c>
      <c r="E103" s="8">
        <v>15</v>
      </c>
      <c r="F103" s="8">
        <v>15</v>
      </c>
      <c r="G103" s="8">
        <v>110</v>
      </c>
      <c r="H103" s="8">
        <v>10</v>
      </c>
      <c r="I103" s="12">
        <v>0.62</v>
      </c>
      <c r="J103" s="12">
        <v>0.13</v>
      </c>
      <c r="K103" s="12">
        <v>0.13</v>
      </c>
      <c r="L103" s="12">
        <v>0.86</v>
      </c>
      <c r="M103" s="12">
        <v>0.09</v>
      </c>
    </row>
    <row r="104" spans="1:13" x14ac:dyDescent="0.35">
      <c r="A104" t="s">
        <v>898</v>
      </c>
      <c r="B104" s="8">
        <v>45</v>
      </c>
      <c r="C104" s="12">
        <v>0</v>
      </c>
      <c r="D104" s="8">
        <v>25</v>
      </c>
      <c r="E104" s="8">
        <v>10</v>
      </c>
      <c r="F104" s="8">
        <v>5</v>
      </c>
      <c r="G104" s="8">
        <v>40</v>
      </c>
      <c r="H104" s="8" t="s">
        <v>962</v>
      </c>
      <c r="I104" s="12">
        <v>0.59</v>
      </c>
      <c r="J104" s="12">
        <v>0.26</v>
      </c>
      <c r="K104" s="8" t="s">
        <v>962</v>
      </c>
      <c r="L104" s="12">
        <v>0.89</v>
      </c>
      <c r="M104" s="8" t="s">
        <v>962</v>
      </c>
    </row>
    <row r="105" spans="1:13" x14ac:dyDescent="0.35">
      <c r="A105" t="s">
        <v>928</v>
      </c>
      <c r="B105" s="8">
        <v>1075</v>
      </c>
      <c r="C105" s="12">
        <v>0</v>
      </c>
      <c r="D105" s="8">
        <v>430</v>
      </c>
      <c r="E105" s="8">
        <v>335</v>
      </c>
      <c r="F105" s="8">
        <v>290</v>
      </c>
      <c r="G105" s="8">
        <v>690</v>
      </c>
      <c r="H105" s="8">
        <v>85</v>
      </c>
      <c r="I105" s="12">
        <v>0.4</v>
      </c>
      <c r="J105" s="12">
        <v>0.31</v>
      </c>
      <c r="K105" s="12">
        <v>0.27</v>
      </c>
      <c r="L105" s="12">
        <v>0.64</v>
      </c>
      <c r="M105" s="12">
        <v>0.08</v>
      </c>
    </row>
    <row r="106" spans="1:13" x14ac:dyDescent="0.35">
      <c r="A106" t="s">
        <v>899</v>
      </c>
      <c r="B106" s="8">
        <v>40</v>
      </c>
      <c r="C106" s="12">
        <v>0</v>
      </c>
      <c r="D106" s="8">
        <v>35</v>
      </c>
      <c r="E106" s="8">
        <v>0</v>
      </c>
      <c r="F106" s="8">
        <v>0</v>
      </c>
      <c r="G106" s="8">
        <v>0</v>
      </c>
      <c r="H106" s="8" t="s">
        <v>962</v>
      </c>
      <c r="I106" s="8" t="s">
        <v>962</v>
      </c>
      <c r="J106" s="12">
        <v>0</v>
      </c>
      <c r="K106" s="12">
        <v>0</v>
      </c>
      <c r="L106" s="12">
        <v>0</v>
      </c>
      <c r="M106" s="8" t="s">
        <v>962</v>
      </c>
    </row>
    <row r="107" spans="1:13" x14ac:dyDescent="0.35">
      <c r="A107" t="s">
        <v>900</v>
      </c>
      <c r="B107" s="8">
        <v>245</v>
      </c>
      <c r="C107" s="12">
        <v>0</v>
      </c>
      <c r="D107" s="8">
        <v>70</v>
      </c>
      <c r="E107" s="8">
        <v>115</v>
      </c>
      <c r="F107" s="8">
        <v>65</v>
      </c>
      <c r="G107" s="8">
        <v>105</v>
      </c>
      <c r="H107" s="8">
        <v>15</v>
      </c>
      <c r="I107" s="12">
        <v>0.28000000000000003</v>
      </c>
      <c r="J107" s="12">
        <v>0.47</v>
      </c>
      <c r="K107" s="12">
        <v>0.27</v>
      </c>
      <c r="L107" s="12">
        <v>0.43</v>
      </c>
      <c r="M107" s="12">
        <v>0.06</v>
      </c>
    </row>
    <row r="108" spans="1:13" x14ac:dyDescent="0.35">
      <c r="A108" t="s">
        <v>901</v>
      </c>
      <c r="B108" s="8">
        <v>235</v>
      </c>
      <c r="C108" s="12">
        <v>0</v>
      </c>
      <c r="D108" s="8">
        <v>60</v>
      </c>
      <c r="E108" s="8">
        <v>80</v>
      </c>
      <c r="F108" s="8">
        <v>65</v>
      </c>
      <c r="G108" s="8">
        <v>160</v>
      </c>
      <c r="H108" s="8">
        <v>30</v>
      </c>
      <c r="I108" s="12">
        <v>0.26</v>
      </c>
      <c r="J108" s="12">
        <v>0.33</v>
      </c>
      <c r="K108" s="12">
        <v>0.27</v>
      </c>
      <c r="L108" s="12">
        <v>0.68</v>
      </c>
      <c r="M108" s="12">
        <v>0.12</v>
      </c>
    </row>
    <row r="109" spans="1:13" x14ac:dyDescent="0.35">
      <c r="A109" t="s">
        <v>902</v>
      </c>
      <c r="B109" s="8">
        <v>185</v>
      </c>
      <c r="C109" s="12">
        <v>0</v>
      </c>
      <c r="D109" s="8">
        <v>70</v>
      </c>
      <c r="E109" s="8">
        <v>55</v>
      </c>
      <c r="F109" s="8">
        <v>55</v>
      </c>
      <c r="G109" s="8">
        <v>125</v>
      </c>
      <c r="H109" s="8">
        <v>20</v>
      </c>
      <c r="I109" s="12">
        <v>0.38</v>
      </c>
      <c r="J109" s="12">
        <v>0.31</v>
      </c>
      <c r="K109" s="12">
        <v>0.28999999999999998</v>
      </c>
      <c r="L109" s="12">
        <v>0.68</v>
      </c>
      <c r="M109" s="12">
        <v>0.1</v>
      </c>
    </row>
    <row r="110" spans="1:13" x14ac:dyDescent="0.35">
      <c r="A110" t="s">
        <v>903</v>
      </c>
      <c r="B110" s="8">
        <v>195</v>
      </c>
      <c r="C110" s="12">
        <v>0</v>
      </c>
      <c r="D110" s="8">
        <v>90</v>
      </c>
      <c r="E110" s="8">
        <v>55</v>
      </c>
      <c r="F110" s="8">
        <v>55</v>
      </c>
      <c r="G110" s="8">
        <v>140</v>
      </c>
      <c r="H110" s="8">
        <v>15</v>
      </c>
      <c r="I110" s="12">
        <v>0.46</v>
      </c>
      <c r="J110" s="12">
        <v>0.27</v>
      </c>
      <c r="K110" s="12">
        <v>0.28000000000000003</v>
      </c>
      <c r="L110" s="12">
        <v>0.72</v>
      </c>
      <c r="M110" s="12">
        <v>0.08</v>
      </c>
    </row>
    <row r="111" spans="1:13" x14ac:dyDescent="0.35">
      <c r="A111" t="s">
        <v>904</v>
      </c>
      <c r="B111" s="8">
        <v>145</v>
      </c>
      <c r="C111" s="12">
        <v>0</v>
      </c>
      <c r="D111" s="8">
        <v>90</v>
      </c>
      <c r="E111" s="8">
        <v>25</v>
      </c>
      <c r="F111" s="8">
        <v>20</v>
      </c>
      <c r="G111" s="8">
        <v>125</v>
      </c>
      <c r="H111" s="8">
        <v>10</v>
      </c>
      <c r="I111" s="12">
        <v>0.62</v>
      </c>
      <c r="J111" s="12">
        <v>0.18</v>
      </c>
      <c r="K111" s="12">
        <v>0.12</v>
      </c>
      <c r="L111" s="12">
        <v>0.84</v>
      </c>
      <c r="M111" s="12">
        <v>0.08</v>
      </c>
    </row>
    <row r="112" spans="1:13" x14ac:dyDescent="0.35">
      <c r="A112" t="s">
        <v>905</v>
      </c>
      <c r="B112" s="8">
        <v>85</v>
      </c>
      <c r="C112" s="12">
        <v>0</v>
      </c>
      <c r="D112" s="8">
        <v>50</v>
      </c>
      <c r="E112" s="8">
        <v>15</v>
      </c>
      <c r="F112" s="8">
        <v>10</v>
      </c>
      <c r="G112" s="8">
        <v>80</v>
      </c>
      <c r="H112" s="8" t="s">
        <v>962</v>
      </c>
      <c r="I112" s="12">
        <v>0.6</v>
      </c>
      <c r="J112" s="12">
        <v>0.17</v>
      </c>
      <c r="K112" s="8" t="s">
        <v>962</v>
      </c>
      <c r="L112" s="12">
        <v>0.92</v>
      </c>
      <c r="M112" s="8" t="s">
        <v>962</v>
      </c>
    </row>
    <row r="113" spans="1:13" x14ac:dyDescent="0.35">
      <c r="A113" t="s">
        <v>929</v>
      </c>
      <c r="B113" s="8">
        <v>1130</v>
      </c>
      <c r="C113" s="12">
        <v>0</v>
      </c>
      <c r="D113" s="8">
        <v>465</v>
      </c>
      <c r="E113" s="8">
        <v>345</v>
      </c>
      <c r="F113" s="8">
        <v>265</v>
      </c>
      <c r="G113" s="8">
        <v>735</v>
      </c>
      <c r="H113" s="8">
        <v>95</v>
      </c>
      <c r="I113" s="12">
        <v>0.41</v>
      </c>
      <c r="J113" s="12">
        <v>0.3</v>
      </c>
      <c r="K113" s="12">
        <v>0.24</v>
      </c>
      <c r="L113" s="12">
        <v>0.65</v>
      </c>
      <c r="M113" s="12">
        <v>0.08</v>
      </c>
    </row>
    <row r="114" spans="1:13" x14ac:dyDescent="0.35">
      <c r="A114" t="s">
        <v>906</v>
      </c>
      <c r="B114" s="8">
        <v>1355</v>
      </c>
      <c r="C114" s="12">
        <v>7.0000000000000007E-2</v>
      </c>
      <c r="D114" s="8">
        <v>1320</v>
      </c>
      <c r="E114" s="8">
        <v>0</v>
      </c>
      <c r="F114" s="8">
        <v>0</v>
      </c>
      <c r="G114" s="8">
        <v>0</v>
      </c>
      <c r="H114" s="8">
        <v>35</v>
      </c>
      <c r="I114" s="12">
        <v>0.97</v>
      </c>
      <c r="J114" s="12">
        <v>0</v>
      </c>
      <c r="K114" s="12">
        <v>0</v>
      </c>
      <c r="L114" s="12">
        <v>0</v>
      </c>
      <c r="M114" s="12">
        <v>0.03</v>
      </c>
    </row>
    <row r="115" spans="1:13" x14ac:dyDescent="0.35">
      <c r="A115" t="s">
        <v>907</v>
      </c>
      <c r="B115" s="8">
        <v>9040</v>
      </c>
      <c r="C115" s="12">
        <v>7.0000000000000007E-2</v>
      </c>
      <c r="D115" s="8">
        <v>2375</v>
      </c>
      <c r="E115" s="8">
        <v>3615</v>
      </c>
      <c r="F115" s="8">
        <v>2045</v>
      </c>
      <c r="G115" s="8">
        <v>3880</v>
      </c>
      <c r="H115" s="8">
        <v>1095</v>
      </c>
      <c r="I115" s="12">
        <v>0.26</v>
      </c>
      <c r="J115" s="12">
        <v>0.4</v>
      </c>
      <c r="K115" s="12">
        <v>0.23</v>
      </c>
      <c r="L115" s="12">
        <v>0.43</v>
      </c>
      <c r="M115" s="12">
        <v>0.12</v>
      </c>
    </row>
    <row r="116" spans="1:13" x14ac:dyDescent="0.35">
      <c r="A116" t="s">
        <v>908</v>
      </c>
      <c r="B116" s="8">
        <v>8450</v>
      </c>
      <c r="C116" s="12">
        <v>7.0000000000000007E-2</v>
      </c>
      <c r="D116" s="8">
        <v>2365</v>
      </c>
      <c r="E116" s="8">
        <v>2730</v>
      </c>
      <c r="F116" s="8">
        <v>2480</v>
      </c>
      <c r="G116" s="8">
        <v>5725</v>
      </c>
      <c r="H116" s="8">
        <v>960</v>
      </c>
      <c r="I116" s="12">
        <v>0.28000000000000003</v>
      </c>
      <c r="J116" s="12">
        <v>0.32</v>
      </c>
      <c r="K116" s="12">
        <v>0.28999999999999998</v>
      </c>
      <c r="L116" s="12">
        <v>0.68</v>
      </c>
      <c r="M116" s="12">
        <v>0.11</v>
      </c>
    </row>
    <row r="117" spans="1:13" x14ac:dyDescent="0.35">
      <c r="A117" t="s">
        <v>909</v>
      </c>
      <c r="B117" s="8">
        <v>6250</v>
      </c>
      <c r="C117" s="12">
        <v>7.0000000000000007E-2</v>
      </c>
      <c r="D117" s="8">
        <v>2345</v>
      </c>
      <c r="E117" s="8">
        <v>1985</v>
      </c>
      <c r="F117" s="8">
        <v>1825</v>
      </c>
      <c r="G117" s="8">
        <v>4505</v>
      </c>
      <c r="H117" s="8">
        <v>535</v>
      </c>
      <c r="I117" s="12">
        <v>0.38</v>
      </c>
      <c r="J117" s="12">
        <v>0.32</v>
      </c>
      <c r="K117" s="12">
        <v>0.28999999999999998</v>
      </c>
      <c r="L117" s="12">
        <v>0.72</v>
      </c>
      <c r="M117" s="12">
        <v>0.09</v>
      </c>
    </row>
    <row r="118" spans="1:13" x14ac:dyDescent="0.35">
      <c r="A118" t="s">
        <v>910</v>
      </c>
      <c r="B118" s="8">
        <v>6430</v>
      </c>
      <c r="C118" s="12">
        <v>7.0000000000000007E-2</v>
      </c>
      <c r="D118" s="8">
        <v>2665</v>
      </c>
      <c r="E118" s="8">
        <v>1785</v>
      </c>
      <c r="F118" s="8">
        <v>1600</v>
      </c>
      <c r="G118" s="8">
        <v>4565</v>
      </c>
      <c r="H118" s="8">
        <v>710</v>
      </c>
      <c r="I118" s="12">
        <v>0.41</v>
      </c>
      <c r="J118" s="12">
        <v>0.28000000000000003</v>
      </c>
      <c r="K118" s="12">
        <v>0.25</v>
      </c>
      <c r="L118" s="12">
        <v>0.71</v>
      </c>
      <c r="M118" s="12">
        <v>0.11</v>
      </c>
    </row>
    <row r="119" spans="1:13" x14ac:dyDescent="0.35">
      <c r="A119" t="s">
        <v>911</v>
      </c>
      <c r="B119" s="8">
        <v>4105</v>
      </c>
      <c r="C119" s="12">
        <v>0.08</v>
      </c>
      <c r="D119" s="8">
        <v>2550</v>
      </c>
      <c r="E119" s="8">
        <v>935</v>
      </c>
      <c r="F119" s="8">
        <v>485</v>
      </c>
      <c r="G119" s="8">
        <v>3445</v>
      </c>
      <c r="H119" s="8">
        <v>315</v>
      </c>
      <c r="I119" s="12">
        <v>0.62</v>
      </c>
      <c r="J119" s="12">
        <v>0.23</v>
      </c>
      <c r="K119" s="12">
        <v>0.12</v>
      </c>
      <c r="L119" s="12">
        <v>0.84</v>
      </c>
      <c r="M119" s="12">
        <v>0.08</v>
      </c>
    </row>
    <row r="120" spans="1:13" x14ac:dyDescent="0.35">
      <c r="A120" t="s">
        <v>912</v>
      </c>
      <c r="B120" s="8">
        <v>1860</v>
      </c>
      <c r="C120" s="12">
        <v>7.0000000000000007E-2</v>
      </c>
      <c r="D120" s="8">
        <v>1150</v>
      </c>
      <c r="E120" s="8">
        <v>415</v>
      </c>
      <c r="F120" s="8">
        <v>195</v>
      </c>
      <c r="G120" s="8">
        <v>1525</v>
      </c>
      <c r="H120" s="8">
        <v>180</v>
      </c>
      <c r="I120" s="12">
        <v>0.62</v>
      </c>
      <c r="J120" s="12">
        <v>0.22</v>
      </c>
      <c r="K120" s="12">
        <v>0.1</v>
      </c>
      <c r="L120" s="12">
        <v>0.82</v>
      </c>
      <c r="M120" s="12">
        <v>0.1</v>
      </c>
    </row>
    <row r="121" spans="1:13" x14ac:dyDescent="0.35">
      <c r="A121" t="s">
        <v>930</v>
      </c>
      <c r="B121" s="8">
        <v>37490</v>
      </c>
      <c r="C121" s="12">
        <v>7.0000000000000007E-2</v>
      </c>
      <c r="D121" s="8">
        <v>14770</v>
      </c>
      <c r="E121" s="8">
        <v>11465</v>
      </c>
      <c r="F121" s="8">
        <v>8620</v>
      </c>
      <c r="G121" s="8">
        <v>23650</v>
      </c>
      <c r="H121" s="8">
        <v>3830</v>
      </c>
      <c r="I121" s="12">
        <v>0.39</v>
      </c>
      <c r="J121" s="12">
        <v>0.31</v>
      </c>
      <c r="K121" s="12">
        <v>0.23</v>
      </c>
      <c r="L121" s="12">
        <v>0.63</v>
      </c>
      <c r="M121" s="12">
        <v>0.1</v>
      </c>
    </row>
    <row r="122" spans="1:13" x14ac:dyDescent="0.35">
      <c r="A122" t="s">
        <v>439</v>
      </c>
      <c r="B122" s="8">
        <v>19480</v>
      </c>
      <c r="C122" s="12">
        <v>1</v>
      </c>
      <c r="D122" s="8">
        <v>18770</v>
      </c>
      <c r="E122" s="8">
        <v>0</v>
      </c>
      <c r="F122" s="8">
        <v>0</v>
      </c>
      <c r="G122" s="8">
        <v>0</v>
      </c>
      <c r="H122" s="8">
        <v>705</v>
      </c>
      <c r="I122" s="12">
        <v>0.96</v>
      </c>
      <c r="J122" s="12">
        <v>0</v>
      </c>
      <c r="K122" s="12">
        <v>0</v>
      </c>
      <c r="L122" s="12">
        <v>0</v>
      </c>
      <c r="M122" s="12">
        <v>0.04</v>
      </c>
    </row>
    <row r="123" spans="1:13" x14ac:dyDescent="0.35">
      <c r="A123" t="s">
        <v>440</v>
      </c>
      <c r="B123" s="8">
        <v>128075</v>
      </c>
      <c r="C123" s="12">
        <v>1</v>
      </c>
      <c r="D123" s="8">
        <v>35225</v>
      </c>
      <c r="E123" s="8">
        <v>49065</v>
      </c>
      <c r="F123" s="8">
        <v>27210</v>
      </c>
      <c r="G123" s="8">
        <v>54925</v>
      </c>
      <c r="H123" s="8">
        <v>16340</v>
      </c>
      <c r="I123" s="12">
        <v>0.28000000000000003</v>
      </c>
      <c r="J123" s="12">
        <v>0.38</v>
      </c>
      <c r="K123" s="12">
        <v>0.21</v>
      </c>
      <c r="L123" s="12">
        <v>0.43</v>
      </c>
      <c r="M123" s="12">
        <v>0.13</v>
      </c>
    </row>
    <row r="124" spans="1:13" x14ac:dyDescent="0.35">
      <c r="A124" t="s">
        <v>441</v>
      </c>
      <c r="B124" s="8">
        <v>118605</v>
      </c>
      <c r="C124" s="12">
        <v>1</v>
      </c>
      <c r="D124" s="8">
        <v>34040</v>
      </c>
      <c r="E124" s="8">
        <v>38360</v>
      </c>
      <c r="F124" s="8">
        <v>33070</v>
      </c>
      <c r="G124" s="8">
        <v>79370</v>
      </c>
      <c r="H124" s="8">
        <v>14280</v>
      </c>
      <c r="I124" s="12">
        <v>0.28999999999999998</v>
      </c>
      <c r="J124" s="12">
        <v>0.32</v>
      </c>
      <c r="K124" s="12">
        <v>0.28000000000000003</v>
      </c>
      <c r="L124" s="12">
        <v>0.67</v>
      </c>
      <c r="M124" s="12">
        <v>0.12</v>
      </c>
    </row>
    <row r="125" spans="1:13" x14ac:dyDescent="0.35">
      <c r="A125" t="s">
        <v>442</v>
      </c>
      <c r="B125" s="8">
        <v>84240</v>
      </c>
      <c r="C125" s="12">
        <v>1</v>
      </c>
      <c r="D125" s="8">
        <v>32125</v>
      </c>
      <c r="E125" s="8">
        <v>26475</v>
      </c>
      <c r="F125" s="8">
        <v>24020</v>
      </c>
      <c r="G125" s="8">
        <v>59880</v>
      </c>
      <c r="H125" s="8">
        <v>7760</v>
      </c>
      <c r="I125" s="12">
        <v>0.38</v>
      </c>
      <c r="J125" s="12">
        <v>0.31</v>
      </c>
      <c r="K125" s="12">
        <v>0.28999999999999998</v>
      </c>
      <c r="L125" s="12">
        <v>0.71</v>
      </c>
      <c r="M125" s="12">
        <v>0.09</v>
      </c>
    </row>
    <row r="126" spans="1:13" x14ac:dyDescent="0.35">
      <c r="A126" t="s">
        <v>443</v>
      </c>
      <c r="B126" s="8">
        <v>85825</v>
      </c>
      <c r="C126" s="12">
        <v>1</v>
      </c>
      <c r="D126" s="8">
        <v>34680</v>
      </c>
      <c r="E126" s="8">
        <v>23820</v>
      </c>
      <c r="F126" s="8">
        <v>21915</v>
      </c>
      <c r="G126" s="8">
        <v>59390</v>
      </c>
      <c r="H126" s="8">
        <v>10135</v>
      </c>
      <c r="I126" s="12">
        <v>0.4</v>
      </c>
      <c r="J126" s="12">
        <v>0.28000000000000003</v>
      </c>
      <c r="K126" s="12">
        <v>0.26</v>
      </c>
      <c r="L126" s="12">
        <v>0.69</v>
      </c>
      <c r="M126" s="12">
        <v>0.12</v>
      </c>
    </row>
    <row r="127" spans="1:13" x14ac:dyDescent="0.35">
      <c r="A127" t="s">
        <v>444</v>
      </c>
      <c r="B127" s="8">
        <v>53260</v>
      </c>
      <c r="C127" s="12">
        <v>1</v>
      </c>
      <c r="D127" s="8">
        <v>32890</v>
      </c>
      <c r="E127" s="8">
        <v>11780</v>
      </c>
      <c r="F127" s="8">
        <v>5775</v>
      </c>
      <c r="G127" s="8">
        <v>44890</v>
      </c>
      <c r="H127" s="8">
        <v>4460</v>
      </c>
      <c r="I127" s="12">
        <v>0.62</v>
      </c>
      <c r="J127" s="12">
        <v>0.22</v>
      </c>
      <c r="K127" s="12">
        <v>0.11</v>
      </c>
      <c r="L127" s="12">
        <v>0.84</v>
      </c>
      <c r="M127" s="12">
        <v>0.08</v>
      </c>
    </row>
    <row r="128" spans="1:13" x14ac:dyDescent="0.35">
      <c r="A128" t="s">
        <v>445</v>
      </c>
      <c r="B128" s="8">
        <v>25950</v>
      </c>
      <c r="C128" s="12">
        <v>1</v>
      </c>
      <c r="D128" s="8">
        <v>15695</v>
      </c>
      <c r="E128" s="8">
        <v>5740</v>
      </c>
      <c r="F128" s="8">
        <v>2610</v>
      </c>
      <c r="G128" s="8">
        <v>21455</v>
      </c>
      <c r="H128" s="8">
        <v>2435</v>
      </c>
      <c r="I128" s="12">
        <v>0.6</v>
      </c>
      <c r="J128" s="12">
        <v>0.22</v>
      </c>
      <c r="K128" s="12">
        <v>0.1</v>
      </c>
      <c r="L128" s="12">
        <v>0.83</v>
      </c>
      <c r="M128" s="12">
        <v>0.09</v>
      </c>
    </row>
    <row r="129" spans="1:13" x14ac:dyDescent="0.35">
      <c r="A129" t="s">
        <v>446</v>
      </c>
      <c r="B129" s="8">
        <v>515435</v>
      </c>
      <c r="C129" s="12">
        <v>1</v>
      </c>
      <c r="D129" s="8">
        <v>203420</v>
      </c>
      <c r="E129" s="8">
        <v>155235</v>
      </c>
      <c r="F129" s="8">
        <v>114595</v>
      </c>
      <c r="G129" s="8">
        <v>319910</v>
      </c>
      <c r="H129" s="8">
        <v>56115</v>
      </c>
      <c r="I129" s="12">
        <v>0.39</v>
      </c>
      <c r="J129" s="12">
        <v>0.3</v>
      </c>
      <c r="K129" s="12">
        <v>0.22</v>
      </c>
      <c r="L129" s="12">
        <v>0.62</v>
      </c>
      <c r="M129" s="12">
        <v>0.11</v>
      </c>
    </row>
    <row r="130" spans="1:13" x14ac:dyDescent="0.35">
      <c r="A130" t="s">
        <v>769</v>
      </c>
      <c r="B130" s="8">
        <v>5</v>
      </c>
      <c r="C130" s="12">
        <v>0</v>
      </c>
      <c r="D130" s="8">
        <v>5</v>
      </c>
      <c r="E130" s="8">
        <v>0</v>
      </c>
      <c r="F130" s="8">
        <v>0</v>
      </c>
      <c r="G130" s="8">
        <v>0</v>
      </c>
      <c r="H130" s="8">
        <v>0</v>
      </c>
      <c r="I130" s="12">
        <v>1</v>
      </c>
      <c r="J130" s="12">
        <v>0</v>
      </c>
      <c r="K130" s="12">
        <v>0</v>
      </c>
      <c r="L130" s="12">
        <v>0</v>
      </c>
      <c r="M130" s="12">
        <v>0</v>
      </c>
    </row>
    <row r="131" spans="1:13" x14ac:dyDescent="0.35">
      <c r="A131" t="s">
        <v>770</v>
      </c>
      <c r="B131" s="8">
        <v>55</v>
      </c>
      <c r="C131" s="12">
        <v>0</v>
      </c>
      <c r="D131" s="8">
        <v>15</v>
      </c>
      <c r="E131" s="8">
        <v>25</v>
      </c>
      <c r="F131" s="8">
        <v>10</v>
      </c>
      <c r="G131" s="8">
        <v>25</v>
      </c>
      <c r="H131" s="8">
        <v>15</v>
      </c>
      <c r="I131" s="12">
        <v>0.27</v>
      </c>
      <c r="J131" s="12">
        <v>0.43</v>
      </c>
      <c r="K131" s="12">
        <v>0.14000000000000001</v>
      </c>
      <c r="L131" s="12">
        <v>0.41</v>
      </c>
      <c r="M131" s="12">
        <v>0.25</v>
      </c>
    </row>
    <row r="132" spans="1:13" x14ac:dyDescent="0.35">
      <c r="A132" t="s">
        <v>771</v>
      </c>
      <c r="B132" s="8">
        <v>55</v>
      </c>
      <c r="C132" s="12">
        <v>0</v>
      </c>
      <c r="D132" s="8">
        <v>20</v>
      </c>
      <c r="E132" s="8">
        <v>15</v>
      </c>
      <c r="F132" s="8">
        <v>20</v>
      </c>
      <c r="G132" s="8">
        <v>40</v>
      </c>
      <c r="H132" s="8">
        <v>5</v>
      </c>
      <c r="I132" s="12">
        <v>0.39</v>
      </c>
      <c r="J132" s="12">
        <v>0.23</v>
      </c>
      <c r="K132" s="12">
        <v>0.39</v>
      </c>
      <c r="L132" s="12">
        <v>0.73</v>
      </c>
      <c r="M132" s="12">
        <v>0.05</v>
      </c>
    </row>
    <row r="133" spans="1:13" x14ac:dyDescent="0.35">
      <c r="A133" t="s">
        <v>772</v>
      </c>
      <c r="B133" s="8">
        <v>30</v>
      </c>
      <c r="C133" s="12">
        <v>0</v>
      </c>
      <c r="D133" s="8">
        <v>15</v>
      </c>
      <c r="E133" s="8">
        <v>10</v>
      </c>
      <c r="F133" s="8">
        <v>10</v>
      </c>
      <c r="G133" s="8">
        <v>30</v>
      </c>
      <c r="H133" s="8" t="s">
        <v>962</v>
      </c>
      <c r="I133" s="12">
        <v>0.53</v>
      </c>
      <c r="J133" s="12">
        <v>0.28000000000000003</v>
      </c>
      <c r="K133" s="8" t="s">
        <v>962</v>
      </c>
      <c r="L133" s="12">
        <v>0.88</v>
      </c>
      <c r="M133" s="8" t="s">
        <v>962</v>
      </c>
    </row>
    <row r="134" spans="1:13" x14ac:dyDescent="0.35">
      <c r="A134" t="s">
        <v>773</v>
      </c>
      <c r="B134" s="8">
        <v>45</v>
      </c>
      <c r="C134" s="12">
        <v>0</v>
      </c>
      <c r="D134" s="8">
        <v>20</v>
      </c>
      <c r="E134" s="8">
        <v>10</v>
      </c>
      <c r="F134" s="8">
        <v>15</v>
      </c>
      <c r="G134" s="8">
        <v>35</v>
      </c>
      <c r="H134" s="8" t="s">
        <v>962</v>
      </c>
      <c r="I134" s="12">
        <v>0.51</v>
      </c>
      <c r="J134" s="8" t="s">
        <v>962</v>
      </c>
      <c r="K134" s="12">
        <v>0.4</v>
      </c>
      <c r="L134" s="12">
        <v>0.77</v>
      </c>
      <c r="M134" s="8" t="s">
        <v>962</v>
      </c>
    </row>
    <row r="135" spans="1:13" x14ac:dyDescent="0.35">
      <c r="A135" t="s">
        <v>774</v>
      </c>
      <c r="B135" s="8">
        <v>20</v>
      </c>
      <c r="C135" s="12">
        <v>0</v>
      </c>
      <c r="D135" s="8">
        <v>15</v>
      </c>
      <c r="E135" s="8" t="s">
        <v>962</v>
      </c>
      <c r="F135" s="8" t="s">
        <v>962</v>
      </c>
      <c r="G135" s="8">
        <v>20</v>
      </c>
      <c r="H135" s="8" t="s">
        <v>962</v>
      </c>
      <c r="I135" s="12">
        <v>0.76</v>
      </c>
      <c r="J135" s="8" t="s">
        <v>962</v>
      </c>
      <c r="K135" s="8" t="s">
        <v>962</v>
      </c>
      <c r="L135" s="12">
        <v>0.86</v>
      </c>
      <c r="M135" s="8" t="s">
        <v>962</v>
      </c>
    </row>
    <row r="136" spans="1:13" x14ac:dyDescent="0.35">
      <c r="A136" t="s">
        <v>775</v>
      </c>
      <c r="B136" s="8">
        <v>15</v>
      </c>
      <c r="C136" s="12">
        <v>0</v>
      </c>
      <c r="D136" s="8">
        <v>15</v>
      </c>
      <c r="E136" s="8" t="s">
        <v>962</v>
      </c>
      <c r="F136" s="8" t="s">
        <v>962</v>
      </c>
      <c r="G136" s="8">
        <v>15</v>
      </c>
      <c r="H136" s="8" t="s">
        <v>962</v>
      </c>
      <c r="I136" s="12">
        <v>0.82</v>
      </c>
      <c r="J136" s="8" t="s">
        <v>962</v>
      </c>
      <c r="K136" s="8" t="s">
        <v>962</v>
      </c>
      <c r="L136" s="12">
        <v>0.82</v>
      </c>
      <c r="M136" s="8" t="s">
        <v>962</v>
      </c>
    </row>
    <row r="137" spans="1:13" x14ac:dyDescent="0.35">
      <c r="A137" t="s">
        <v>822</v>
      </c>
      <c r="B137" s="8">
        <v>230</v>
      </c>
      <c r="C137" s="12">
        <v>0</v>
      </c>
      <c r="D137" s="8">
        <v>110</v>
      </c>
      <c r="E137" s="8">
        <v>60</v>
      </c>
      <c r="F137" s="8">
        <v>60</v>
      </c>
      <c r="G137" s="8">
        <v>155</v>
      </c>
      <c r="H137" s="8">
        <v>25</v>
      </c>
      <c r="I137" s="12">
        <v>0.48</v>
      </c>
      <c r="J137" s="12">
        <v>0.26</v>
      </c>
      <c r="K137" s="12">
        <v>0.25</v>
      </c>
      <c r="L137" s="12">
        <v>0.68</v>
      </c>
      <c r="M137" s="12">
        <v>0.11</v>
      </c>
    </row>
    <row r="138" spans="1:13" x14ac:dyDescent="0.35">
      <c r="A138" t="s">
        <v>913</v>
      </c>
      <c r="B138" s="8">
        <v>55</v>
      </c>
      <c r="C138" s="12">
        <v>0</v>
      </c>
      <c r="D138" s="8">
        <v>55</v>
      </c>
      <c r="E138" s="8">
        <v>0</v>
      </c>
      <c r="F138" s="8">
        <v>0</v>
      </c>
      <c r="G138" s="8">
        <v>0</v>
      </c>
      <c r="H138" s="8">
        <v>0</v>
      </c>
      <c r="I138" s="12">
        <v>1</v>
      </c>
      <c r="J138" s="12">
        <v>0</v>
      </c>
      <c r="K138" s="12">
        <v>0</v>
      </c>
      <c r="L138" s="12">
        <v>0</v>
      </c>
      <c r="M138" s="12">
        <v>0</v>
      </c>
    </row>
    <row r="139" spans="1:13" x14ac:dyDescent="0.35">
      <c r="A139" t="s">
        <v>914</v>
      </c>
      <c r="B139" s="8">
        <v>335</v>
      </c>
      <c r="C139" s="12">
        <v>0</v>
      </c>
      <c r="D139" s="8">
        <v>105</v>
      </c>
      <c r="E139" s="8">
        <v>135</v>
      </c>
      <c r="F139" s="8">
        <v>70</v>
      </c>
      <c r="G139" s="8">
        <v>135</v>
      </c>
      <c r="H139" s="8">
        <v>40</v>
      </c>
      <c r="I139" s="12">
        <v>0.32</v>
      </c>
      <c r="J139" s="12">
        <v>0.41</v>
      </c>
      <c r="K139" s="12">
        <v>0.21</v>
      </c>
      <c r="L139" s="12">
        <v>0.41</v>
      </c>
      <c r="M139" s="12">
        <v>0.12</v>
      </c>
    </row>
    <row r="140" spans="1:13" x14ac:dyDescent="0.35">
      <c r="A140" t="s">
        <v>915</v>
      </c>
      <c r="B140" s="8">
        <v>355</v>
      </c>
      <c r="C140" s="12">
        <v>0</v>
      </c>
      <c r="D140" s="8">
        <v>110</v>
      </c>
      <c r="E140" s="8">
        <v>120</v>
      </c>
      <c r="F140" s="8">
        <v>95</v>
      </c>
      <c r="G140" s="8">
        <v>240</v>
      </c>
      <c r="H140" s="8">
        <v>45</v>
      </c>
      <c r="I140" s="12">
        <v>0.31</v>
      </c>
      <c r="J140" s="12">
        <v>0.34</v>
      </c>
      <c r="K140" s="12">
        <v>0.27</v>
      </c>
      <c r="L140" s="12">
        <v>0.68</v>
      </c>
      <c r="M140" s="12">
        <v>0.13</v>
      </c>
    </row>
    <row r="141" spans="1:13" x14ac:dyDescent="0.35">
      <c r="A141" t="s">
        <v>916</v>
      </c>
      <c r="B141" s="8">
        <v>210</v>
      </c>
      <c r="C141" s="12">
        <v>0</v>
      </c>
      <c r="D141" s="8">
        <v>65</v>
      </c>
      <c r="E141" s="8">
        <v>70</v>
      </c>
      <c r="F141" s="8">
        <v>75</v>
      </c>
      <c r="G141" s="8">
        <v>140</v>
      </c>
      <c r="H141" s="8">
        <v>15</v>
      </c>
      <c r="I141" s="12">
        <v>0.31</v>
      </c>
      <c r="J141" s="12">
        <v>0.33</v>
      </c>
      <c r="K141" s="12">
        <v>0.37</v>
      </c>
      <c r="L141" s="12">
        <v>0.67</v>
      </c>
      <c r="M141" s="12">
        <v>0.06</v>
      </c>
    </row>
    <row r="142" spans="1:13" x14ac:dyDescent="0.35">
      <c r="A142" t="s">
        <v>917</v>
      </c>
      <c r="B142" s="8">
        <v>235</v>
      </c>
      <c r="C142" s="12">
        <v>0</v>
      </c>
      <c r="D142" s="8">
        <v>85</v>
      </c>
      <c r="E142" s="8">
        <v>70</v>
      </c>
      <c r="F142" s="8">
        <v>70</v>
      </c>
      <c r="G142" s="8">
        <v>155</v>
      </c>
      <c r="H142" s="8">
        <v>30</v>
      </c>
      <c r="I142" s="12">
        <v>0.37</v>
      </c>
      <c r="J142" s="12">
        <v>0.28999999999999998</v>
      </c>
      <c r="K142" s="12">
        <v>0.28999999999999998</v>
      </c>
      <c r="L142" s="12">
        <v>0.67</v>
      </c>
      <c r="M142" s="12">
        <v>0.12</v>
      </c>
    </row>
    <row r="143" spans="1:13" x14ac:dyDescent="0.35">
      <c r="A143" t="s">
        <v>918</v>
      </c>
      <c r="B143" s="8">
        <v>150</v>
      </c>
      <c r="C143" s="12">
        <v>0</v>
      </c>
      <c r="D143" s="8">
        <v>85</v>
      </c>
      <c r="E143" s="8">
        <v>35</v>
      </c>
      <c r="F143" s="8">
        <v>10</v>
      </c>
      <c r="G143" s="8">
        <v>120</v>
      </c>
      <c r="H143" s="8">
        <v>15</v>
      </c>
      <c r="I143" s="12">
        <v>0.55000000000000004</v>
      </c>
      <c r="J143" s="12">
        <v>0.24</v>
      </c>
      <c r="K143" s="12">
        <v>7.0000000000000007E-2</v>
      </c>
      <c r="L143" s="12">
        <v>0.81</v>
      </c>
      <c r="M143" s="12">
        <v>0.11</v>
      </c>
    </row>
    <row r="144" spans="1:13" x14ac:dyDescent="0.35">
      <c r="A144" t="s">
        <v>919</v>
      </c>
      <c r="B144" s="8">
        <v>70</v>
      </c>
      <c r="C144" s="12">
        <v>0</v>
      </c>
      <c r="D144" s="8">
        <v>40</v>
      </c>
      <c r="E144" s="8">
        <v>15</v>
      </c>
      <c r="F144" s="8">
        <v>5</v>
      </c>
      <c r="G144" s="8">
        <v>60</v>
      </c>
      <c r="H144" s="8">
        <v>10</v>
      </c>
      <c r="I144" s="12">
        <v>0.55000000000000004</v>
      </c>
      <c r="J144" s="12">
        <v>0.24</v>
      </c>
      <c r="K144" s="12">
        <v>0.1</v>
      </c>
      <c r="L144" s="12">
        <v>0.85</v>
      </c>
      <c r="M144" s="12">
        <v>0.11</v>
      </c>
    </row>
    <row r="145" spans="1:13" x14ac:dyDescent="0.35">
      <c r="A145" t="s">
        <v>931</v>
      </c>
      <c r="B145" s="8">
        <v>1410</v>
      </c>
      <c r="C145" s="12">
        <v>0</v>
      </c>
      <c r="D145" s="8">
        <v>545</v>
      </c>
      <c r="E145" s="8">
        <v>445</v>
      </c>
      <c r="F145" s="8">
        <v>330</v>
      </c>
      <c r="G145" s="8">
        <v>855</v>
      </c>
      <c r="H145" s="8">
        <v>150</v>
      </c>
      <c r="I145" s="12">
        <v>0.39</v>
      </c>
      <c r="J145" s="12">
        <v>0.32</v>
      </c>
      <c r="K145" s="12">
        <v>0.24</v>
      </c>
      <c r="L145" s="12">
        <v>0.61</v>
      </c>
      <c r="M145" s="12">
        <v>0.11</v>
      </c>
    </row>
  </sheetData>
  <pageMargins left="0.7" right="0.7" top="0.75" bottom="0.75" header="0.3" footer="0.3"/>
  <pageSetup paperSize="9" orientation="portrait" horizontalDpi="300" verticalDpi="300"/>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J33"/>
  <sheetViews>
    <sheetView zoomScale="115" zoomScaleNormal="115" workbookViewId="0"/>
  </sheetViews>
  <sheetFormatPr defaultColWidth="10.6640625" defaultRowHeight="15.5" x14ac:dyDescent="0.35"/>
  <cols>
    <col min="1" max="1" width="35.6640625" customWidth="1"/>
    <col min="2" max="15" width="16.6640625" customWidth="1"/>
  </cols>
  <sheetData>
    <row r="1" spans="1:10" ht="62" x14ac:dyDescent="0.35">
      <c r="A1" s="2" t="s">
        <v>932</v>
      </c>
      <c r="B1" s="2" t="s">
        <v>239</v>
      </c>
      <c r="C1" s="2" t="s">
        <v>339</v>
      </c>
      <c r="D1" s="2" t="s">
        <v>260</v>
      </c>
      <c r="E1" s="2" t="s">
        <v>405</v>
      </c>
      <c r="F1" s="2" t="s">
        <v>406</v>
      </c>
      <c r="G1" s="2" t="s">
        <v>340</v>
      </c>
      <c r="H1" s="2" t="s">
        <v>157</v>
      </c>
      <c r="I1" s="2" t="s">
        <v>158</v>
      </c>
      <c r="J1" s="2" t="s">
        <v>159</v>
      </c>
    </row>
    <row r="2" spans="1:10" x14ac:dyDescent="0.35">
      <c r="A2" t="s">
        <v>933</v>
      </c>
      <c r="B2" s="8">
        <v>8010</v>
      </c>
      <c r="C2" s="12">
        <v>0.43</v>
      </c>
      <c r="D2" s="8">
        <v>7395</v>
      </c>
      <c r="E2" s="8">
        <v>2690</v>
      </c>
      <c r="F2" s="8">
        <v>4560</v>
      </c>
      <c r="G2" s="8">
        <v>145</v>
      </c>
      <c r="H2" s="12">
        <v>0.36</v>
      </c>
      <c r="I2" s="12">
        <v>0.62</v>
      </c>
      <c r="J2" s="12">
        <v>0.02</v>
      </c>
    </row>
    <row r="3" spans="1:10" x14ac:dyDescent="0.35">
      <c r="A3" t="s">
        <v>934</v>
      </c>
      <c r="B3" s="8">
        <v>15585</v>
      </c>
      <c r="C3" s="12">
        <v>0.44</v>
      </c>
      <c r="D3" s="8">
        <v>14500</v>
      </c>
      <c r="E3" s="8">
        <v>5100</v>
      </c>
      <c r="F3" s="8">
        <v>8310</v>
      </c>
      <c r="G3" s="8">
        <v>1095</v>
      </c>
      <c r="H3" s="12">
        <v>0.35</v>
      </c>
      <c r="I3" s="12">
        <v>0.56999999999999995</v>
      </c>
      <c r="J3" s="12">
        <v>0.08</v>
      </c>
    </row>
    <row r="4" spans="1:10" x14ac:dyDescent="0.35">
      <c r="A4" t="s">
        <v>935</v>
      </c>
      <c r="B4" s="8">
        <v>13600</v>
      </c>
      <c r="C4" s="12">
        <v>0.4</v>
      </c>
      <c r="D4" s="8">
        <v>13135</v>
      </c>
      <c r="E4" s="8">
        <v>5595</v>
      </c>
      <c r="F4" s="8">
        <v>7180</v>
      </c>
      <c r="G4" s="8">
        <v>355</v>
      </c>
      <c r="H4" s="12">
        <v>0.43</v>
      </c>
      <c r="I4" s="12">
        <v>0.55000000000000004</v>
      </c>
      <c r="J4" s="12">
        <v>0.03</v>
      </c>
    </row>
    <row r="5" spans="1:10" x14ac:dyDescent="0.35">
      <c r="A5" t="s">
        <v>936</v>
      </c>
      <c r="B5" s="8">
        <v>11655</v>
      </c>
      <c r="C5" s="12">
        <v>0.36</v>
      </c>
      <c r="D5" s="8">
        <v>11480</v>
      </c>
      <c r="E5" s="8">
        <v>4730</v>
      </c>
      <c r="F5" s="8">
        <v>6400</v>
      </c>
      <c r="G5" s="8">
        <v>350</v>
      </c>
      <c r="H5" s="12">
        <v>0.41</v>
      </c>
      <c r="I5" s="12">
        <v>0.56000000000000005</v>
      </c>
      <c r="J5" s="12">
        <v>0.03</v>
      </c>
    </row>
    <row r="6" spans="1:10" x14ac:dyDescent="0.35">
      <c r="A6" t="s">
        <v>937</v>
      </c>
      <c r="B6" s="8">
        <v>13825</v>
      </c>
      <c r="C6" s="12">
        <v>0.4</v>
      </c>
      <c r="D6" s="8">
        <v>13405</v>
      </c>
      <c r="E6" s="8">
        <v>4905</v>
      </c>
      <c r="F6" s="8">
        <v>8215</v>
      </c>
      <c r="G6" s="8">
        <v>285</v>
      </c>
      <c r="H6" s="12">
        <v>0.37</v>
      </c>
      <c r="I6" s="12">
        <v>0.61</v>
      </c>
      <c r="J6" s="12">
        <v>0.02</v>
      </c>
    </row>
    <row r="7" spans="1:10" x14ac:dyDescent="0.35">
      <c r="A7" t="s">
        <v>938</v>
      </c>
      <c r="B7" s="8">
        <v>14120</v>
      </c>
      <c r="C7" s="12">
        <v>0.43</v>
      </c>
      <c r="D7" s="8">
        <v>15775</v>
      </c>
      <c r="E7" s="8">
        <v>5565</v>
      </c>
      <c r="F7" s="8">
        <v>9975</v>
      </c>
      <c r="G7" s="8">
        <v>230</v>
      </c>
      <c r="H7" s="12">
        <v>0.35</v>
      </c>
      <c r="I7" s="12">
        <v>0.63</v>
      </c>
      <c r="J7" s="12">
        <v>0.01</v>
      </c>
    </row>
    <row r="8" spans="1:10" x14ac:dyDescent="0.35">
      <c r="A8" t="s">
        <v>939</v>
      </c>
      <c r="B8" s="8">
        <v>6970</v>
      </c>
      <c r="C8" s="12">
        <v>0.44</v>
      </c>
      <c r="D8" s="8">
        <v>7100</v>
      </c>
      <c r="E8" s="8">
        <v>2510</v>
      </c>
      <c r="F8" s="8">
        <v>4500</v>
      </c>
      <c r="G8" s="8">
        <v>90</v>
      </c>
      <c r="H8" s="12">
        <v>0.35</v>
      </c>
      <c r="I8" s="12">
        <v>0.63</v>
      </c>
      <c r="J8" s="12">
        <v>0.01</v>
      </c>
    </row>
    <row r="9" spans="1:10" x14ac:dyDescent="0.35">
      <c r="A9" t="s">
        <v>940</v>
      </c>
      <c r="B9" s="8">
        <v>83770</v>
      </c>
      <c r="C9" s="12">
        <v>0.41</v>
      </c>
      <c r="D9" s="8">
        <v>82800</v>
      </c>
      <c r="E9" s="8">
        <v>31100</v>
      </c>
      <c r="F9" s="8">
        <v>49145</v>
      </c>
      <c r="G9" s="8">
        <v>2555</v>
      </c>
      <c r="H9" s="12">
        <v>0.38</v>
      </c>
      <c r="I9" s="12">
        <v>0.59</v>
      </c>
      <c r="J9" s="12">
        <v>0.03</v>
      </c>
    </row>
    <row r="10" spans="1:10" x14ac:dyDescent="0.35">
      <c r="A10" t="s">
        <v>941</v>
      </c>
      <c r="B10" s="8">
        <v>10760</v>
      </c>
      <c r="C10" s="12">
        <v>0.56999999999999995</v>
      </c>
      <c r="D10" s="8">
        <v>10140</v>
      </c>
      <c r="E10" s="8">
        <v>8630</v>
      </c>
      <c r="F10" s="8">
        <v>1430</v>
      </c>
      <c r="G10" s="8">
        <v>80</v>
      </c>
      <c r="H10" s="12">
        <v>0.85</v>
      </c>
      <c r="I10" s="12">
        <v>0.14000000000000001</v>
      </c>
      <c r="J10" s="12">
        <v>0.01</v>
      </c>
    </row>
    <row r="11" spans="1:10" x14ac:dyDescent="0.35">
      <c r="A11" t="s">
        <v>942</v>
      </c>
      <c r="B11" s="8">
        <v>19640</v>
      </c>
      <c r="C11" s="12">
        <v>0.56000000000000005</v>
      </c>
      <c r="D11" s="8">
        <v>18255</v>
      </c>
      <c r="E11" s="8">
        <v>10400</v>
      </c>
      <c r="F11" s="8">
        <v>6990</v>
      </c>
      <c r="G11" s="8">
        <v>865</v>
      </c>
      <c r="H11" s="12">
        <v>0.56999999999999995</v>
      </c>
      <c r="I11" s="12">
        <v>0.38</v>
      </c>
      <c r="J11" s="12">
        <v>0.05</v>
      </c>
    </row>
    <row r="12" spans="1:10" x14ac:dyDescent="0.35">
      <c r="A12" t="s">
        <v>943</v>
      </c>
      <c r="B12" s="8">
        <v>20435</v>
      </c>
      <c r="C12" s="12">
        <v>0.6</v>
      </c>
      <c r="D12" s="8">
        <v>19390</v>
      </c>
      <c r="E12" s="8">
        <v>10790</v>
      </c>
      <c r="F12" s="8">
        <v>8340</v>
      </c>
      <c r="G12" s="8">
        <v>255</v>
      </c>
      <c r="H12" s="12">
        <v>0.56000000000000005</v>
      </c>
      <c r="I12" s="12">
        <v>0.43</v>
      </c>
      <c r="J12" s="12">
        <v>0.01</v>
      </c>
    </row>
    <row r="13" spans="1:10" x14ac:dyDescent="0.35">
      <c r="A13" t="s">
        <v>944</v>
      </c>
      <c r="B13" s="8">
        <v>20470</v>
      </c>
      <c r="C13" s="12">
        <v>0.64</v>
      </c>
      <c r="D13" s="8">
        <v>19640</v>
      </c>
      <c r="E13" s="8">
        <v>10215</v>
      </c>
      <c r="F13" s="8">
        <v>9065</v>
      </c>
      <c r="G13" s="8">
        <v>365</v>
      </c>
      <c r="H13" s="12">
        <v>0.52</v>
      </c>
      <c r="I13" s="12">
        <v>0.46</v>
      </c>
      <c r="J13" s="12">
        <v>0.02</v>
      </c>
    </row>
    <row r="14" spans="1:10" x14ac:dyDescent="0.35">
      <c r="A14" t="s">
        <v>945</v>
      </c>
      <c r="B14" s="8">
        <v>20855</v>
      </c>
      <c r="C14" s="12">
        <v>0.6</v>
      </c>
      <c r="D14" s="8">
        <v>21445</v>
      </c>
      <c r="E14" s="8">
        <v>10645</v>
      </c>
      <c r="F14" s="8">
        <v>10640</v>
      </c>
      <c r="G14" s="8">
        <v>160</v>
      </c>
      <c r="H14" s="12">
        <v>0.5</v>
      </c>
      <c r="I14" s="12">
        <v>0.5</v>
      </c>
      <c r="J14" s="12">
        <v>0.01</v>
      </c>
    </row>
    <row r="15" spans="1:10" x14ac:dyDescent="0.35">
      <c r="A15" t="s">
        <v>946</v>
      </c>
      <c r="B15" s="8">
        <v>18770</v>
      </c>
      <c r="C15" s="12">
        <v>0.56999999999999995</v>
      </c>
      <c r="D15" s="8">
        <v>20910</v>
      </c>
      <c r="E15" s="8">
        <v>11065</v>
      </c>
      <c r="F15" s="8">
        <v>9740</v>
      </c>
      <c r="G15" s="8">
        <v>105</v>
      </c>
      <c r="H15" s="12">
        <v>0.53</v>
      </c>
      <c r="I15" s="12">
        <v>0.47</v>
      </c>
      <c r="J15" s="12">
        <v>0.01</v>
      </c>
    </row>
    <row r="16" spans="1:10" x14ac:dyDescent="0.35">
      <c r="A16" t="s">
        <v>947</v>
      </c>
      <c r="B16" s="8">
        <v>8720</v>
      </c>
      <c r="C16" s="12">
        <v>0.56000000000000005</v>
      </c>
      <c r="D16" s="8">
        <v>9005</v>
      </c>
      <c r="E16" s="8">
        <v>4825</v>
      </c>
      <c r="F16" s="8">
        <v>4150</v>
      </c>
      <c r="G16" s="8">
        <v>30</v>
      </c>
      <c r="H16" s="12">
        <v>0.54</v>
      </c>
      <c r="I16" s="12">
        <v>0.46</v>
      </c>
      <c r="J16" s="12">
        <v>0</v>
      </c>
    </row>
    <row r="17" spans="1:10" x14ac:dyDescent="0.35">
      <c r="A17" t="s">
        <v>948</v>
      </c>
      <c r="B17" s="8">
        <v>119650</v>
      </c>
      <c r="C17" s="12">
        <v>0.59</v>
      </c>
      <c r="D17" s="8">
        <v>118830</v>
      </c>
      <c r="E17" s="8">
        <v>66590</v>
      </c>
      <c r="F17" s="8">
        <v>50370</v>
      </c>
      <c r="G17" s="8">
        <v>1870</v>
      </c>
      <c r="H17" s="12">
        <v>0.56000000000000005</v>
      </c>
      <c r="I17" s="12">
        <v>0.42</v>
      </c>
      <c r="J17" s="12">
        <v>0.02</v>
      </c>
    </row>
    <row r="18" spans="1:10" x14ac:dyDescent="0.35">
      <c r="A18" t="s">
        <v>439</v>
      </c>
      <c r="B18" s="8">
        <v>18770</v>
      </c>
      <c r="C18" s="12">
        <v>1</v>
      </c>
      <c r="D18" s="8">
        <v>17535</v>
      </c>
      <c r="E18" s="8">
        <v>11320</v>
      </c>
      <c r="F18" s="8">
        <v>5995</v>
      </c>
      <c r="G18" s="8">
        <v>225</v>
      </c>
      <c r="H18" s="12">
        <v>0.65</v>
      </c>
      <c r="I18" s="12">
        <v>0.34</v>
      </c>
      <c r="J18" s="12">
        <v>0.01</v>
      </c>
    </row>
    <row r="19" spans="1:10" x14ac:dyDescent="0.35">
      <c r="A19" t="s">
        <v>440</v>
      </c>
      <c r="B19" s="8">
        <v>35225</v>
      </c>
      <c r="C19" s="12">
        <v>1</v>
      </c>
      <c r="D19" s="8">
        <v>32760</v>
      </c>
      <c r="E19" s="8">
        <v>15500</v>
      </c>
      <c r="F19" s="8">
        <v>15300</v>
      </c>
      <c r="G19" s="8">
        <v>1960</v>
      </c>
      <c r="H19" s="12">
        <v>0.47</v>
      </c>
      <c r="I19" s="12">
        <v>0.47</v>
      </c>
      <c r="J19" s="12">
        <v>0.06</v>
      </c>
    </row>
    <row r="20" spans="1:10" x14ac:dyDescent="0.35">
      <c r="A20" t="s">
        <v>441</v>
      </c>
      <c r="B20" s="8">
        <v>34040</v>
      </c>
      <c r="C20" s="12">
        <v>1</v>
      </c>
      <c r="D20" s="8">
        <v>32525</v>
      </c>
      <c r="E20" s="8">
        <v>16390</v>
      </c>
      <c r="F20" s="8">
        <v>15525</v>
      </c>
      <c r="G20" s="8">
        <v>610</v>
      </c>
      <c r="H20" s="12">
        <v>0.5</v>
      </c>
      <c r="I20" s="12">
        <v>0.48</v>
      </c>
      <c r="J20" s="12">
        <v>0.02</v>
      </c>
    </row>
    <row r="21" spans="1:10" x14ac:dyDescent="0.35">
      <c r="A21" t="s">
        <v>442</v>
      </c>
      <c r="B21" s="8">
        <v>32125</v>
      </c>
      <c r="C21" s="12">
        <v>1</v>
      </c>
      <c r="D21" s="8">
        <v>31125</v>
      </c>
      <c r="E21" s="8">
        <v>14945</v>
      </c>
      <c r="F21" s="8">
        <v>15465</v>
      </c>
      <c r="G21" s="8">
        <v>715</v>
      </c>
      <c r="H21" s="12">
        <v>0.48</v>
      </c>
      <c r="I21" s="12">
        <v>0.5</v>
      </c>
      <c r="J21" s="12">
        <v>0.02</v>
      </c>
    </row>
    <row r="22" spans="1:10" x14ac:dyDescent="0.35">
      <c r="A22" t="s">
        <v>443</v>
      </c>
      <c r="B22" s="8">
        <v>34680</v>
      </c>
      <c r="C22" s="12">
        <v>1</v>
      </c>
      <c r="D22" s="8">
        <v>34850</v>
      </c>
      <c r="E22" s="8">
        <v>15550</v>
      </c>
      <c r="F22" s="8">
        <v>18855</v>
      </c>
      <c r="G22" s="8">
        <v>445</v>
      </c>
      <c r="H22" s="12">
        <v>0.45</v>
      </c>
      <c r="I22" s="12">
        <v>0.54</v>
      </c>
      <c r="J22" s="12">
        <v>0.01</v>
      </c>
    </row>
    <row r="23" spans="1:10" x14ac:dyDescent="0.35">
      <c r="A23" t="s">
        <v>444</v>
      </c>
      <c r="B23" s="8">
        <v>32890</v>
      </c>
      <c r="C23" s="12">
        <v>1</v>
      </c>
      <c r="D23" s="8">
        <v>36685</v>
      </c>
      <c r="E23" s="8">
        <v>16630</v>
      </c>
      <c r="F23" s="8">
        <v>19715</v>
      </c>
      <c r="G23" s="8">
        <v>340</v>
      </c>
      <c r="H23" s="12">
        <v>0.45</v>
      </c>
      <c r="I23" s="12">
        <v>0.54</v>
      </c>
      <c r="J23" s="12">
        <v>0.01</v>
      </c>
    </row>
    <row r="24" spans="1:10" x14ac:dyDescent="0.35">
      <c r="A24" t="s">
        <v>445</v>
      </c>
      <c r="B24" s="8">
        <v>15695</v>
      </c>
      <c r="C24" s="12">
        <v>1</v>
      </c>
      <c r="D24" s="8">
        <v>16105</v>
      </c>
      <c r="E24" s="8">
        <v>7335</v>
      </c>
      <c r="F24" s="8">
        <v>8650</v>
      </c>
      <c r="G24" s="8">
        <v>120</v>
      </c>
      <c r="H24" s="12">
        <v>0.46</v>
      </c>
      <c r="I24" s="12">
        <v>0.54</v>
      </c>
      <c r="J24" s="12">
        <v>0.01</v>
      </c>
    </row>
    <row r="25" spans="1:10" x14ac:dyDescent="0.35">
      <c r="A25" t="s">
        <v>446</v>
      </c>
      <c r="B25" s="8">
        <v>203420</v>
      </c>
      <c r="C25" s="12">
        <v>1</v>
      </c>
      <c r="D25" s="8">
        <v>201630</v>
      </c>
      <c r="E25" s="8">
        <v>97690</v>
      </c>
      <c r="F25" s="8">
        <v>99515</v>
      </c>
      <c r="G25" s="8">
        <v>4425</v>
      </c>
      <c r="H25" s="12">
        <v>0.48</v>
      </c>
      <c r="I25" s="12">
        <v>0.49</v>
      </c>
      <c r="J25" s="12">
        <v>0.02</v>
      </c>
    </row>
    <row r="26" spans="1:10" x14ac:dyDescent="0.35">
      <c r="A26" t="s">
        <v>949</v>
      </c>
      <c r="B26" s="8">
        <v>295</v>
      </c>
      <c r="C26" s="12">
        <v>0.02</v>
      </c>
      <c r="D26" s="8">
        <v>275</v>
      </c>
      <c r="E26" s="8">
        <v>165</v>
      </c>
      <c r="F26" s="8">
        <v>105</v>
      </c>
      <c r="G26" s="8">
        <v>5</v>
      </c>
      <c r="H26" s="12">
        <v>0.6</v>
      </c>
      <c r="I26" s="12">
        <v>0.38</v>
      </c>
      <c r="J26" s="12">
        <v>0.01</v>
      </c>
    </row>
    <row r="27" spans="1:10" x14ac:dyDescent="0.35">
      <c r="A27" t="s">
        <v>950</v>
      </c>
      <c r="B27" s="8">
        <v>620</v>
      </c>
      <c r="C27" s="12">
        <v>0.02</v>
      </c>
      <c r="D27" s="8">
        <v>570</v>
      </c>
      <c r="E27" s="8">
        <v>280</v>
      </c>
      <c r="F27" s="8">
        <v>255</v>
      </c>
      <c r="G27" s="8">
        <v>35</v>
      </c>
      <c r="H27" s="12">
        <v>0.49</v>
      </c>
      <c r="I27" s="12">
        <v>0.45</v>
      </c>
      <c r="J27" s="12">
        <v>0.06</v>
      </c>
    </row>
    <row r="28" spans="1:10" x14ac:dyDescent="0.35">
      <c r="A28" t="s">
        <v>951</v>
      </c>
      <c r="B28" s="8">
        <v>605</v>
      </c>
      <c r="C28" s="12">
        <v>0.02</v>
      </c>
      <c r="D28" s="8">
        <v>580</v>
      </c>
      <c r="E28" s="8">
        <v>285</v>
      </c>
      <c r="F28" s="8">
        <v>280</v>
      </c>
      <c r="G28" s="8">
        <v>15</v>
      </c>
      <c r="H28" s="12">
        <v>0.49</v>
      </c>
      <c r="I28" s="12">
        <v>0.49</v>
      </c>
      <c r="J28" s="12">
        <v>0.02</v>
      </c>
    </row>
    <row r="29" spans="1:10" x14ac:dyDescent="0.35">
      <c r="A29" t="s">
        <v>952</v>
      </c>
      <c r="B29" s="8">
        <v>570</v>
      </c>
      <c r="C29" s="12">
        <v>0.02</v>
      </c>
      <c r="D29" s="8">
        <v>555</v>
      </c>
      <c r="E29" s="8">
        <v>255</v>
      </c>
      <c r="F29" s="8">
        <v>285</v>
      </c>
      <c r="G29" s="8">
        <v>10</v>
      </c>
      <c r="H29" s="12">
        <v>0.46</v>
      </c>
      <c r="I29" s="12">
        <v>0.52</v>
      </c>
      <c r="J29" s="12">
        <v>0.02</v>
      </c>
    </row>
    <row r="30" spans="1:10" x14ac:dyDescent="0.35">
      <c r="A30" t="s">
        <v>953</v>
      </c>
      <c r="B30" s="8">
        <v>570</v>
      </c>
      <c r="C30" s="12">
        <v>0.02</v>
      </c>
      <c r="D30" s="8">
        <v>560</v>
      </c>
      <c r="E30" s="8">
        <v>255</v>
      </c>
      <c r="F30" s="8">
        <v>295</v>
      </c>
      <c r="G30" s="8">
        <v>15</v>
      </c>
      <c r="H30" s="12">
        <v>0.45</v>
      </c>
      <c r="I30" s="12">
        <v>0.52</v>
      </c>
      <c r="J30" s="12">
        <v>0.03</v>
      </c>
    </row>
    <row r="31" spans="1:10" x14ac:dyDescent="0.35">
      <c r="A31" t="s">
        <v>954</v>
      </c>
      <c r="B31" s="8">
        <v>590</v>
      </c>
      <c r="C31" s="12">
        <v>0.02</v>
      </c>
      <c r="D31" s="8">
        <v>670</v>
      </c>
      <c r="E31" s="8">
        <v>325</v>
      </c>
      <c r="F31" s="8">
        <v>340</v>
      </c>
      <c r="G31" s="8">
        <v>5</v>
      </c>
      <c r="H31" s="12">
        <v>0.48</v>
      </c>
      <c r="I31" s="12">
        <v>0.51</v>
      </c>
      <c r="J31" s="12">
        <v>0.01</v>
      </c>
    </row>
    <row r="32" spans="1:10" x14ac:dyDescent="0.35">
      <c r="A32" t="s">
        <v>955</v>
      </c>
      <c r="B32" s="8">
        <v>250</v>
      </c>
      <c r="C32" s="12">
        <v>0.02</v>
      </c>
      <c r="D32" s="8">
        <v>265</v>
      </c>
      <c r="E32" s="8">
        <v>110</v>
      </c>
      <c r="F32" s="8">
        <v>155</v>
      </c>
      <c r="G32" s="8" t="s">
        <v>962</v>
      </c>
      <c r="H32" s="8" t="s">
        <v>962</v>
      </c>
      <c r="I32" s="12">
        <v>0.57999999999999996</v>
      </c>
      <c r="J32" s="8" t="s">
        <v>962</v>
      </c>
    </row>
    <row r="33" spans="1:10" x14ac:dyDescent="0.35">
      <c r="A33" t="s">
        <v>956</v>
      </c>
      <c r="B33" s="8">
        <v>3500</v>
      </c>
      <c r="C33" s="12">
        <v>0.02</v>
      </c>
      <c r="D33" s="8">
        <v>3470</v>
      </c>
      <c r="E33" s="8">
        <v>1670</v>
      </c>
      <c r="F33" s="8">
        <v>1715</v>
      </c>
      <c r="G33" s="8">
        <v>85</v>
      </c>
      <c r="H33" s="12">
        <v>0.48</v>
      </c>
      <c r="I33" s="12">
        <v>0.49</v>
      </c>
      <c r="J33" s="12">
        <v>0.02</v>
      </c>
    </row>
  </sheetData>
  <pageMargins left="0.7" right="0.7" top="0.75" bottom="0.75" header="0.3" footer="0.3"/>
  <pageSetup paperSize="9" orientation="portrait" horizontalDpi="300" verticalDpi="300"/>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4A8D2F-E266-4B6E-A8DE-BA15586747CC}">
  <dimension ref="A1:J289"/>
  <sheetViews>
    <sheetView workbookViewId="0"/>
  </sheetViews>
  <sheetFormatPr defaultColWidth="10.6640625" defaultRowHeight="15.5" x14ac:dyDescent="0.35"/>
  <cols>
    <col min="1" max="1" width="35.6640625" customWidth="1"/>
    <col min="2" max="15" width="16.6640625" customWidth="1"/>
  </cols>
  <sheetData>
    <row r="1" spans="1:10" ht="69.5" customHeight="1" x14ac:dyDescent="0.35">
      <c r="A1" s="2" t="s">
        <v>544</v>
      </c>
      <c r="B1" s="47" t="s">
        <v>972</v>
      </c>
      <c r="C1" s="47" t="s">
        <v>973</v>
      </c>
      <c r="D1" s="47" t="s">
        <v>960</v>
      </c>
      <c r="E1" s="47" t="s">
        <v>961</v>
      </c>
      <c r="F1" s="47" t="s">
        <v>974</v>
      </c>
      <c r="G1" s="2" t="s">
        <v>357</v>
      </c>
      <c r="H1" s="2" t="s">
        <v>358</v>
      </c>
      <c r="I1" s="2" t="s">
        <v>359</v>
      </c>
      <c r="J1" s="2" t="s">
        <v>360</v>
      </c>
    </row>
    <row r="2" spans="1:10" x14ac:dyDescent="0.35">
      <c r="A2" t="s">
        <v>545</v>
      </c>
      <c r="B2" s="17">
        <v>119700</v>
      </c>
      <c r="C2" s="17">
        <v>119700</v>
      </c>
      <c r="D2" s="17">
        <v>0</v>
      </c>
      <c r="E2" s="17">
        <v>0</v>
      </c>
      <c r="F2" s="17">
        <v>0</v>
      </c>
      <c r="G2" s="12">
        <v>1</v>
      </c>
      <c r="H2" s="12">
        <v>0</v>
      </c>
      <c r="I2" s="12">
        <v>0</v>
      </c>
      <c r="J2" s="12">
        <v>0</v>
      </c>
    </row>
    <row r="3" spans="1:10" x14ac:dyDescent="0.35">
      <c r="A3" t="s">
        <v>546</v>
      </c>
      <c r="B3" s="17">
        <v>630880</v>
      </c>
      <c r="C3" s="17">
        <v>198600</v>
      </c>
      <c r="D3" s="17">
        <v>227250</v>
      </c>
      <c r="E3" s="17">
        <v>115500</v>
      </c>
      <c r="F3" s="17">
        <v>89530</v>
      </c>
      <c r="G3" s="12">
        <v>0.315</v>
      </c>
      <c r="H3" s="12">
        <v>0.36</v>
      </c>
      <c r="I3" s="12">
        <v>0.183</v>
      </c>
      <c r="J3" s="12">
        <v>0.14199999999999999</v>
      </c>
    </row>
    <row r="4" spans="1:10" x14ac:dyDescent="0.35">
      <c r="A4" t="s">
        <v>547</v>
      </c>
      <c r="B4" s="17">
        <v>909825</v>
      </c>
      <c r="C4" s="17">
        <v>231000</v>
      </c>
      <c r="D4" s="17">
        <v>166500</v>
      </c>
      <c r="E4" s="17">
        <v>171250</v>
      </c>
      <c r="F4" s="17">
        <v>341075</v>
      </c>
      <c r="G4" s="12">
        <v>0.254</v>
      </c>
      <c r="H4" s="12">
        <v>0.183</v>
      </c>
      <c r="I4" s="12">
        <v>0.188</v>
      </c>
      <c r="J4" s="12">
        <v>0.375</v>
      </c>
    </row>
    <row r="5" spans="1:10" x14ac:dyDescent="0.35">
      <c r="A5" t="s">
        <v>548</v>
      </c>
      <c r="B5" s="17">
        <v>915640</v>
      </c>
      <c r="C5" s="17">
        <v>208680</v>
      </c>
      <c r="D5" s="17">
        <v>136490</v>
      </c>
      <c r="E5" s="17">
        <v>136008</v>
      </c>
      <c r="F5" s="17">
        <v>434462</v>
      </c>
      <c r="G5" s="12">
        <v>0.22800000000000001</v>
      </c>
      <c r="H5" s="12">
        <v>0.14899999999999999</v>
      </c>
      <c r="I5" s="12">
        <v>0.14899999999999999</v>
      </c>
      <c r="J5" s="12">
        <v>0.47399999999999998</v>
      </c>
    </row>
    <row r="6" spans="1:10" x14ac:dyDescent="0.35">
      <c r="A6" t="s">
        <v>549</v>
      </c>
      <c r="B6" s="17">
        <v>1016545</v>
      </c>
      <c r="C6" s="17">
        <v>217448</v>
      </c>
      <c r="D6" s="17">
        <v>232987</v>
      </c>
      <c r="E6" s="17">
        <v>185901</v>
      </c>
      <c r="F6" s="17">
        <v>380210</v>
      </c>
      <c r="G6" s="12">
        <v>0.214</v>
      </c>
      <c r="H6" s="12">
        <v>0.22900000000000001</v>
      </c>
      <c r="I6" s="12">
        <v>0.183</v>
      </c>
      <c r="J6" s="12">
        <v>0.374</v>
      </c>
    </row>
    <row r="7" spans="1:10" x14ac:dyDescent="0.35">
      <c r="A7" t="s">
        <v>550</v>
      </c>
      <c r="B7" s="17">
        <v>1116256</v>
      </c>
      <c r="C7" s="17">
        <v>252997</v>
      </c>
      <c r="D7" s="17">
        <v>238624</v>
      </c>
      <c r="E7" s="17">
        <v>235327</v>
      </c>
      <c r="F7" s="17">
        <v>389307</v>
      </c>
      <c r="G7" s="12">
        <v>0.22700000000000001</v>
      </c>
      <c r="H7" s="12">
        <v>0.214</v>
      </c>
      <c r="I7" s="12">
        <v>0.21099999999999999</v>
      </c>
      <c r="J7" s="12">
        <v>0.34899999999999998</v>
      </c>
    </row>
    <row r="8" spans="1:10" x14ac:dyDescent="0.35">
      <c r="A8" t="s">
        <v>551</v>
      </c>
      <c r="B8" s="17">
        <v>675786</v>
      </c>
      <c r="C8" s="17">
        <v>142869</v>
      </c>
      <c r="D8" s="17">
        <v>97478</v>
      </c>
      <c r="E8" s="17">
        <v>221687</v>
      </c>
      <c r="F8" s="17">
        <v>213752</v>
      </c>
      <c r="G8" s="12">
        <v>0.21099999999999999</v>
      </c>
      <c r="H8" s="12">
        <v>0.14399999999999999</v>
      </c>
      <c r="I8" s="12">
        <v>0.32800000000000001</v>
      </c>
      <c r="J8" s="12">
        <v>0.316</v>
      </c>
    </row>
    <row r="9" spans="1:10" x14ac:dyDescent="0.35">
      <c r="A9" t="s">
        <v>790</v>
      </c>
      <c r="B9" s="17">
        <v>5384633</v>
      </c>
      <c r="C9" s="17">
        <v>1371294</v>
      </c>
      <c r="D9" s="17">
        <v>1099329</v>
      </c>
      <c r="E9" s="17">
        <v>1065673</v>
      </c>
      <c r="F9" s="17">
        <v>1848337</v>
      </c>
      <c r="G9" s="12">
        <v>0.255</v>
      </c>
      <c r="H9" s="12">
        <v>0.20399999999999999</v>
      </c>
      <c r="I9" s="12">
        <v>0.19800000000000001</v>
      </c>
      <c r="J9" s="12">
        <v>0.34300000000000003</v>
      </c>
    </row>
    <row r="10" spans="1:10" x14ac:dyDescent="0.35">
      <c r="A10" t="s">
        <v>552</v>
      </c>
      <c r="B10" s="17">
        <v>101100</v>
      </c>
      <c r="C10" s="17">
        <v>101100</v>
      </c>
      <c r="D10" s="17">
        <v>0</v>
      </c>
      <c r="E10" s="17">
        <v>0</v>
      </c>
      <c r="F10" s="17">
        <v>0</v>
      </c>
      <c r="G10" s="12">
        <v>1</v>
      </c>
      <c r="H10" s="12">
        <v>0</v>
      </c>
      <c r="I10" s="12">
        <v>0</v>
      </c>
      <c r="J10" s="12">
        <v>0</v>
      </c>
    </row>
    <row r="11" spans="1:10" x14ac:dyDescent="0.35">
      <c r="A11" t="s">
        <v>553</v>
      </c>
      <c r="B11" s="17">
        <v>544653</v>
      </c>
      <c r="C11" s="17">
        <v>164400</v>
      </c>
      <c r="D11" s="17">
        <v>190000</v>
      </c>
      <c r="E11" s="17">
        <v>110000</v>
      </c>
      <c r="F11" s="17">
        <v>80253</v>
      </c>
      <c r="G11" s="12">
        <v>0.30199999999999999</v>
      </c>
      <c r="H11" s="12">
        <v>0.34899999999999998</v>
      </c>
      <c r="I11" s="12">
        <v>0.20200000000000001</v>
      </c>
      <c r="J11" s="12">
        <v>0.14699999999999999</v>
      </c>
    </row>
    <row r="12" spans="1:10" x14ac:dyDescent="0.35">
      <c r="A12" t="s">
        <v>554</v>
      </c>
      <c r="B12" s="17">
        <v>810358</v>
      </c>
      <c r="C12" s="17">
        <v>184500</v>
      </c>
      <c r="D12" s="17">
        <v>168750</v>
      </c>
      <c r="E12" s="17">
        <v>160500</v>
      </c>
      <c r="F12" s="17">
        <v>296608</v>
      </c>
      <c r="G12" s="12">
        <v>0.22800000000000001</v>
      </c>
      <c r="H12" s="12">
        <v>0.20799999999999999</v>
      </c>
      <c r="I12" s="12">
        <v>0.19800000000000001</v>
      </c>
      <c r="J12" s="12">
        <v>0.36599999999999999</v>
      </c>
    </row>
    <row r="13" spans="1:10" x14ac:dyDescent="0.35">
      <c r="A13" t="s">
        <v>555</v>
      </c>
      <c r="B13" s="17">
        <v>781837</v>
      </c>
      <c r="C13" s="17">
        <v>165639</v>
      </c>
      <c r="D13" s="17">
        <v>124422</v>
      </c>
      <c r="E13" s="17">
        <v>133728</v>
      </c>
      <c r="F13" s="17">
        <v>358048</v>
      </c>
      <c r="G13" s="12">
        <v>0.21199999999999999</v>
      </c>
      <c r="H13" s="12">
        <v>0.159</v>
      </c>
      <c r="I13" s="12">
        <v>0.17100000000000001</v>
      </c>
      <c r="J13" s="12">
        <v>0.45800000000000002</v>
      </c>
    </row>
    <row r="14" spans="1:10" x14ac:dyDescent="0.35">
      <c r="A14" t="s">
        <v>556</v>
      </c>
      <c r="B14" s="17">
        <v>907470</v>
      </c>
      <c r="C14" s="17">
        <v>190584</v>
      </c>
      <c r="D14" s="17">
        <v>204245</v>
      </c>
      <c r="E14" s="17">
        <v>186471</v>
      </c>
      <c r="F14" s="17">
        <v>326170</v>
      </c>
      <c r="G14" s="12">
        <v>0.21</v>
      </c>
      <c r="H14" s="12">
        <v>0.22500000000000001</v>
      </c>
      <c r="I14" s="12">
        <v>0.20499999999999999</v>
      </c>
      <c r="J14" s="12">
        <v>0.35899999999999999</v>
      </c>
    </row>
    <row r="15" spans="1:10" x14ac:dyDescent="0.35">
      <c r="A15" t="s">
        <v>557</v>
      </c>
      <c r="B15" s="17">
        <v>969422</v>
      </c>
      <c r="C15" s="17">
        <v>221046</v>
      </c>
      <c r="D15" s="17">
        <v>212813</v>
      </c>
      <c r="E15" s="17">
        <v>217101</v>
      </c>
      <c r="F15" s="17">
        <v>318460</v>
      </c>
      <c r="G15" s="12">
        <v>0.22800000000000001</v>
      </c>
      <c r="H15" s="12">
        <v>0.22</v>
      </c>
      <c r="I15" s="12">
        <v>0.224</v>
      </c>
      <c r="J15" s="12">
        <v>0.32900000000000001</v>
      </c>
    </row>
    <row r="16" spans="1:10" x14ac:dyDescent="0.35">
      <c r="A16" t="s">
        <v>558</v>
      </c>
      <c r="B16" s="17">
        <v>568914</v>
      </c>
      <c r="C16" s="17">
        <v>95374</v>
      </c>
      <c r="D16" s="17">
        <v>92734</v>
      </c>
      <c r="E16" s="17">
        <v>205021</v>
      </c>
      <c r="F16" s="17">
        <v>175784</v>
      </c>
      <c r="G16" s="12">
        <v>0.16800000000000001</v>
      </c>
      <c r="H16" s="12">
        <v>0.16300000000000001</v>
      </c>
      <c r="I16" s="12">
        <v>0.36</v>
      </c>
      <c r="J16" s="12">
        <v>0.309</v>
      </c>
    </row>
    <row r="17" spans="1:10" x14ac:dyDescent="0.35">
      <c r="A17" t="s">
        <v>791</v>
      </c>
      <c r="B17" s="17">
        <v>4683753</v>
      </c>
      <c r="C17" s="17">
        <v>1122644</v>
      </c>
      <c r="D17" s="17">
        <v>992965</v>
      </c>
      <c r="E17" s="17">
        <v>1012822</v>
      </c>
      <c r="F17" s="17">
        <v>1555323</v>
      </c>
      <c r="G17" s="12">
        <v>0.24</v>
      </c>
      <c r="H17" s="12">
        <v>0.21199999999999999</v>
      </c>
      <c r="I17" s="12">
        <v>0.216</v>
      </c>
      <c r="J17" s="12">
        <v>0.33200000000000002</v>
      </c>
    </row>
    <row r="18" spans="1:10" x14ac:dyDescent="0.35">
      <c r="A18" t="s">
        <v>559</v>
      </c>
      <c r="B18" s="17">
        <v>84000</v>
      </c>
      <c r="C18" s="17">
        <v>84000</v>
      </c>
      <c r="D18" s="17">
        <v>0</v>
      </c>
      <c r="E18" s="17">
        <v>0</v>
      </c>
      <c r="F18" s="17">
        <v>0</v>
      </c>
      <c r="G18" s="12">
        <v>1</v>
      </c>
      <c r="H18" s="12">
        <v>0</v>
      </c>
      <c r="I18" s="12">
        <v>0</v>
      </c>
      <c r="J18" s="12">
        <v>0</v>
      </c>
    </row>
    <row r="19" spans="1:10" x14ac:dyDescent="0.35">
      <c r="A19" t="s">
        <v>560</v>
      </c>
      <c r="B19" s="17">
        <v>462892</v>
      </c>
      <c r="C19" s="17">
        <v>139800</v>
      </c>
      <c r="D19" s="17">
        <v>158000</v>
      </c>
      <c r="E19" s="17">
        <v>93250</v>
      </c>
      <c r="F19" s="17">
        <v>71842</v>
      </c>
      <c r="G19" s="12">
        <v>0.30199999999999999</v>
      </c>
      <c r="H19" s="12">
        <v>0.34100000000000003</v>
      </c>
      <c r="I19" s="12">
        <v>0.20100000000000001</v>
      </c>
      <c r="J19" s="12">
        <v>0.155</v>
      </c>
    </row>
    <row r="20" spans="1:10" x14ac:dyDescent="0.35">
      <c r="A20" t="s">
        <v>561</v>
      </c>
      <c r="B20" s="17">
        <v>606655</v>
      </c>
      <c r="C20" s="17">
        <v>140100</v>
      </c>
      <c r="D20" s="17">
        <v>106750</v>
      </c>
      <c r="E20" s="17">
        <v>124750</v>
      </c>
      <c r="F20" s="17">
        <v>235055</v>
      </c>
      <c r="G20" s="12">
        <v>0.23100000000000001</v>
      </c>
      <c r="H20" s="12">
        <v>0.17599999999999999</v>
      </c>
      <c r="I20" s="12">
        <v>0.20599999999999999</v>
      </c>
      <c r="J20" s="12">
        <v>0.38700000000000001</v>
      </c>
    </row>
    <row r="21" spans="1:10" x14ac:dyDescent="0.35">
      <c r="A21" t="s">
        <v>562</v>
      </c>
      <c r="B21" s="17">
        <v>567078</v>
      </c>
      <c r="C21" s="17">
        <v>132138</v>
      </c>
      <c r="D21" s="17">
        <v>83370</v>
      </c>
      <c r="E21" s="17">
        <v>79980</v>
      </c>
      <c r="F21" s="17">
        <v>271590</v>
      </c>
      <c r="G21" s="12">
        <v>0.23300000000000001</v>
      </c>
      <c r="H21" s="12">
        <v>0.14699999999999999</v>
      </c>
      <c r="I21" s="12">
        <v>0.14099999999999999</v>
      </c>
      <c r="J21" s="12">
        <v>0.47899999999999998</v>
      </c>
    </row>
    <row r="22" spans="1:10" x14ac:dyDescent="0.35">
      <c r="A22" t="s">
        <v>563</v>
      </c>
      <c r="B22" s="17">
        <v>644273</v>
      </c>
      <c r="C22" s="17">
        <v>136049</v>
      </c>
      <c r="D22" s="17">
        <v>144001</v>
      </c>
      <c r="E22" s="17">
        <v>123957</v>
      </c>
      <c r="F22" s="17">
        <v>240265</v>
      </c>
      <c r="G22" s="12">
        <v>0.21099999999999999</v>
      </c>
      <c r="H22" s="12">
        <v>0.224</v>
      </c>
      <c r="I22" s="12">
        <v>0.192</v>
      </c>
      <c r="J22" s="12">
        <v>0.373</v>
      </c>
    </row>
    <row r="23" spans="1:10" x14ac:dyDescent="0.35">
      <c r="A23" t="s">
        <v>564</v>
      </c>
      <c r="B23" s="17">
        <v>701192</v>
      </c>
      <c r="C23" s="17">
        <v>169455</v>
      </c>
      <c r="D23" s="17">
        <v>156204</v>
      </c>
      <c r="E23" s="17">
        <v>139772</v>
      </c>
      <c r="F23" s="17">
        <v>235761</v>
      </c>
      <c r="G23" s="12">
        <v>0.24199999999999999</v>
      </c>
      <c r="H23" s="12">
        <v>0.223</v>
      </c>
      <c r="I23" s="12">
        <v>0.19900000000000001</v>
      </c>
      <c r="J23" s="12">
        <v>0.33600000000000002</v>
      </c>
    </row>
    <row r="24" spans="1:10" x14ac:dyDescent="0.35">
      <c r="A24" t="s">
        <v>565</v>
      </c>
      <c r="B24" s="17">
        <v>403174</v>
      </c>
      <c r="C24" s="17">
        <v>74168</v>
      </c>
      <c r="D24" s="17">
        <v>62004</v>
      </c>
      <c r="E24" s="17">
        <v>134250</v>
      </c>
      <c r="F24" s="17">
        <v>132752</v>
      </c>
      <c r="G24" s="12">
        <v>0.184</v>
      </c>
      <c r="H24" s="12">
        <v>0.154</v>
      </c>
      <c r="I24" s="12">
        <v>0.33300000000000002</v>
      </c>
      <c r="J24" s="12">
        <v>0.32900000000000001</v>
      </c>
    </row>
    <row r="25" spans="1:10" x14ac:dyDescent="0.35">
      <c r="A25" t="s">
        <v>792</v>
      </c>
      <c r="B25" s="17">
        <v>3469264</v>
      </c>
      <c r="C25" s="17">
        <v>875710</v>
      </c>
      <c r="D25" s="17">
        <v>710329</v>
      </c>
      <c r="E25" s="17">
        <v>695960</v>
      </c>
      <c r="F25" s="17">
        <v>1187265</v>
      </c>
      <c r="G25" s="12">
        <v>0.252</v>
      </c>
      <c r="H25" s="12">
        <v>0.20499999999999999</v>
      </c>
      <c r="I25" s="12">
        <v>0.20100000000000001</v>
      </c>
      <c r="J25" s="12">
        <v>0.34200000000000003</v>
      </c>
    </row>
    <row r="26" spans="1:10" x14ac:dyDescent="0.35">
      <c r="A26" t="s">
        <v>566</v>
      </c>
      <c r="B26" s="17">
        <v>51900</v>
      </c>
      <c r="C26" s="17">
        <v>51900</v>
      </c>
      <c r="D26" s="17">
        <v>0</v>
      </c>
      <c r="E26" s="17">
        <v>0</v>
      </c>
      <c r="F26" s="17">
        <v>0</v>
      </c>
      <c r="G26" s="12">
        <v>1</v>
      </c>
      <c r="H26" s="12">
        <v>0</v>
      </c>
      <c r="I26" s="12">
        <v>0</v>
      </c>
      <c r="J26" s="12">
        <v>0</v>
      </c>
    </row>
    <row r="27" spans="1:10" x14ac:dyDescent="0.35">
      <c r="A27" t="s">
        <v>567</v>
      </c>
      <c r="B27" s="17">
        <v>243273</v>
      </c>
      <c r="C27" s="17">
        <v>67800</v>
      </c>
      <c r="D27" s="17">
        <v>91750</v>
      </c>
      <c r="E27" s="17">
        <v>54500</v>
      </c>
      <c r="F27" s="17">
        <v>29223</v>
      </c>
      <c r="G27" s="12">
        <v>0.27900000000000003</v>
      </c>
      <c r="H27" s="12">
        <v>0.377</v>
      </c>
      <c r="I27" s="12">
        <v>0.224</v>
      </c>
      <c r="J27" s="12">
        <v>0.12</v>
      </c>
    </row>
    <row r="28" spans="1:10" x14ac:dyDescent="0.35">
      <c r="A28" t="s">
        <v>568</v>
      </c>
      <c r="B28" s="17">
        <v>359809</v>
      </c>
      <c r="C28" s="17">
        <v>88200</v>
      </c>
      <c r="D28" s="17">
        <v>73750</v>
      </c>
      <c r="E28" s="17">
        <v>79250</v>
      </c>
      <c r="F28" s="17">
        <v>118609</v>
      </c>
      <c r="G28" s="12">
        <v>0.245</v>
      </c>
      <c r="H28" s="12">
        <v>0.20499999999999999</v>
      </c>
      <c r="I28" s="12">
        <v>0.22</v>
      </c>
      <c r="J28" s="12">
        <v>0.33</v>
      </c>
    </row>
    <row r="29" spans="1:10" x14ac:dyDescent="0.35">
      <c r="A29" t="s">
        <v>569</v>
      </c>
      <c r="B29" s="17">
        <v>284805</v>
      </c>
      <c r="C29" s="17">
        <v>50190</v>
      </c>
      <c r="D29" s="17">
        <v>46102</v>
      </c>
      <c r="E29" s="17">
        <v>55782</v>
      </c>
      <c r="F29" s="17">
        <v>132730</v>
      </c>
      <c r="G29" s="12">
        <v>0.17599999999999999</v>
      </c>
      <c r="H29" s="12">
        <v>0.16200000000000001</v>
      </c>
      <c r="I29" s="12">
        <v>0.19600000000000001</v>
      </c>
      <c r="J29" s="12">
        <v>0.46600000000000003</v>
      </c>
    </row>
    <row r="30" spans="1:10" x14ac:dyDescent="0.35">
      <c r="A30" t="s">
        <v>570</v>
      </c>
      <c r="B30" s="17">
        <v>369986</v>
      </c>
      <c r="C30" s="17">
        <v>81242</v>
      </c>
      <c r="D30" s="17">
        <v>86746</v>
      </c>
      <c r="E30" s="17">
        <v>73432</v>
      </c>
      <c r="F30" s="17">
        <v>128566</v>
      </c>
      <c r="G30" s="12">
        <v>0.22</v>
      </c>
      <c r="H30" s="12">
        <v>0.23400000000000001</v>
      </c>
      <c r="I30" s="12">
        <v>0.19800000000000001</v>
      </c>
      <c r="J30" s="12">
        <v>0.34699999999999998</v>
      </c>
    </row>
    <row r="31" spans="1:10" x14ac:dyDescent="0.35">
      <c r="A31" t="s">
        <v>571</v>
      </c>
      <c r="B31" s="17">
        <v>393787</v>
      </c>
      <c r="C31" s="17">
        <v>94826</v>
      </c>
      <c r="D31" s="17">
        <v>76166</v>
      </c>
      <c r="E31" s="17">
        <v>94885</v>
      </c>
      <c r="F31" s="17">
        <v>127910</v>
      </c>
      <c r="G31" s="12">
        <v>0.24099999999999999</v>
      </c>
      <c r="H31" s="12">
        <v>0.193</v>
      </c>
      <c r="I31" s="12">
        <v>0.24099999999999999</v>
      </c>
      <c r="J31" s="12">
        <v>0.32500000000000001</v>
      </c>
    </row>
    <row r="32" spans="1:10" x14ac:dyDescent="0.35">
      <c r="A32" t="s">
        <v>572</v>
      </c>
      <c r="B32" s="17">
        <v>230398</v>
      </c>
      <c r="C32" s="17">
        <v>36671</v>
      </c>
      <c r="D32" s="17">
        <v>42882</v>
      </c>
      <c r="E32" s="17">
        <v>78927</v>
      </c>
      <c r="F32" s="17">
        <v>71918</v>
      </c>
      <c r="G32" s="12">
        <v>0.159</v>
      </c>
      <c r="H32" s="12">
        <v>0.186</v>
      </c>
      <c r="I32" s="12">
        <v>0.34300000000000003</v>
      </c>
      <c r="J32" s="12">
        <v>0.312</v>
      </c>
    </row>
    <row r="33" spans="1:10" x14ac:dyDescent="0.35">
      <c r="A33" t="s">
        <v>793</v>
      </c>
      <c r="B33" s="17">
        <v>1933958</v>
      </c>
      <c r="C33" s="17">
        <v>470829</v>
      </c>
      <c r="D33" s="17">
        <v>417397</v>
      </c>
      <c r="E33" s="17">
        <v>436776</v>
      </c>
      <c r="F33" s="17">
        <v>608956</v>
      </c>
      <c r="G33" s="12">
        <v>0.24299999999999999</v>
      </c>
      <c r="H33" s="12">
        <v>0.216</v>
      </c>
      <c r="I33" s="12">
        <v>0.22600000000000001</v>
      </c>
      <c r="J33" s="12">
        <v>0.315</v>
      </c>
    </row>
    <row r="34" spans="1:10" x14ac:dyDescent="0.35">
      <c r="A34" t="s">
        <v>573</v>
      </c>
      <c r="B34" s="17">
        <v>42300</v>
      </c>
      <c r="C34" s="17">
        <v>42300</v>
      </c>
      <c r="D34" s="17">
        <v>0</v>
      </c>
      <c r="E34" s="17">
        <v>0</v>
      </c>
      <c r="F34" s="17">
        <v>0</v>
      </c>
      <c r="G34" s="12">
        <v>1</v>
      </c>
      <c r="H34" s="12">
        <v>0</v>
      </c>
      <c r="I34" s="12">
        <v>0</v>
      </c>
      <c r="J34" s="12">
        <v>0</v>
      </c>
    </row>
    <row r="35" spans="1:10" x14ac:dyDescent="0.35">
      <c r="A35" t="s">
        <v>574</v>
      </c>
      <c r="B35" s="17">
        <v>260211</v>
      </c>
      <c r="C35" s="17">
        <v>68700</v>
      </c>
      <c r="D35" s="17">
        <v>89000</v>
      </c>
      <c r="E35" s="17">
        <v>60500</v>
      </c>
      <c r="F35" s="17">
        <v>42011</v>
      </c>
      <c r="G35" s="12">
        <v>0.26400000000000001</v>
      </c>
      <c r="H35" s="12">
        <v>0.34200000000000003</v>
      </c>
      <c r="I35" s="12">
        <v>0.23300000000000001</v>
      </c>
      <c r="J35" s="12">
        <v>0.161</v>
      </c>
    </row>
    <row r="36" spans="1:10" x14ac:dyDescent="0.35">
      <c r="A36" t="s">
        <v>575</v>
      </c>
      <c r="B36" s="17">
        <v>342265</v>
      </c>
      <c r="C36" s="17">
        <v>80700</v>
      </c>
      <c r="D36" s="17">
        <v>63500</v>
      </c>
      <c r="E36" s="17">
        <v>67250</v>
      </c>
      <c r="F36" s="17">
        <v>130815</v>
      </c>
      <c r="G36" s="12">
        <v>0.23599999999999999</v>
      </c>
      <c r="H36" s="12">
        <v>0.186</v>
      </c>
      <c r="I36" s="12">
        <v>0.19600000000000001</v>
      </c>
      <c r="J36" s="12">
        <v>0.38200000000000001</v>
      </c>
    </row>
    <row r="37" spans="1:10" x14ac:dyDescent="0.35">
      <c r="A37" t="s">
        <v>576</v>
      </c>
      <c r="B37" s="17">
        <v>322355</v>
      </c>
      <c r="C37" s="17">
        <v>78909</v>
      </c>
      <c r="D37" s="17">
        <v>38052</v>
      </c>
      <c r="E37" s="17">
        <v>47202</v>
      </c>
      <c r="F37" s="17">
        <v>158191</v>
      </c>
      <c r="G37" s="12">
        <v>0.245</v>
      </c>
      <c r="H37" s="12">
        <v>0.11799999999999999</v>
      </c>
      <c r="I37" s="12">
        <v>0.14599999999999999</v>
      </c>
      <c r="J37" s="12">
        <v>0.49099999999999999</v>
      </c>
    </row>
    <row r="38" spans="1:10" x14ac:dyDescent="0.35">
      <c r="A38" t="s">
        <v>577</v>
      </c>
      <c r="B38" s="17">
        <v>375439</v>
      </c>
      <c r="C38" s="17">
        <v>83987</v>
      </c>
      <c r="D38" s="17">
        <v>72776</v>
      </c>
      <c r="E38" s="17">
        <v>69705</v>
      </c>
      <c r="F38" s="17">
        <v>148971</v>
      </c>
      <c r="G38" s="12">
        <v>0.224</v>
      </c>
      <c r="H38" s="12">
        <v>0.19400000000000001</v>
      </c>
      <c r="I38" s="12">
        <v>0.186</v>
      </c>
      <c r="J38" s="12">
        <v>0.39700000000000002</v>
      </c>
    </row>
    <row r="39" spans="1:10" x14ac:dyDescent="0.35">
      <c r="A39" t="s">
        <v>578</v>
      </c>
      <c r="B39" s="17">
        <v>409670</v>
      </c>
      <c r="C39" s="17">
        <v>96140</v>
      </c>
      <c r="D39" s="17">
        <v>86041</v>
      </c>
      <c r="E39" s="17">
        <v>71432</v>
      </c>
      <c r="F39" s="17">
        <v>156058</v>
      </c>
      <c r="G39" s="12">
        <v>0.23499999999999999</v>
      </c>
      <c r="H39" s="12">
        <v>0.21</v>
      </c>
      <c r="I39" s="12">
        <v>0.17399999999999999</v>
      </c>
      <c r="J39" s="12">
        <v>0.38100000000000001</v>
      </c>
    </row>
    <row r="40" spans="1:10" x14ac:dyDescent="0.35">
      <c r="A40" t="s">
        <v>579</v>
      </c>
      <c r="B40" s="17">
        <v>220061</v>
      </c>
      <c r="C40" s="17">
        <v>37309</v>
      </c>
      <c r="D40" s="17">
        <v>34845</v>
      </c>
      <c r="E40" s="17">
        <v>67921</v>
      </c>
      <c r="F40" s="17">
        <v>79986</v>
      </c>
      <c r="G40" s="12">
        <v>0.17</v>
      </c>
      <c r="H40" s="12">
        <v>0.158</v>
      </c>
      <c r="I40" s="12">
        <v>0.309</v>
      </c>
      <c r="J40" s="12">
        <v>0.36299999999999999</v>
      </c>
    </row>
    <row r="41" spans="1:10" x14ac:dyDescent="0.35">
      <c r="A41" t="s">
        <v>794</v>
      </c>
      <c r="B41" s="17">
        <v>1972301</v>
      </c>
      <c r="C41" s="17">
        <v>488045</v>
      </c>
      <c r="D41" s="17">
        <v>384214</v>
      </c>
      <c r="E41" s="17">
        <v>384011</v>
      </c>
      <c r="F41" s="17">
        <v>716032</v>
      </c>
      <c r="G41" s="12">
        <v>0.247</v>
      </c>
      <c r="H41" s="12">
        <v>0.19500000000000001</v>
      </c>
      <c r="I41" s="12">
        <v>0.19500000000000001</v>
      </c>
      <c r="J41" s="12">
        <v>0.36299999999999999</v>
      </c>
    </row>
    <row r="42" spans="1:10" x14ac:dyDescent="0.35">
      <c r="A42" t="s">
        <v>580</v>
      </c>
      <c r="B42" s="17">
        <v>107700</v>
      </c>
      <c r="C42" s="17">
        <v>107700</v>
      </c>
      <c r="D42" s="17">
        <v>0</v>
      </c>
      <c r="E42" s="17">
        <v>0</v>
      </c>
      <c r="F42" s="17">
        <v>0</v>
      </c>
      <c r="G42" s="12">
        <v>1</v>
      </c>
      <c r="H42" s="12">
        <v>0</v>
      </c>
      <c r="I42" s="12">
        <v>0</v>
      </c>
      <c r="J42" s="12">
        <v>0</v>
      </c>
    </row>
    <row r="43" spans="1:10" x14ac:dyDescent="0.35">
      <c r="A43" t="s">
        <v>581</v>
      </c>
      <c r="B43" s="17">
        <v>613108</v>
      </c>
      <c r="C43" s="17">
        <v>172800</v>
      </c>
      <c r="D43" s="17">
        <v>233250</v>
      </c>
      <c r="E43" s="17">
        <v>116750</v>
      </c>
      <c r="F43" s="17">
        <v>90308</v>
      </c>
      <c r="G43" s="12">
        <v>0.28199999999999997</v>
      </c>
      <c r="H43" s="12">
        <v>0.38</v>
      </c>
      <c r="I43" s="12">
        <v>0.19</v>
      </c>
      <c r="J43" s="12">
        <v>0.14699999999999999</v>
      </c>
    </row>
    <row r="44" spans="1:10" x14ac:dyDescent="0.35">
      <c r="A44" t="s">
        <v>582</v>
      </c>
      <c r="B44" s="17">
        <v>776012</v>
      </c>
      <c r="C44" s="17">
        <v>174900</v>
      </c>
      <c r="D44" s="17">
        <v>151750</v>
      </c>
      <c r="E44" s="17">
        <v>161250</v>
      </c>
      <c r="F44" s="17">
        <v>288112</v>
      </c>
      <c r="G44" s="12">
        <v>0.22500000000000001</v>
      </c>
      <c r="H44" s="12">
        <v>0.19600000000000001</v>
      </c>
      <c r="I44" s="12">
        <v>0.20799999999999999</v>
      </c>
      <c r="J44" s="12">
        <v>0.371</v>
      </c>
    </row>
    <row r="45" spans="1:10" x14ac:dyDescent="0.35">
      <c r="A45" t="s">
        <v>583</v>
      </c>
      <c r="B45" s="17">
        <v>695582</v>
      </c>
      <c r="C45" s="17">
        <v>145734</v>
      </c>
      <c r="D45" s="17">
        <v>104788</v>
      </c>
      <c r="E45" s="17">
        <v>115595</v>
      </c>
      <c r="F45" s="17">
        <v>329466</v>
      </c>
      <c r="G45" s="12">
        <v>0.21</v>
      </c>
      <c r="H45" s="12">
        <v>0.151</v>
      </c>
      <c r="I45" s="12">
        <v>0.16600000000000001</v>
      </c>
      <c r="J45" s="12">
        <v>0.47399999999999998</v>
      </c>
    </row>
    <row r="46" spans="1:10" x14ac:dyDescent="0.35">
      <c r="A46" t="s">
        <v>584</v>
      </c>
      <c r="B46" s="17">
        <v>843263</v>
      </c>
      <c r="C46" s="17">
        <v>168511</v>
      </c>
      <c r="D46" s="17">
        <v>189345</v>
      </c>
      <c r="E46" s="17">
        <v>178204</v>
      </c>
      <c r="F46" s="17">
        <v>307203</v>
      </c>
      <c r="G46" s="12">
        <v>0.2</v>
      </c>
      <c r="H46" s="12">
        <v>0.22500000000000001</v>
      </c>
      <c r="I46" s="12">
        <v>0.21099999999999999</v>
      </c>
      <c r="J46" s="12">
        <v>0.36399999999999999</v>
      </c>
    </row>
    <row r="47" spans="1:10" x14ac:dyDescent="0.35">
      <c r="A47" t="s">
        <v>585</v>
      </c>
      <c r="B47" s="17">
        <v>904828</v>
      </c>
      <c r="C47" s="17">
        <v>230326</v>
      </c>
      <c r="D47" s="17">
        <v>179750</v>
      </c>
      <c r="E47" s="17">
        <v>192467</v>
      </c>
      <c r="F47" s="17">
        <v>302285</v>
      </c>
      <c r="G47" s="12">
        <v>0.255</v>
      </c>
      <c r="H47" s="12">
        <v>0.19900000000000001</v>
      </c>
      <c r="I47" s="12">
        <v>0.21299999999999999</v>
      </c>
      <c r="J47" s="12">
        <v>0.33400000000000002</v>
      </c>
    </row>
    <row r="48" spans="1:10" x14ac:dyDescent="0.35">
      <c r="A48" t="s">
        <v>586</v>
      </c>
      <c r="B48" s="17">
        <v>526154</v>
      </c>
      <c r="C48" s="17">
        <v>99614</v>
      </c>
      <c r="D48" s="17">
        <v>75624</v>
      </c>
      <c r="E48" s="17">
        <v>169380</v>
      </c>
      <c r="F48" s="17">
        <v>181536</v>
      </c>
      <c r="G48" s="12">
        <v>0.189</v>
      </c>
      <c r="H48" s="12">
        <v>0.14399999999999999</v>
      </c>
      <c r="I48" s="12">
        <v>0.32200000000000001</v>
      </c>
      <c r="J48" s="12">
        <v>0.34499999999999997</v>
      </c>
    </row>
    <row r="49" spans="1:10" x14ac:dyDescent="0.35">
      <c r="A49" t="s">
        <v>795</v>
      </c>
      <c r="B49" s="17">
        <v>4466647</v>
      </c>
      <c r="C49" s="17">
        <v>1099584</v>
      </c>
      <c r="D49" s="17">
        <v>934507</v>
      </c>
      <c r="E49" s="17">
        <v>933646</v>
      </c>
      <c r="F49" s="17">
        <v>1498910</v>
      </c>
      <c r="G49" s="12">
        <v>0.246</v>
      </c>
      <c r="H49" s="12">
        <v>0.20899999999999999</v>
      </c>
      <c r="I49" s="12">
        <v>0.20899999999999999</v>
      </c>
      <c r="J49" s="12">
        <v>0.33600000000000002</v>
      </c>
    </row>
    <row r="50" spans="1:10" x14ac:dyDescent="0.35">
      <c r="A50" t="s">
        <v>587</v>
      </c>
      <c r="B50" s="17">
        <v>154800</v>
      </c>
      <c r="C50" s="17">
        <v>154800</v>
      </c>
      <c r="D50" s="17">
        <v>0</v>
      </c>
      <c r="E50" s="17">
        <v>0</v>
      </c>
      <c r="F50" s="17">
        <v>0</v>
      </c>
      <c r="G50" s="12">
        <v>1</v>
      </c>
      <c r="H50" s="12">
        <v>0</v>
      </c>
      <c r="I50" s="12">
        <v>0</v>
      </c>
      <c r="J50" s="12">
        <v>0</v>
      </c>
    </row>
    <row r="51" spans="1:10" x14ac:dyDescent="0.35">
      <c r="A51" t="s">
        <v>588</v>
      </c>
      <c r="B51" s="17">
        <v>833785</v>
      </c>
      <c r="C51" s="17">
        <v>228000</v>
      </c>
      <c r="D51" s="17">
        <v>295500</v>
      </c>
      <c r="E51" s="17">
        <v>174000</v>
      </c>
      <c r="F51" s="17">
        <v>136285</v>
      </c>
      <c r="G51" s="12">
        <v>0.27300000000000002</v>
      </c>
      <c r="H51" s="12">
        <v>0.35399999999999998</v>
      </c>
      <c r="I51" s="12">
        <v>0.20899999999999999</v>
      </c>
      <c r="J51" s="12">
        <v>0.16300000000000001</v>
      </c>
    </row>
    <row r="52" spans="1:10" x14ac:dyDescent="0.35">
      <c r="A52" t="s">
        <v>589</v>
      </c>
      <c r="B52" s="17">
        <v>989560</v>
      </c>
      <c r="C52" s="17">
        <v>227100</v>
      </c>
      <c r="D52" s="17">
        <v>170000</v>
      </c>
      <c r="E52" s="17">
        <v>185000</v>
      </c>
      <c r="F52" s="17">
        <v>407460</v>
      </c>
      <c r="G52" s="12">
        <v>0.22900000000000001</v>
      </c>
      <c r="H52" s="12">
        <v>0.17199999999999999</v>
      </c>
      <c r="I52" s="12">
        <v>0.187</v>
      </c>
      <c r="J52" s="12">
        <v>0.41199999999999998</v>
      </c>
    </row>
    <row r="53" spans="1:10" x14ac:dyDescent="0.35">
      <c r="A53" t="s">
        <v>590</v>
      </c>
      <c r="B53" s="17">
        <v>980656</v>
      </c>
      <c r="C53" s="17">
        <v>218955</v>
      </c>
      <c r="D53" s="17">
        <v>140380</v>
      </c>
      <c r="E53" s="17">
        <v>158250</v>
      </c>
      <c r="F53" s="17">
        <v>463071</v>
      </c>
      <c r="G53" s="12">
        <v>0.223</v>
      </c>
      <c r="H53" s="12">
        <v>0.14299999999999999</v>
      </c>
      <c r="I53" s="12">
        <v>0.161</v>
      </c>
      <c r="J53" s="12">
        <v>0.47199999999999998</v>
      </c>
    </row>
    <row r="54" spans="1:10" x14ac:dyDescent="0.35">
      <c r="A54" t="s">
        <v>591</v>
      </c>
      <c r="B54" s="17">
        <v>1090095</v>
      </c>
      <c r="C54" s="17">
        <v>239510</v>
      </c>
      <c r="D54" s="17">
        <v>220836</v>
      </c>
      <c r="E54" s="17">
        <v>196147</v>
      </c>
      <c r="F54" s="17">
        <v>433601</v>
      </c>
      <c r="G54" s="12">
        <v>0.22</v>
      </c>
      <c r="H54" s="12">
        <v>0.20300000000000001</v>
      </c>
      <c r="I54" s="12">
        <v>0.18</v>
      </c>
      <c r="J54" s="12">
        <v>0.39800000000000002</v>
      </c>
    </row>
    <row r="55" spans="1:10" x14ac:dyDescent="0.35">
      <c r="A55" t="s">
        <v>592</v>
      </c>
      <c r="B55" s="17">
        <v>1234016</v>
      </c>
      <c r="C55" s="17">
        <v>324260</v>
      </c>
      <c r="D55" s="17">
        <v>223823</v>
      </c>
      <c r="E55" s="17">
        <v>234166</v>
      </c>
      <c r="F55" s="17">
        <v>451767</v>
      </c>
      <c r="G55" s="12">
        <v>0.26300000000000001</v>
      </c>
      <c r="H55" s="12">
        <v>0.18099999999999999</v>
      </c>
      <c r="I55" s="12">
        <v>0.19</v>
      </c>
      <c r="J55" s="12">
        <v>0.36599999999999999</v>
      </c>
    </row>
    <row r="56" spans="1:10" x14ac:dyDescent="0.35">
      <c r="A56" t="s">
        <v>593</v>
      </c>
      <c r="B56" s="17">
        <v>707671</v>
      </c>
      <c r="C56" s="17">
        <v>134350</v>
      </c>
      <c r="D56" s="17">
        <v>102450</v>
      </c>
      <c r="E56" s="17">
        <v>218189</v>
      </c>
      <c r="F56" s="17">
        <v>252682</v>
      </c>
      <c r="G56" s="12">
        <v>0.19</v>
      </c>
      <c r="H56" s="12">
        <v>0.14499999999999999</v>
      </c>
      <c r="I56" s="12">
        <v>0.308</v>
      </c>
      <c r="J56" s="12">
        <v>0.35699999999999998</v>
      </c>
    </row>
    <row r="57" spans="1:10" x14ac:dyDescent="0.35">
      <c r="A57" t="s">
        <v>796</v>
      </c>
      <c r="B57" s="17">
        <v>5990582</v>
      </c>
      <c r="C57" s="17">
        <v>1526975</v>
      </c>
      <c r="D57" s="17">
        <v>1152989</v>
      </c>
      <c r="E57" s="17">
        <v>1165752</v>
      </c>
      <c r="F57" s="17">
        <v>2144865</v>
      </c>
      <c r="G57" s="12">
        <v>0.255</v>
      </c>
      <c r="H57" s="12">
        <v>0.192</v>
      </c>
      <c r="I57" s="12">
        <v>0.19500000000000001</v>
      </c>
      <c r="J57" s="12">
        <v>0.35799999999999998</v>
      </c>
    </row>
    <row r="58" spans="1:10" x14ac:dyDescent="0.35">
      <c r="A58" t="s">
        <v>594</v>
      </c>
      <c r="B58" s="17">
        <v>126300</v>
      </c>
      <c r="C58" s="17">
        <v>126300</v>
      </c>
      <c r="D58" s="17">
        <v>0</v>
      </c>
      <c r="E58" s="17">
        <v>0</v>
      </c>
      <c r="F58" s="17">
        <v>0</v>
      </c>
      <c r="G58" s="12">
        <v>1</v>
      </c>
      <c r="H58" s="12">
        <v>0</v>
      </c>
      <c r="I58" s="12">
        <v>0</v>
      </c>
      <c r="J58" s="12">
        <v>0</v>
      </c>
    </row>
    <row r="59" spans="1:10" x14ac:dyDescent="0.35">
      <c r="A59" t="s">
        <v>595</v>
      </c>
      <c r="B59" s="17">
        <v>706910</v>
      </c>
      <c r="C59" s="17">
        <v>212700</v>
      </c>
      <c r="D59" s="17">
        <v>251250</v>
      </c>
      <c r="E59" s="17">
        <v>133000</v>
      </c>
      <c r="F59" s="17">
        <v>109960</v>
      </c>
      <c r="G59" s="12">
        <v>0.30099999999999999</v>
      </c>
      <c r="H59" s="12">
        <v>0.35499999999999998</v>
      </c>
      <c r="I59" s="12">
        <v>0.188</v>
      </c>
      <c r="J59" s="12">
        <v>0.156</v>
      </c>
    </row>
    <row r="60" spans="1:10" x14ac:dyDescent="0.35">
      <c r="A60" t="s">
        <v>596</v>
      </c>
      <c r="B60" s="17">
        <v>895014</v>
      </c>
      <c r="C60" s="17">
        <v>211200</v>
      </c>
      <c r="D60" s="17">
        <v>150250</v>
      </c>
      <c r="E60" s="17">
        <v>163750</v>
      </c>
      <c r="F60" s="17">
        <v>369814</v>
      </c>
      <c r="G60" s="12">
        <v>0.23599999999999999</v>
      </c>
      <c r="H60" s="12">
        <v>0.16800000000000001</v>
      </c>
      <c r="I60" s="12">
        <v>0.183</v>
      </c>
      <c r="J60" s="12">
        <v>0.41299999999999998</v>
      </c>
    </row>
    <row r="61" spans="1:10" x14ac:dyDescent="0.35">
      <c r="A61" t="s">
        <v>597</v>
      </c>
      <c r="B61" s="17">
        <v>872500</v>
      </c>
      <c r="C61" s="17">
        <v>195669</v>
      </c>
      <c r="D61" s="17">
        <v>115608</v>
      </c>
      <c r="E61" s="17">
        <v>128472</v>
      </c>
      <c r="F61" s="17">
        <v>432751</v>
      </c>
      <c r="G61" s="12">
        <v>0.224</v>
      </c>
      <c r="H61" s="12">
        <v>0.13300000000000001</v>
      </c>
      <c r="I61" s="12">
        <v>0.14699999999999999</v>
      </c>
      <c r="J61" s="12">
        <v>0.496</v>
      </c>
    </row>
    <row r="62" spans="1:10" x14ac:dyDescent="0.35">
      <c r="A62" t="s">
        <v>598</v>
      </c>
      <c r="B62" s="17">
        <v>952406</v>
      </c>
      <c r="C62" s="17">
        <v>188427</v>
      </c>
      <c r="D62" s="17">
        <v>211721</v>
      </c>
      <c r="E62" s="17">
        <v>164362</v>
      </c>
      <c r="F62" s="17">
        <v>387896</v>
      </c>
      <c r="G62" s="12">
        <v>0.19800000000000001</v>
      </c>
      <c r="H62" s="12">
        <v>0.222</v>
      </c>
      <c r="I62" s="12">
        <v>0.17299999999999999</v>
      </c>
      <c r="J62" s="12">
        <v>0.40699999999999997</v>
      </c>
    </row>
    <row r="63" spans="1:10" x14ac:dyDescent="0.35">
      <c r="A63" t="s">
        <v>599</v>
      </c>
      <c r="B63" s="17">
        <v>1023130</v>
      </c>
      <c r="C63" s="17">
        <v>260196</v>
      </c>
      <c r="D63" s="17">
        <v>186510</v>
      </c>
      <c r="E63" s="17">
        <v>195164</v>
      </c>
      <c r="F63" s="17">
        <v>381260</v>
      </c>
      <c r="G63" s="12">
        <v>0.254</v>
      </c>
      <c r="H63" s="12">
        <v>0.182</v>
      </c>
      <c r="I63" s="12">
        <v>0.191</v>
      </c>
      <c r="J63" s="12">
        <v>0.373</v>
      </c>
    </row>
    <row r="64" spans="1:10" x14ac:dyDescent="0.35">
      <c r="A64" t="s">
        <v>600</v>
      </c>
      <c r="B64" s="17">
        <v>608727</v>
      </c>
      <c r="C64" s="17">
        <v>114894</v>
      </c>
      <c r="D64" s="17">
        <v>85588</v>
      </c>
      <c r="E64" s="17">
        <v>193387</v>
      </c>
      <c r="F64" s="17">
        <v>214858</v>
      </c>
      <c r="G64" s="12">
        <v>0.189</v>
      </c>
      <c r="H64" s="12">
        <v>0.14099999999999999</v>
      </c>
      <c r="I64" s="12">
        <v>0.318</v>
      </c>
      <c r="J64" s="12">
        <v>0.35299999999999998</v>
      </c>
    </row>
    <row r="65" spans="1:10" x14ac:dyDescent="0.35">
      <c r="A65" t="s">
        <v>797</v>
      </c>
      <c r="B65" s="17">
        <v>5184988</v>
      </c>
      <c r="C65" s="17">
        <v>1309386</v>
      </c>
      <c r="D65" s="17">
        <v>1000927</v>
      </c>
      <c r="E65" s="17">
        <v>978136</v>
      </c>
      <c r="F65" s="17">
        <v>1896539</v>
      </c>
      <c r="G65" s="12">
        <v>0.253</v>
      </c>
      <c r="H65" s="12">
        <v>0.193</v>
      </c>
      <c r="I65" s="12">
        <v>0.189</v>
      </c>
      <c r="J65" s="12">
        <v>0.36599999999999999</v>
      </c>
    </row>
    <row r="66" spans="1:10" x14ac:dyDescent="0.35">
      <c r="A66" t="s">
        <v>601</v>
      </c>
      <c r="B66" s="17">
        <v>45600</v>
      </c>
      <c r="C66" s="17">
        <v>45600</v>
      </c>
      <c r="D66" s="17">
        <v>0</v>
      </c>
      <c r="E66" s="17">
        <v>0</v>
      </c>
      <c r="F66" s="17">
        <v>0</v>
      </c>
      <c r="G66" s="12">
        <v>1</v>
      </c>
      <c r="H66" s="12">
        <v>0</v>
      </c>
      <c r="I66" s="12">
        <v>0</v>
      </c>
      <c r="J66" s="12">
        <v>0</v>
      </c>
    </row>
    <row r="67" spans="1:10" x14ac:dyDescent="0.35">
      <c r="A67" t="s">
        <v>602</v>
      </c>
      <c r="B67" s="17">
        <v>232833</v>
      </c>
      <c r="C67" s="17">
        <v>66900</v>
      </c>
      <c r="D67" s="17">
        <v>82750</v>
      </c>
      <c r="E67" s="17">
        <v>51750</v>
      </c>
      <c r="F67" s="17">
        <v>31433</v>
      </c>
      <c r="G67" s="12">
        <v>0.28699999999999998</v>
      </c>
      <c r="H67" s="12">
        <v>0.35499999999999998</v>
      </c>
      <c r="I67" s="12">
        <v>0.222</v>
      </c>
      <c r="J67" s="12">
        <v>0.13500000000000001</v>
      </c>
    </row>
    <row r="68" spans="1:10" x14ac:dyDescent="0.35">
      <c r="A68" t="s">
        <v>603</v>
      </c>
      <c r="B68" s="17">
        <v>301850</v>
      </c>
      <c r="C68" s="17">
        <v>62100</v>
      </c>
      <c r="D68" s="17">
        <v>59000</v>
      </c>
      <c r="E68" s="17">
        <v>75750</v>
      </c>
      <c r="F68" s="17">
        <v>105000</v>
      </c>
      <c r="G68" s="12">
        <v>0.20599999999999999</v>
      </c>
      <c r="H68" s="12">
        <v>0.19500000000000001</v>
      </c>
      <c r="I68" s="12">
        <v>0.251</v>
      </c>
      <c r="J68" s="12">
        <v>0.34799999999999998</v>
      </c>
    </row>
    <row r="69" spans="1:10" x14ac:dyDescent="0.35">
      <c r="A69" t="s">
        <v>604</v>
      </c>
      <c r="B69" s="17">
        <v>289504</v>
      </c>
      <c r="C69" s="17">
        <v>69885</v>
      </c>
      <c r="D69" s="17">
        <v>42345</v>
      </c>
      <c r="E69" s="17">
        <v>49720</v>
      </c>
      <c r="F69" s="17">
        <v>127554</v>
      </c>
      <c r="G69" s="12">
        <v>0.24099999999999999</v>
      </c>
      <c r="H69" s="12">
        <v>0.14599999999999999</v>
      </c>
      <c r="I69" s="12">
        <v>0.17199999999999999</v>
      </c>
      <c r="J69" s="12">
        <v>0.441</v>
      </c>
    </row>
    <row r="70" spans="1:10" x14ac:dyDescent="0.35">
      <c r="A70" t="s">
        <v>605</v>
      </c>
      <c r="B70" s="17">
        <v>291579</v>
      </c>
      <c r="C70" s="17">
        <v>53359</v>
      </c>
      <c r="D70" s="17">
        <v>68195</v>
      </c>
      <c r="E70" s="17">
        <v>59060</v>
      </c>
      <c r="F70" s="17">
        <v>110965</v>
      </c>
      <c r="G70" s="12">
        <v>0.183</v>
      </c>
      <c r="H70" s="12">
        <v>0.23400000000000001</v>
      </c>
      <c r="I70" s="12">
        <v>0.20300000000000001</v>
      </c>
      <c r="J70" s="12">
        <v>0.38100000000000001</v>
      </c>
    </row>
    <row r="71" spans="1:10" x14ac:dyDescent="0.35">
      <c r="A71" t="s">
        <v>606</v>
      </c>
      <c r="B71" s="17">
        <v>344943</v>
      </c>
      <c r="C71" s="17">
        <v>87429</v>
      </c>
      <c r="D71" s="17">
        <v>74563</v>
      </c>
      <c r="E71" s="17">
        <v>72358</v>
      </c>
      <c r="F71" s="17">
        <v>110593</v>
      </c>
      <c r="G71" s="12">
        <v>0.253</v>
      </c>
      <c r="H71" s="12">
        <v>0.216</v>
      </c>
      <c r="I71" s="12">
        <v>0.21</v>
      </c>
      <c r="J71" s="12">
        <v>0.32100000000000001</v>
      </c>
    </row>
    <row r="72" spans="1:10" x14ac:dyDescent="0.35">
      <c r="A72" t="s">
        <v>607</v>
      </c>
      <c r="B72" s="17">
        <v>198387</v>
      </c>
      <c r="C72" s="17">
        <v>38510</v>
      </c>
      <c r="D72" s="17">
        <v>26060</v>
      </c>
      <c r="E72" s="17">
        <v>68486</v>
      </c>
      <c r="F72" s="17">
        <v>65331</v>
      </c>
      <c r="G72" s="12">
        <v>0.19400000000000001</v>
      </c>
      <c r="H72" s="12">
        <v>0.13100000000000001</v>
      </c>
      <c r="I72" s="12">
        <v>0.34499999999999997</v>
      </c>
      <c r="J72" s="12">
        <v>0.32900000000000001</v>
      </c>
    </row>
    <row r="73" spans="1:10" x14ac:dyDescent="0.35">
      <c r="A73" t="s">
        <v>798</v>
      </c>
      <c r="B73" s="17">
        <v>1704697</v>
      </c>
      <c r="C73" s="17">
        <v>423784</v>
      </c>
      <c r="D73" s="17">
        <v>352913</v>
      </c>
      <c r="E73" s="17">
        <v>377124</v>
      </c>
      <c r="F73" s="17">
        <v>550877</v>
      </c>
      <c r="G73" s="12">
        <v>0.249</v>
      </c>
      <c r="H73" s="12">
        <v>0.20699999999999999</v>
      </c>
      <c r="I73" s="12">
        <v>0.221</v>
      </c>
      <c r="J73" s="12">
        <v>0.32300000000000001</v>
      </c>
    </row>
    <row r="74" spans="1:10" x14ac:dyDescent="0.35">
      <c r="A74" t="s">
        <v>608</v>
      </c>
      <c r="B74" s="17">
        <v>69300</v>
      </c>
      <c r="C74" s="17">
        <v>69300</v>
      </c>
      <c r="D74" s="17">
        <v>0</v>
      </c>
      <c r="E74" s="17">
        <v>0</v>
      </c>
      <c r="F74" s="17">
        <v>0</v>
      </c>
      <c r="G74" s="12">
        <v>1</v>
      </c>
      <c r="H74" s="12">
        <v>0</v>
      </c>
      <c r="I74" s="12">
        <v>0</v>
      </c>
      <c r="J74" s="12">
        <v>0</v>
      </c>
    </row>
    <row r="75" spans="1:10" x14ac:dyDescent="0.35">
      <c r="A75" t="s">
        <v>609</v>
      </c>
      <c r="B75" s="17">
        <v>388150</v>
      </c>
      <c r="C75" s="17">
        <v>109200</v>
      </c>
      <c r="D75" s="17">
        <v>143000</v>
      </c>
      <c r="E75" s="17">
        <v>81750</v>
      </c>
      <c r="F75" s="17">
        <v>54200</v>
      </c>
      <c r="G75" s="12">
        <v>0.28100000000000003</v>
      </c>
      <c r="H75" s="12">
        <v>0.36799999999999999</v>
      </c>
      <c r="I75" s="12">
        <v>0.21099999999999999</v>
      </c>
      <c r="J75" s="12">
        <v>0.14000000000000001</v>
      </c>
    </row>
    <row r="76" spans="1:10" x14ac:dyDescent="0.35">
      <c r="A76" t="s">
        <v>610</v>
      </c>
      <c r="B76" s="17">
        <v>508058</v>
      </c>
      <c r="C76" s="17">
        <v>121800</v>
      </c>
      <c r="D76" s="17">
        <v>87000</v>
      </c>
      <c r="E76" s="17">
        <v>106750</v>
      </c>
      <c r="F76" s="17">
        <v>192508</v>
      </c>
      <c r="G76" s="12">
        <v>0.24</v>
      </c>
      <c r="H76" s="12">
        <v>0.17100000000000001</v>
      </c>
      <c r="I76" s="12">
        <v>0.21</v>
      </c>
      <c r="J76" s="12">
        <v>0.379</v>
      </c>
    </row>
    <row r="77" spans="1:10" x14ac:dyDescent="0.35">
      <c r="A77" t="s">
        <v>611</v>
      </c>
      <c r="B77" s="17">
        <v>511710</v>
      </c>
      <c r="C77" s="17">
        <v>114618</v>
      </c>
      <c r="D77" s="17">
        <v>74068</v>
      </c>
      <c r="E77" s="17">
        <v>85535</v>
      </c>
      <c r="F77" s="17">
        <v>237489</v>
      </c>
      <c r="G77" s="12">
        <v>0.224</v>
      </c>
      <c r="H77" s="12">
        <v>0.14499999999999999</v>
      </c>
      <c r="I77" s="12">
        <v>0.16700000000000001</v>
      </c>
      <c r="J77" s="12">
        <v>0.46400000000000002</v>
      </c>
    </row>
    <row r="78" spans="1:10" x14ac:dyDescent="0.35">
      <c r="A78" t="s">
        <v>612</v>
      </c>
      <c r="B78" s="17">
        <v>588120</v>
      </c>
      <c r="C78" s="17">
        <v>128404</v>
      </c>
      <c r="D78" s="17">
        <v>124596</v>
      </c>
      <c r="E78" s="17">
        <v>108317</v>
      </c>
      <c r="F78" s="17">
        <v>226802</v>
      </c>
      <c r="G78" s="12">
        <v>0.218</v>
      </c>
      <c r="H78" s="12">
        <v>0.21199999999999999</v>
      </c>
      <c r="I78" s="12">
        <v>0.184</v>
      </c>
      <c r="J78" s="12">
        <v>0.38600000000000001</v>
      </c>
    </row>
    <row r="79" spans="1:10" x14ac:dyDescent="0.35">
      <c r="A79" t="s">
        <v>613</v>
      </c>
      <c r="B79" s="17">
        <v>588959</v>
      </c>
      <c r="C79" s="17">
        <v>130927</v>
      </c>
      <c r="D79" s="17">
        <v>124911</v>
      </c>
      <c r="E79" s="17">
        <v>125074</v>
      </c>
      <c r="F79" s="17">
        <v>208047</v>
      </c>
      <c r="G79" s="12">
        <v>0.222</v>
      </c>
      <c r="H79" s="12">
        <v>0.21199999999999999</v>
      </c>
      <c r="I79" s="12">
        <v>0.21199999999999999</v>
      </c>
      <c r="J79" s="12">
        <v>0.35299999999999998</v>
      </c>
    </row>
    <row r="80" spans="1:10" x14ac:dyDescent="0.35">
      <c r="A80" t="s">
        <v>614</v>
      </c>
      <c r="B80" s="17">
        <v>366983</v>
      </c>
      <c r="C80" s="17">
        <v>64946</v>
      </c>
      <c r="D80" s="17">
        <v>62103</v>
      </c>
      <c r="E80" s="17">
        <v>120415</v>
      </c>
      <c r="F80" s="17">
        <v>119520</v>
      </c>
      <c r="G80" s="12">
        <v>0.17699999999999999</v>
      </c>
      <c r="H80" s="12">
        <v>0.16900000000000001</v>
      </c>
      <c r="I80" s="12">
        <v>0.32800000000000001</v>
      </c>
      <c r="J80" s="12">
        <v>0.32600000000000001</v>
      </c>
    </row>
    <row r="81" spans="1:10" x14ac:dyDescent="0.35">
      <c r="A81" t="s">
        <v>799</v>
      </c>
      <c r="B81" s="17">
        <v>3021280</v>
      </c>
      <c r="C81" s="17">
        <v>739195</v>
      </c>
      <c r="D81" s="17">
        <v>615678</v>
      </c>
      <c r="E81" s="17">
        <v>627841</v>
      </c>
      <c r="F81" s="17">
        <v>1038566</v>
      </c>
      <c r="G81" s="12">
        <v>0.245</v>
      </c>
      <c r="H81" s="12">
        <v>0.20399999999999999</v>
      </c>
      <c r="I81" s="12">
        <v>0.20799999999999999</v>
      </c>
      <c r="J81" s="12">
        <v>0.34399999999999997</v>
      </c>
    </row>
    <row r="82" spans="1:10" x14ac:dyDescent="0.35">
      <c r="A82" t="s">
        <v>615</v>
      </c>
      <c r="B82" s="17">
        <v>44100</v>
      </c>
      <c r="C82" s="17">
        <v>44100</v>
      </c>
      <c r="D82" s="17">
        <v>0</v>
      </c>
      <c r="E82" s="17">
        <v>0</v>
      </c>
      <c r="F82" s="17">
        <v>0</v>
      </c>
      <c r="G82" s="12">
        <v>1</v>
      </c>
      <c r="H82" s="12">
        <v>0</v>
      </c>
      <c r="I82" s="12">
        <v>0</v>
      </c>
      <c r="J82" s="12">
        <v>0</v>
      </c>
    </row>
    <row r="83" spans="1:10" x14ac:dyDescent="0.35">
      <c r="A83" t="s">
        <v>616</v>
      </c>
      <c r="B83" s="17">
        <v>212176</v>
      </c>
      <c r="C83" s="17">
        <v>62100</v>
      </c>
      <c r="D83" s="17">
        <v>79750</v>
      </c>
      <c r="E83" s="17">
        <v>46250</v>
      </c>
      <c r="F83" s="17">
        <v>24076</v>
      </c>
      <c r="G83" s="12">
        <v>0.29299999999999998</v>
      </c>
      <c r="H83" s="12">
        <v>0.376</v>
      </c>
      <c r="I83" s="12">
        <v>0.218</v>
      </c>
      <c r="J83" s="12">
        <v>0.113</v>
      </c>
    </row>
    <row r="84" spans="1:10" x14ac:dyDescent="0.35">
      <c r="A84" t="s">
        <v>617</v>
      </c>
      <c r="B84" s="17">
        <v>296381</v>
      </c>
      <c r="C84" s="17">
        <v>76500</v>
      </c>
      <c r="D84" s="17">
        <v>58750</v>
      </c>
      <c r="E84" s="17">
        <v>67750</v>
      </c>
      <c r="F84" s="17">
        <v>93381</v>
      </c>
      <c r="G84" s="12">
        <v>0.25800000000000001</v>
      </c>
      <c r="H84" s="12">
        <v>0.19800000000000001</v>
      </c>
      <c r="I84" s="12">
        <v>0.22900000000000001</v>
      </c>
      <c r="J84" s="12">
        <v>0.315</v>
      </c>
    </row>
    <row r="85" spans="1:10" x14ac:dyDescent="0.35">
      <c r="A85" t="s">
        <v>618</v>
      </c>
      <c r="B85" s="17">
        <v>255850</v>
      </c>
      <c r="C85" s="17">
        <v>52917</v>
      </c>
      <c r="D85" s="17">
        <v>39038</v>
      </c>
      <c r="E85" s="17">
        <v>49730</v>
      </c>
      <c r="F85" s="17">
        <v>114166</v>
      </c>
      <c r="G85" s="12">
        <v>0.20699999999999999</v>
      </c>
      <c r="H85" s="12">
        <v>0.153</v>
      </c>
      <c r="I85" s="12">
        <v>0.19400000000000001</v>
      </c>
      <c r="J85" s="12">
        <v>0.44600000000000001</v>
      </c>
    </row>
    <row r="86" spans="1:10" x14ac:dyDescent="0.35">
      <c r="A86" t="s">
        <v>619</v>
      </c>
      <c r="B86" s="17">
        <v>303230</v>
      </c>
      <c r="C86" s="17">
        <v>60747</v>
      </c>
      <c r="D86" s="17">
        <v>72210</v>
      </c>
      <c r="E86" s="17">
        <v>59474</v>
      </c>
      <c r="F86" s="17">
        <v>110799</v>
      </c>
      <c r="G86" s="12">
        <v>0.2</v>
      </c>
      <c r="H86" s="12">
        <v>0.23799999999999999</v>
      </c>
      <c r="I86" s="12">
        <v>0.19600000000000001</v>
      </c>
      <c r="J86" s="12">
        <v>0.36499999999999999</v>
      </c>
    </row>
    <row r="87" spans="1:10" x14ac:dyDescent="0.35">
      <c r="A87" t="s">
        <v>620</v>
      </c>
      <c r="B87" s="17">
        <v>334272</v>
      </c>
      <c r="C87" s="17">
        <v>82579</v>
      </c>
      <c r="D87" s="17">
        <v>69191</v>
      </c>
      <c r="E87" s="17">
        <v>75034</v>
      </c>
      <c r="F87" s="17">
        <v>107467</v>
      </c>
      <c r="G87" s="12">
        <v>0.247</v>
      </c>
      <c r="H87" s="12">
        <v>0.20699999999999999</v>
      </c>
      <c r="I87" s="12">
        <v>0.224</v>
      </c>
      <c r="J87" s="12">
        <v>0.32100000000000001</v>
      </c>
    </row>
    <row r="88" spans="1:10" x14ac:dyDescent="0.35">
      <c r="A88" t="s">
        <v>621</v>
      </c>
      <c r="B88" s="17">
        <v>183037</v>
      </c>
      <c r="C88" s="17">
        <v>31436</v>
      </c>
      <c r="D88" s="17">
        <v>24389</v>
      </c>
      <c r="E88" s="17">
        <v>66978</v>
      </c>
      <c r="F88" s="17">
        <v>60235</v>
      </c>
      <c r="G88" s="12">
        <v>0.17199999999999999</v>
      </c>
      <c r="H88" s="12">
        <v>0.13300000000000001</v>
      </c>
      <c r="I88" s="12">
        <v>0.36599999999999999</v>
      </c>
      <c r="J88" s="12">
        <v>0.32900000000000001</v>
      </c>
    </row>
    <row r="89" spans="1:10" x14ac:dyDescent="0.35">
      <c r="A89" t="s">
        <v>800</v>
      </c>
      <c r="B89" s="17">
        <v>1629046</v>
      </c>
      <c r="C89" s="17">
        <v>410378</v>
      </c>
      <c r="D89" s="17">
        <v>343328</v>
      </c>
      <c r="E89" s="17">
        <v>365216</v>
      </c>
      <c r="F89" s="17">
        <v>510124</v>
      </c>
      <c r="G89" s="12">
        <v>0.252</v>
      </c>
      <c r="H89" s="12">
        <v>0.21099999999999999</v>
      </c>
      <c r="I89" s="12">
        <v>0.224</v>
      </c>
      <c r="J89" s="12">
        <v>0.313</v>
      </c>
    </row>
    <row r="90" spans="1:10" x14ac:dyDescent="0.35">
      <c r="A90" t="s">
        <v>622</v>
      </c>
      <c r="B90" s="17">
        <v>219600</v>
      </c>
      <c r="C90" s="17">
        <v>219600</v>
      </c>
      <c r="D90" s="17">
        <v>0</v>
      </c>
      <c r="E90" s="17">
        <v>0</v>
      </c>
      <c r="F90" s="17">
        <v>0</v>
      </c>
      <c r="G90" s="12">
        <v>1</v>
      </c>
      <c r="H90" s="12">
        <v>0</v>
      </c>
      <c r="I90" s="12">
        <v>0</v>
      </c>
      <c r="J90" s="12">
        <v>0</v>
      </c>
    </row>
    <row r="91" spans="1:10" x14ac:dyDescent="0.35">
      <c r="A91" t="s">
        <v>623</v>
      </c>
      <c r="B91" s="17">
        <v>1224172</v>
      </c>
      <c r="C91" s="17">
        <v>359100</v>
      </c>
      <c r="D91" s="17">
        <v>443000</v>
      </c>
      <c r="E91" s="17">
        <v>263250</v>
      </c>
      <c r="F91" s="17">
        <v>158822</v>
      </c>
      <c r="G91" s="12">
        <v>0.29299999999999998</v>
      </c>
      <c r="H91" s="12">
        <v>0.36199999999999999</v>
      </c>
      <c r="I91" s="12">
        <v>0.215</v>
      </c>
      <c r="J91" s="12">
        <v>0.13</v>
      </c>
    </row>
    <row r="92" spans="1:10" x14ac:dyDescent="0.35">
      <c r="A92" t="s">
        <v>624</v>
      </c>
      <c r="B92" s="17">
        <v>1804512</v>
      </c>
      <c r="C92" s="17">
        <v>429000</v>
      </c>
      <c r="D92" s="17">
        <v>368250</v>
      </c>
      <c r="E92" s="17">
        <v>367250</v>
      </c>
      <c r="F92" s="17">
        <v>640012</v>
      </c>
      <c r="G92" s="12">
        <v>0.23799999999999999</v>
      </c>
      <c r="H92" s="12">
        <v>0.20399999999999999</v>
      </c>
      <c r="I92" s="12">
        <v>0.20399999999999999</v>
      </c>
      <c r="J92" s="12">
        <v>0.35499999999999998</v>
      </c>
    </row>
    <row r="93" spans="1:10" x14ac:dyDescent="0.35">
      <c r="A93" t="s">
        <v>625</v>
      </c>
      <c r="B93" s="17">
        <v>1718028</v>
      </c>
      <c r="C93" s="17">
        <v>416106</v>
      </c>
      <c r="D93" s="17">
        <v>235758</v>
      </c>
      <c r="E93" s="17">
        <v>270280</v>
      </c>
      <c r="F93" s="17">
        <v>795884</v>
      </c>
      <c r="G93" s="12">
        <v>0.24199999999999999</v>
      </c>
      <c r="H93" s="12">
        <v>0.13700000000000001</v>
      </c>
      <c r="I93" s="12">
        <v>0.157</v>
      </c>
      <c r="J93" s="12">
        <v>0.46300000000000002</v>
      </c>
    </row>
    <row r="94" spans="1:10" x14ac:dyDescent="0.35">
      <c r="A94" t="s">
        <v>626</v>
      </c>
      <c r="B94" s="17">
        <v>1967808</v>
      </c>
      <c r="C94" s="17">
        <v>397670</v>
      </c>
      <c r="D94" s="17">
        <v>445683</v>
      </c>
      <c r="E94" s="17">
        <v>378884</v>
      </c>
      <c r="F94" s="17">
        <v>745571</v>
      </c>
      <c r="G94" s="12">
        <v>0.20200000000000001</v>
      </c>
      <c r="H94" s="12">
        <v>0.22600000000000001</v>
      </c>
      <c r="I94" s="12">
        <v>0.193</v>
      </c>
      <c r="J94" s="12">
        <v>0.379</v>
      </c>
    </row>
    <row r="95" spans="1:10" x14ac:dyDescent="0.35">
      <c r="A95" t="s">
        <v>627</v>
      </c>
      <c r="B95" s="17">
        <v>2252929</v>
      </c>
      <c r="C95" s="17">
        <v>575684</v>
      </c>
      <c r="D95" s="17">
        <v>461114</v>
      </c>
      <c r="E95" s="17">
        <v>454384</v>
      </c>
      <c r="F95" s="17">
        <v>761746</v>
      </c>
      <c r="G95" s="12">
        <v>0.25600000000000001</v>
      </c>
      <c r="H95" s="12">
        <v>0.20499999999999999</v>
      </c>
      <c r="I95" s="12">
        <v>0.20200000000000001</v>
      </c>
      <c r="J95" s="12">
        <v>0.33800000000000002</v>
      </c>
    </row>
    <row r="96" spans="1:10" x14ac:dyDescent="0.35">
      <c r="A96" t="s">
        <v>628</v>
      </c>
      <c r="B96" s="17">
        <v>1265768</v>
      </c>
      <c r="C96" s="17">
        <v>246628</v>
      </c>
      <c r="D96" s="17">
        <v>194201</v>
      </c>
      <c r="E96" s="17">
        <v>394274</v>
      </c>
      <c r="F96" s="17">
        <v>430665</v>
      </c>
      <c r="G96" s="12">
        <v>0.19500000000000001</v>
      </c>
      <c r="H96" s="12">
        <v>0.153</v>
      </c>
      <c r="I96" s="12">
        <v>0.311</v>
      </c>
      <c r="J96" s="12">
        <v>0.34</v>
      </c>
    </row>
    <row r="97" spans="1:10" x14ac:dyDescent="0.35">
      <c r="A97" t="s">
        <v>801</v>
      </c>
      <c r="B97" s="17">
        <v>10452816</v>
      </c>
      <c r="C97" s="17">
        <v>2643789</v>
      </c>
      <c r="D97" s="17">
        <v>2148006</v>
      </c>
      <c r="E97" s="17">
        <v>2128321</v>
      </c>
      <c r="F97" s="17">
        <v>3532701</v>
      </c>
      <c r="G97" s="12">
        <v>0.253</v>
      </c>
      <c r="H97" s="12">
        <v>0.20499999999999999</v>
      </c>
      <c r="I97" s="12">
        <v>0.20399999999999999</v>
      </c>
      <c r="J97" s="12">
        <v>0.33800000000000002</v>
      </c>
    </row>
    <row r="98" spans="1:10" x14ac:dyDescent="0.35">
      <c r="A98" t="s">
        <v>629</v>
      </c>
      <c r="B98" s="17">
        <v>108600</v>
      </c>
      <c r="C98" s="17">
        <v>108600</v>
      </c>
      <c r="D98" s="17">
        <v>0</v>
      </c>
      <c r="E98" s="17">
        <v>0</v>
      </c>
      <c r="F98" s="17">
        <v>0</v>
      </c>
      <c r="G98" s="12">
        <v>1</v>
      </c>
      <c r="H98" s="12">
        <v>0</v>
      </c>
      <c r="I98" s="12">
        <v>0</v>
      </c>
      <c r="J98" s="12">
        <v>0</v>
      </c>
    </row>
    <row r="99" spans="1:10" x14ac:dyDescent="0.35">
      <c r="A99" t="s">
        <v>630</v>
      </c>
      <c r="B99" s="17">
        <v>693576</v>
      </c>
      <c r="C99" s="17">
        <v>216000</v>
      </c>
      <c r="D99" s="17">
        <v>235000</v>
      </c>
      <c r="E99" s="17">
        <v>133500</v>
      </c>
      <c r="F99" s="17">
        <v>109076</v>
      </c>
      <c r="G99" s="12">
        <v>0.311</v>
      </c>
      <c r="H99" s="12">
        <v>0.33900000000000002</v>
      </c>
      <c r="I99" s="12">
        <v>0.192</v>
      </c>
      <c r="J99" s="12">
        <v>0.157</v>
      </c>
    </row>
    <row r="100" spans="1:10" x14ac:dyDescent="0.35">
      <c r="A100" t="s">
        <v>631</v>
      </c>
      <c r="B100" s="17">
        <v>901727</v>
      </c>
      <c r="C100" s="17">
        <v>219600</v>
      </c>
      <c r="D100" s="17">
        <v>162250</v>
      </c>
      <c r="E100" s="17">
        <v>164250</v>
      </c>
      <c r="F100" s="17">
        <v>355627</v>
      </c>
      <c r="G100" s="12">
        <v>0.24399999999999999</v>
      </c>
      <c r="H100" s="12">
        <v>0.18</v>
      </c>
      <c r="I100" s="12">
        <v>0.182</v>
      </c>
      <c r="J100" s="12">
        <v>0.39400000000000002</v>
      </c>
    </row>
    <row r="101" spans="1:10" x14ac:dyDescent="0.35">
      <c r="A101" t="s">
        <v>632</v>
      </c>
      <c r="B101" s="17">
        <v>844369</v>
      </c>
      <c r="C101" s="17">
        <v>176628</v>
      </c>
      <c r="D101" s="17">
        <v>121928</v>
      </c>
      <c r="E101" s="17">
        <v>136020</v>
      </c>
      <c r="F101" s="17">
        <v>409794</v>
      </c>
      <c r="G101" s="12">
        <v>0.20899999999999999</v>
      </c>
      <c r="H101" s="12">
        <v>0.14399999999999999</v>
      </c>
      <c r="I101" s="12">
        <v>0.161</v>
      </c>
      <c r="J101" s="12">
        <v>0.48499999999999999</v>
      </c>
    </row>
    <row r="102" spans="1:10" x14ac:dyDescent="0.35">
      <c r="A102" t="s">
        <v>633</v>
      </c>
      <c r="B102" s="17">
        <v>968511</v>
      </c>
      <c r="C102" s="17">
        <v>199493</v>
      </c>
      <c r="D102" s="17">
        <v>224033</v>
      </c>
      <c r="E102" s="17">
        <v>169902</v>
      </c>
      <c r="F102" s="17">
        <v>375082</v>
      </c>
      <c r="G102" s="12">
        <v>0.20599999999999999</v>
      </c>
      <c r="H102" s="12">
        <v>0.23100000000000001</v>
      </c>
      <c r="I102" s="12">
        <v>0.17499999999999999</v>
      </c>
      <c r="J102" s="12">
        <v>0.38700000000000001</v>
      </c>
    </row>
    <row r="103" spans="1:10" x14ac:dyDescent="0.35">
      <c r="A103" t="s">
        <v>634</v>
      </c>
      <c r="B103" s="17">
        <v>1037007</v>
      </c>
      <c r="C103" s="17">
        <v>254287</v>
      </c>
      <c r="D103" s="17">
        <v>195793</v>
      </c>
      <c r="E103" s="17">
        <v>214211</v>
      </c>
      <c r="F103" s="17">
        <v>372716</v>
      </c>
      <c r="G103" s="12">
        <v>0.245</v>
      </c>
      <c r="H103" s="12">
        <v>0.189</v>
      </c>
      <c r="I103" s="12">
        <v>0.20699999999999999</v>
      </c>
      <c r="J103" s="12">
        <v>0.35899999999999999</v>
      </c>
    </row>
    <row r="104" spans="1:10" x14ac:dyDescent="0.35">
      <c r="A104" t="s">
        <v>635</v>
      </c>
      <c r="B104" s="17">
        <v>617236</v>
      </c>
      <c r="C104" s="17">
        <v>120110</v>
      </c>
      <c r="D104" s="17">
        <v>89491</v>
      </c>
      <c r="E104" s="17">
        <v>200934</v>
      </c>
      <c r="F104" s="17">
        <v>206702</v>
      </c>
      <c r="G104" s="12">
        <v>0.19500000000000001</v>
      </c>
      <c r="H104" s="12">
        <v>0.14499999999999999</v>
      </c>
      <c r="I104" s="12">
        <v>0.32600000000000001</v>
      </c>
      <c r="J104" s="12">
        <v>0.33500000000000002</v>
      </c>
    </row>
    <row r="105" spans="1:10" x14ac:dyDescent="0.35">
      <c r="A105" t="s">
        <v>802</v>
      </c>
      <c r="B105" s="17">
        <v>5171027</v>
      </c>
      <c r="C105" s="17">
        <v>1294718</v>
      </c>
      <c r="D105" s="17">
        <v>1028494</v>
      </c>
      <c r="E105" s="17">
        <v>1018817</v>
      </c>
      <c r="F105" s="17">
        <v>1828998</v>
      </c>
      <c r="G105" s="12">
        <v>0.25</v>
      </c>
      <c r="H105" s="12">
        <v>0.19900000000000001</v>
      </c>
      <c r="I105" s="12">
        <v>0.19700000000000001</v>
      </c>
      <c r="J105" s="12">
        <v>0.35399999999999998</v>
      </c>
    </row>
    <row r="106" spans="1:10" x14ac:dyDescent="0.35">
      <c r="A106" t="s">
        <v>636</v>
      </c>
      <c r="B106" s="17">
        <v>315600</v>
      </c>
      <c r="C106" s="17">
        <v>315600</v>
      </c>
      <c r="D106" s="17">
        <v>0</v>
      </c>
      <c r="E106" s="17">
        <v>0</v>
      </c>
      <c r="F106" s="17">
        <v>0</v>
      </c>
      <c r="G106" s="12">
        <v>1</v>
      </c>
      <c r="H106" s="12">
        <v>0</v>
      </c>
      <c r="I106" s="12">
        <v>0</v>
      </c>
      <c r="J106" s="12">
        <v>0</v>
      </c>
    </row>
    <row r="107" spans="1:10" x14ac:dyDescent="0.35">
      <c r="A107" t="s">
        <v>637</v>
      </c>
      <c r="B107" s="17">
        <v>1731095</v>
      </c>
      <c r="C107" s="17">
        <v>517200</v>
      </c>
      <c r="D107" s="17">
        <v>625750</v>
      </c>
      <c r="E107" s="17">
        <v>327250</v>
      </c>
      <c r="F107" s="17">
        <v>260895</v>
      </c>
      <c r="G107" s="12">
        <v>0.29899999999999999</v>
      </c>
      <c r="H107" s="12">
        <v>0.36099999999999999</v>
      </c>
      <c r="I107" s="12">
        <v>0.189</v>
      </c>
      <c r="J107" s="12">
        <v>0.151</v>
      </c>
    </row>
    <row r="108" spans="1:10" x14ac:dyDescent="0.35">
      <c r="A108" t="s">
        <v>638</v>
      </c>
      <c r="B108" s="17">
        <v>2246948</v>
      </c>
      <c r="C108" s="17">
        <v>519000</v>
      </c>
      <c r="D108" s="17">
        <v>379500</v>
      </c>
      <c r="E108" s="17">
        <v>442000</v>
      </c>
      <c r="F108" s="17">
        <v>906448</v>
      </c>
      <c r="G108" s="12">
        <v>0.23100000000000001</v>
      </c>
      <c r="H108" s="12">
        <v>0.16900000000000001</v>
      </c>
      <c r="I108" s="12">
        <v>0.19700000000000001</v>
      </c>
      <c r="J108" s="12">
        <v>0.40300000000000002</v>
      </c>
    </row>
    <row r="109" spans="1:10" x14ac:dyDescent="0.35">
      <c r="A109" t="s">
        <v>639</v>
      </c>
      <c r="B109" s="17">
        <v>2239639</v>
      </c>
      <c r="C109" s="17">
        <v>494445</v>
      </c>
      <c r="D109" s="17">
        <v>332150</v>
      </c>
      <c r="E109" s="17">
        <v>356152</v>
      </c>
      <c r="F109" s="17">
        <v>1056892</v>
      </c>
      <c r="G109" s="12">
        <v>0.221</v>
      </c>
      <c r="H109" s="12">
        <v>0.14799999999999999</v>
      </c>
      <c r="I109" s="12">
        <v>0.159</v>
      </c>
      <c r="J109" s="12">
        <v>0.47199999999999998</v>
      </c>
    </row>
    <row r="110" spans="1:10" x14ac:dyDescent="0.35">
      <c r="A110" t="s">
        <v>640</v>
      </c>
      <c r="B110" s="17">
        <v>2421669</v>
      </c>
      <c r="C110" s="17">
        <v>480810</v>
      </c>
      <c r="D110" s="17">
        <v>531048</v>
      </c>
      <c r="E110" s="17">
        <v>426243</v>
      </c>
      <c r="F110" s="17">
        <v>983568</v>
      </c>
      <c r="G110" s="12">
        <v>0.19900000000000001</v>
      </c>
      <c r="H110" s="12">
        <v>0.219</v>
      </c>
      <c r="I110" s="12">
        <v>0.17599999999999999</v>
      </c>
      <c r="J110" s="12">
        <v>0.40600000000000003</v>
      </c>
    </row>
    <row r="111" spans="1:10" x14ac:dyDescent="0.35">
      <c r="A111" t="s">
        <v>641</v>
      </c>
      <c r="B111" s="17">
        <v>2634790</v>
      </c>
      <c r="C111" s="17">
        <v>620968</v>
      </c>
      <c r="D111" s="17">
        <v>534568</v>
      </c>
      <c r="E111" s="17">
        <v>527581</v>
      </c>
      <c r="F111" s="17">
        <v>951673</v>
      </c>
      <c r="G111" s="12">
        <v>0.23599999999999999</v>
      </c>
      <c r="H111" s="12">
        <v>0.20300000000000001</v>
      </c>
      <c r="I111" s="12">
        <v>0.2</v>
      </c>
      <c r="J111" s="12">
        <v>0.36099999999999999</v>
      </c>
    </row>
    <row r="112" spans="1:10" x14ac:dyDescent="0.35">
      <c r="A112" t="s">
        <v>642</v>
      </c>
      <c r="B112" s="17">
        <v>1506213</v>
      </c>
      <c r="C112" s="17">
        <v>260353</v>
      </c>
      <c r="D112" s="17">
        <v>222742</v>
      </c>
      <c r="E112" s="17">
        <v>499936</v>
      </c>
      <c r="F112" s="17">
        <v>523182</v>
      </c>
      <c r="G112" s="12">
        <v>0.17299999999999999</v>
      </c>
      <c r="H112" s="12">
        <v>0.14799999999999999</v>
      </c>
      <c r="I112" s="12">
        <v>0.33200000000000002</v>
      </c>
      <c r="J112" s="12">
        <v>0.34699999999999998</v>
      </c>
    </row>
    <row r="113" spans="1:10" x14ac:dyDescent="0.35">
      <c r="A113" t="s">
        <v>803</v>
      </c>
      <c r="B113" s="17">
        <v>13095954</v>
      </c>
      <c r="C113" s="17">
        <v>3208377</v>
      </c>
      <c r="D113" s="17">
        <v>2625758</v>
      </c>
      <c r="E113" s="17">
        <v>2579162</v>
      </c>
      <c r="F113" s="17">
        <v>4682658</v>
      </c>
      <c r="G113" s="12">
        <v>0.245</v>
      </c>
      <c r="H113" s="12">
        <v>0.20100000000000001</v>
      </c>
      <c r="I113" s="12">
        <v>0.19700000000000001</v>
      </c>
      <c r="J113" s="12">
        <v>0.35799999999999998</v>
      </c>
    </row>
    <row r="114" spans="1:10" x14ac:dyDescent="0.35">
      <c r="A114" t="s">
        <v>643</v>
      </c>
      <c r="B114" s="17">
        <v>633000</v>
      </c>
      <c r="C114" s="17">
        <v>633000</v>
      </c>
      <c r="D114" s="17">
        <v>0</v>
      </c>
      <c r="E114" s="17">
        <v>0</v>
      </c>
      <c r="F114" s="17">
        <v>0</v>
      </c>
      <c r="G114" s="12">
        <v>1</v>
      </c>
      <c r="H114" s="12">
        <v>0</v>
      </c>
      <c r="I114" s="12">
        <v>0</v>
      </c>
      <c r="J114" s="12">
        <v>0</v>
      </c>
    </row>
    <row r="115" spans="1:10" x14ac:dyDescent="0.35">
      <c r="A115" t="s">
        <v>644</v>
      </c>
      <c r="B115" s="17">
        <v>3767076</v>
      </c>
      <c r="C115" s="17">
        <v>1139400</v>
      </c>
      <c r="D115" s="17">
        <v>1332500</v>
      </c>
      <c r="E115" s="17">
        <v>776000</v>
      </c>
      <c r="F115" s="17">
        <v>519176</v>
      </c>
      <c r="G115" s="12">
        <v>0.30199999999999999</v>
      </c>
      <c r="H115" s="12">
        <v>0.35399999999999998</v>
      </c>
      <c r="I115" s="12">
        <v>0.20599999999999999</v>
      </c>
      <c r="J115" s="12">
        <v>0.13800000000000001</v>
      </c>
    </row>
    <row r="116" spans="1:10" x14ac:dyDescent="0.35">
      <c r="A116" t="s">
        <v>645</v>
      </c>
      <c r="B116" s="17">
        <v>4611847</v>
      </c>
      <c r="C116" s="17">
        <v>1104900</v>
      </c>
      <c r="D116" s="17">
        <v>803750</v>
      </c>
      <c r="E116" s="17">
        <v>879250</v>
      </c>
      <c r="F116" s="17">
        <v>1823947</v>
      </c>
      <c r="G116" s="12">
        <v>0.24</v>
      </c>
      <c r="H116" s="12">
        <v>0.17399999999999999</v>
      </c>
      <c r="I116" s="12">
        <v>0.191</v>
      </c>
      <c r="J116" s="12">
        <v>0.39500000000000002</v>
      </c>
    </row>
    <row r="117" spans="1:10" x14ac:dyDescent="0.35">
      <c r="A117" t="s">
        <v>646</v>
      </c>
      <c r="B117" s="17">
        <v>4524369</v>
      </c>
      <c r="C117" s="17">
        <v>1015290</v>
      </c>
      <c r="D117" s="17">
        <v>623322</v>
      </c>
      <c r="E117" s="17">
        <v>708455</v>
      </c>
      <c r="F117" s="17">
        <v>2177302</v>
      </c>
      <c r="G117" s="12">
        <v>0.224</v>
      </c>
      <c r="H117" s="12">
        <v>0.13800000000000001</v>
      </c>
      <c r="I117" s="12">
        <v>0.157</v>
      </c>
      <c r="J117" s="12">
        <v>0.48099999999999998</v>
      </c>
    </row>
    <row r="118" spans="1:10" x14ac:dyDescent="0.35">
      <c r="A118" t="s">
        <v>647</v>
      </c>
      <c r="B118" s="17">
        <v>5169008</v>
      </c>
      <c r="C118" s="17">
        <v>1125765</v>
      </c>
      <c r="D118" s="17">
        <v>1093206</v>
      </c>
      <c r="E118" s="17">
        <v>902925</v>
      </c>
      <c r="F118" s="17">
        <v>2047112</v>
      </c>
      <c r="G118" s="12">
        <v>0.218</v>
      </c>
      <c r="H118" s="12">
        <v>0.21099999999999999</v>
      </c>
      <c r="I118" s="12">
        <v>0.17499999999999999</v>
      </c>
      <c r="J118" s="12">
        <v>0.39600000000000002</v>
      </c>
    </row>
    <row r="119" spans="1:10" x14ac:dyDescent="0.35">
      <c r="A119" t="s">
        <v>648</v>
      </c>
      <c r="B119" s="17">
        <v>5826161</v>
      </c>
      <c r="C119" s="17">
        <v>1441705</v>
      </c>
      <c r="D119" s="17">
        <v>1168687</v>
      </c>
      <c r="E119" s="17">
        <v>1088976</v>
      </c>
      <c r="F119" s="17">
        <v>2126793</v>
      </c>
      <c r="G119" s="12">
        <v>0.247</v>
      </c>
      <c r="H119" s="12">
        <v>0.20100000000000001</v>
      </c>
      <c r="I119" s="12">
        <v>0.187</v>
      </c>
      <c r="J119" s="12">
        <v>0.36499999999999999</v>
      </c>
    </row>
    <row r="120" spans="1:10" x14ac:dyDescent="0.35">
      <c r="A120" t="s">
        <v>649</v>
      </c>
      <c r="B120" s="17">
        <v>3491869</v>
      </c>
      <c r="C120" s="17">
        <v>675124</v>
      </c>
      <c r="D120" s="17">
        <v>522941</v>
      </c>
      <c r="E120" s="17">
        <v>1078445</v>
      </c>
      <c r="F120" s="17">
        <v>1215360</v>
      </c>
      <c r="G120" s="12">
        <v>0.193</v>
      </c>
      <c r="H120" s="12">
        <v>0.15</v>
      </c>
      <c r="I120" s="12">
        <v>0.309</v>
      </c>
      <c r="J120" s="12">
        <v>0.34799999999999998</v>
      </c>
    </row>
    <row r="121" spans="1:10" x14ac:dyDescent="0.35">
      <c r="A121" t="s">
        <v>804</v>
      </c>
      <c r="B121" s="17">
        <v>28023331</v>
      </c>
      <c r="C121" s="17">
        <v>7135184</v>
      </c>
      <c r="D121" s="17">
        <v>5544406</v>
      </c>
      <c r="E121" s="17">
        <v>5434051</v>
      </c>
      <c r="F121" s="17">
        <v>9909689</v>
      </c>
      <c r="G121" s="12">
        <v>0.255</v>
      </c>
      <c r="H121" s="12">
        <v>0.19800000000000001</v>
      </c>
      <c r="I121" s="12">
        <v>0.19400000000000001</v>
      </c>
      <c r="J121" s="12">
        <v>0.35399999999999998</v>
      </c>
    </row>
    <row r="122" spans="1:10" x14ac:dyDescent="0.35">
      <c r="A122" t="s">
        <v>650</v>
      </c>
      <c r="B122" s="17">
        <v>135300</v>
      </c>
      <c r="C122" s="17">
        <v>135300</v>
      </c>
      <c r="D122" s="17">
        <v>0</v>
      </c>
      <c r="E122" s="17">
        <v>0</v>
      </c>
      <c r="F122" s="17">
        <v>0</v>
      </c>
      <c r="G122" s="12">
        <v>1</v>
      </c>
      <c r="H122" s="12">
        <v>0</v>
      </c>
      <c r="I122" s="12">
        <v>0</v>
      </c>
      <c r="J122" s="12">
        <v>0</v>
      </c>
    </row>
    <row r="123" spans="1:10" x14ac:dyDescent="0.35">
      <c r="A123" t="s">
        <v>651</v>
      </c>
      <c r="B123" s="17">
        <v>727066</v>
      </c>
      <c r="C123" s="17">
        <v>218100</v>
      </c>
      <c r="D123" s="17">
        <v>260000</v>
      </c>
      <c r="E123" s="17">
        <v>148250</v>
      </c>
      <c r="F123" s="17">
        <v>100716</v>
      </c>
      <c r="G123" s="12">
        <v>0.3</v>
      </c>
      <c r="H123" s="12">
        <v>0.35799999999999998</v>
      </c>
      <c r="I123" s="12">
        <v>0.20399999999999999</v>
      </c>
      <c r="J123" s="12">
        <v>0.13900000000000001</v>
      </c>
    </row>
    <row r="124" spans="1:10" x14ac:dyDescent="0.35">
      <c r="A124" t="s">
        <v>652</v>
      </c>
      <c r="B124" s="17">
        <v>1015132</v>
      </c>
      <c r="C124" s="17">
        <v>237900</v>
      </c>
      <c r="D124" s="17">
        <v>199500</v>
      </c>
      <c r="E124" s="17">
        <v>200000</v>
      </c>
      <c r="F124" s="17">
        <v>377732</v>
      </c>
      <c r="G124" s="12">
        <v>0.23400000000000001</v>
      </c>
      <c r="H124" s="12">
        <v>0.19700000000000001</v>
      </c>
      <c r="I124" s="12">
        <v>0.19700000000000001</v>
      </c>
      <c r="J124" s="12">
        <v>0.372</v>
      </c>
    </row>
    <row r="125" spans="1:10" x14ac:dyDescent="0.35">
      <c r="A125" t="s">
        <v>653</v>
      </c>
      <c r="B125" s="17">
        <v>975434</v>
      </c>
      <c r="C125" s="17">
        <v>210705</v>
      </c>
      <c r="D125" s="17">
        <v>144340</v>
      </c>
      <c r="E125" s="17">
        <v>162752</v>
      </c>
      <c r="F125" s="17">
        <v>457637</v>
      </c>
      <c r="G125" s="12">
        <v>0.216</v>
      </c>
      <c r="H125" s="12">
        <v>0.14799999999999999</v>
      </c>
      <c r="I125" s="12">
        <v>0.16700000000000001</v>
      </c>
      <c r="J125" s="12">
        <v>0.46899999999999997</v>
      </c>
    </row>
    <row r="126" spans="1:10" x14ac:dyDescent="0.35">
      <c r="A126" t="s">
        <v>654</v>
      </c>
      <c r="B126" s="17">
        <v>1126889</v>
      </c>
      <c r="C126" s="17">
        <v>244141</v>
      </c>
      <c r="D126" s="17">
        <v>256840</v>
      </c>
      <c r="E126" s="17">
        <v>212898</v>
      </c>
      <c r="F126" s="17">
        <v>413009</v>
      </c>
      <c r="G126" s="12">
        <v>0.217</v>
      </c>
      <c r="H126" s="12">
        <v>0.22800000000000001</v>
      </c>
      <c r="I126" s="12">
        <v>0.189</v>
      </c>
      <c r="J126" s="12">
        <v>0.36699999999999999</v>
      </c>
    </row>
    <row r="127" spans="1:10" x14ac:dyDescent="0.35">
      <c r="A127" t="s">
        <v>655</v>
      </c>
      <c r="B127" s="17">
        <v>1186533</v>
      </c>
      <c r="C127" s="17">
        <v>291091</v>
      </c>
      <c r="D127" s="17">
        <v>254436</v>
      </c>
      <c r="E127" s="17">
        <v>246749</v>
      </c>
      <c r="F127" s="17">
        <v>394258</v>
      </c>
      <c r="G127" s="12">
        <v>0.245</v>
      </c>
      <c r="H127" s="12">
        <v>0.214</v>
      </c>
      <c r="I127" s="12">
        <v>0.20799999999999999</v>
      </c>
      <c r="J127" s="12">
        <v>0.33200000000000002</v>
      </c>
    </row>
    <row r="128" spans="1:10" x14ac:dyDescent="0.35">
      <c r="A128" t="s">
        <v>656</v>
      </c>
      <c r="B128" s="17">
        <v>732285</v>
      </c>
      <c r="C128" s="17">
        <v>134350</v>
      </c>
      <c r="D128" s="17">
        <v>112886</v>
      </c>
      <c r="E128" s="17">
        <v>259736</v>
      </c>
      <c r="F128" s="17">
        <v>225313</v>
      </c>
      <c r="G128" s="12">
        <v>0.183</v>
      </c>
      <c r="H128" s="12">
        <v>0.154</v>
      </c>
      <c r="I128" s="12">
        <v>0.35499999999999998</v>
      </c>
      <c r="J128" s="12">
        <v>0.308</v>
      </c>
    </row>
    <row r="129" spans="1:10" x14ac:dyDescent="0.35">
      <c r="A129" t="s">
        <v>805</v>
      </c>
      <c r="B129" s="17">
        <v>5898639</v>
      </c>
      <c r="C129" s="17">
        <v>1471587</v>
      </c>
      <c r="D129" s="17">
        <v>1228002</v>
      </c>
      <c r="E129" s="17">
        <v>1230385</v>
      </c>
      <c r="F129" s="17">
        <v>1968665</v>
      </c>
      <c r="G129" s="12">
        <v>0.249</v>
      </c>
      <c r="H129" s="12">
        <v>0.20799999999999999</v>
      </c>
      <c r="I129" s="12">
        <v>0.20899999999999999</v>
      </c>
      <c r="J129" s="12">
        <v>0.33400000000000002</v>
      </c>
    </row>
    <row r="130" spans="1:10" x14ac:dyDescent="0.35">
      <c r="A130" t="s">
        <v>657</v>
      </c>
      <c r="B130" s="17">
        <v>86700</v>
      </c>
      <c r="C130" s="17">
        <v>86700</v>
      </c>
      <c r="D130" s="17">
        <v>0</v>
      </c>
      <c r="E130" s="17">
        <v>0</v>
      </c>
      <c r="F130" s="17">
        <v>0</v>
      </c>
      <c r="G130" s="12">
        <v>1</v>
      </c>
      <c r="H130" s="12">
        <v>0</v>
      </c>
      <c r="I130" s="12">
        <v>0</v>
      </c>
      <c r="J130" s="12">
        <v>0</v>
      </c>
    </row>
    <row r="131" spans="1:10" x14ac:dyDescent="0.35">
      <c r="A131" t="s">
        <v>658</v>
      </c>
      <c r="B131" s="17">
        <v>405727</v>
      </c>
      <c r="C131" s="17">
        <v>99600</v>
      </c>
      <c r="D131" s="17">
        <v>145500</v>
      </c>
      <c r="E131" s="17">
        <v>84250</v>
      </c>
      <c r="F131" s="17">
        <v>76377</v>
      </c>
      <c r="G131" s="12">
        <v>0.245</v>
      </c>
      <c r="H131" s="12">
        <v>0.35899999999999999</v>
      </c>
      <c r="I131" s="12">
        <v>0.20799999999999999</v>
      </c>
      <c r="J131" s="12">
        <v>0.188</v>
      </c>
    </row>
    <row r="132" spans="1:10" x14ac:dyDescent="0.35">
      <c r="A132" t="s">
        <v>659</v>
      </c>
      <c r="B132" s="17">
        <v>505024</v>
      </c>
      <c r="C132" s="17">
        <v>126300</v>
      </c>
      <c r="D132" s="17">
        <v>84000</v>
      </c>
      <c r="E132" s="17">
        <v>86500</v>
      </c>
      <c r="F132" s="17">
        <v>208224</v>
      </c>
      <c r="G132" s="12">
        <v>0.25</v>
      </c>
      <c r="H132" s="12">
        <v>0.16600000000000001</v>
      </c>
      <c r="I132" s="12">
        <v>0.17100000000000001</v>
      </c>
      <c r="J132" s="12">
        <v>0.41199999999999998</v>
      </c>
    </row>
    <row r="133" spans="1:10" x14ac:dyDescent="0.35">
      <c r="A133" t="s">
        <v>660</v>
      </c>
      <c r="B133" s="17">
        <v>449254</v>
      </c>
      <c r="C133" s="17">
        <v>97734</v>
      </c>
      <c r="D133" s="17">
        <v>55672</v>
      </c>
      <c r="E133" s="17">
        <v>70930</v>
      </c>
      <c r="F133" s="17">
        <v>224917</v>
      </c>
      <c r="G133" s="12">
        <v>0.218</v>
      </c>
      <c r="H133" s="12">
        <v>0.124</v>
      </c>
      <c r="I133" s="12">
        <v>0.158</v>
      </c>
      <c r="J133" s="12">
        <v>0.501</v>
      </c>
    </row>
    <row r="134" spans="1:10" x14ac:dyDescent="0.35">
      <c r="A134" t="s">
        <v>661</v>
      </c>
      <c r="B134" s="17">
        <v>543045</v>
      </c>
      <c r="C134" s="17">
        <v>128414</v>
      </c>
      <c r="D134" s="17">
        <v>113675</v>
      </c>
      <c r="E134" s="17">
        <v>85259</v>
      </c>
      <c r="F134" s="17">
        <v>215697</v>
      </c>
      <c r="G134" s="12">
        <v>0.23599999999999999</v>
      </c>
      <c r="H134" s="12">
        <v>0.20899999999999999</v>
      </c>
      <c r="I134" s="12">
        <v>0.157</v>
      </c>
      <c r="J134" s="12">
        <v>0.39700000000000002</v>
      </c>
    </row>
    <row r="135" spans="1:10" x14ac:dyDescent="0.35">
      <c r="A135" t="s">
        <v>662</v>
      </c>
      <c r="B135" s="17">
        <v>596434</v>
      </c>
      <c r="C135" s="17">
        <v>144893</v>
      </c>
      <c r="D135" s="17">
        <v>113394</v>
      </c>
      <c r="E135" s="17">
        <v>121985</v>
      </c>
      <c r="F135" s="17">
        <v>216162</v>
      </c>
      <c r="G135" s="12">
        <v>0.24299999999999999</v>
      </c>
      <c r="H135" s="12">
        <v>0.19</v>
      </c>
      <c r="I135" s="12">
        <v>0.20499999999999999</v>
      </c>
      <c r="J135" s="12">
        <v>0.36199999999999999</v>
      </c>
    </row>
    <row r="136" spans="1:10" x14ac:dyDescent="0.35">
      <c r="A136" t="s">
        <v>663</v>
      </c>
      <c r="B136" s="17">
        <v>323538</v>
      </c>
      <c r="C136" s="17">
        <v>63578</v>
      </c>
      <c r="D136" s="17">
        <v>48307</v>
      </c>
      <c r="E136" s="17">
        <v>95259</v>
      </c>
      <c r="F136" s="17">
        <v>116394</v>
      </c>
      <c r="G136" s="12">
        <v>0.19700000000000001</v>
      </c>
      <c r="H136" s="12">
        <v>0.14899999999999999</v>
      </c>
      <c r="I136" s="12">
        <v>0.29399999999999998</v>
      </c>
      <c r="J136" s="12">
        <v>0.36</v>
      </c>
    </row>
    <row r="137" spans="1:10" x14ac:dyDescent="0.35">
      <c r="A137" t="s">
        <v>806</v>
      </c>
      <c r="B137" s="17">
        <v>2909722</v>
      </c>
      <c r="C137" s="17">
        <v>747219</v>
      </c>
      <c r="D137" s="17">
        <v>560549</v>
      </c>
      <c r="E137" s="17">
        <v>544183</v>
      </c>
      <c r="F137" s="17">
        <v>1057771</v>
      </c>
      <c r="G137" s="12">
        <v>0.25700000000000001</v>
      </c>
      <c r="H137" s="12">
        <v>0.193</v>
      </c>
      <c r="I137" s="12">
        <v>0.187</v>
      </c>
      <c r="J137" s="12">
        <v>0.36399999999999999</v>
      </c>
    </row>
    <row r="138" spans="1:10" x14ac:dyDescent="0.35">
      <c r="A138" t="s">
        <v>664</v>
      </c>
      <c r="B138" s="17">
        <v>79200</v>
      </c>
      <c r="C138" s="17">
        <v>79200</v>
      </c>
      <c r="D138" s="17">
        <v>0</v>
      </c>
      <c r="E138" s="17">
        <v>0</v>
      </c>
      <c r="F138" s="17">
        <v>0</v>
      </c>
      <c r="G138" s="12">
        <v>1</v>
      </c>
      <c r="H138" s="12">
        <v>0</v>
      </c>
      <c r="I138" s="12">
        <v>0</v>
      </c>
      <c r="J138" s="12">
        <v>0</v>
      </c>
    </row>
    <row r="139" spans="1:10" x14ac:dyDescent="0.35">
      <c r="A139" t="s">
        <v>665</v>
      </c>
      <c r="B139" s="17">
        <v>420124</v>
      </c>
      <c r="C139" s="17">
        <v>120900</v>
      </c>
      <c r="D139" s="17">
        <v>157500</v>
      </c>
      <c r="E139" s="17">
        <v>79500</v>
      </c>
      <c r="F139" s="17">
        <v>62224</v>
      </c>
      <c r="G139" s="12">
        <v>0.28799999999999998</v>
      </c>
      <c r="H139" s="12">
        <v>0.375</v>
      </c>
      <c r="I139" s="12">
        <v>0.189</v>
      </c>
      <c r="J139" s="12">
        <v>0.14799999999999999</v>
      </c>
    </row>
    <row r="140" spans="1:10" x14ac:dyDescent="0.35">
      <c r="A140" t="s">
        <v>666</v>
      </c>
      <c r="B140" s="17">
        <v>552844</v>
      </c>
      <c r="C140" s="17">
        <v>120600</v>
      </c>
      <c r="D140" s="17">
        <v>101500</v>
      </c>
      <c r="E140" s="17">
        <v>114500</v>
      </c>
      <c r="F140" s="17">
        <v>216244</v>
      </c>
      <c r="G140" s="12">
        <v>0.218</v>
      </c>
      <c r="H140" s="12">
        <v>0.184</v>
      </c>
      <c r="I140" s="12">
        <v>0.20699999999999999</v>
      </c>
      <c r="J140" s="12">
        <v>0.39100000000000001</v>
      </c>
    </row>
    <row r="141" spans="1:10" x14ac:dyDescent="0.35">
      <c r="A141" t="s">
        <v>667</v>
      </c>
      <c r="B141" s="17">
        <v>565583</v>
      </c>
      <c r="C141" s="17">
        <v>124638</v>
      </c>
      <c r="D141" s="17">
        <v>76602</v>
      </c>
      <c r="E141" s="17">
        <v>97918</v>
      </c>
      <c r="F141" s="17">
        <v>266425</v>
      </c>
      <c r="G141" s="12">
        <v>0.22</v>
      </c>
      <c r="H141" s="12">
        <v>0.13500000000000001</v>
      </c>
      <c r="I141" s="12">
        <v>0.17299999999999999</v>
      </c>
      <c r="J141" s="12">
        <v>0.47099999999999997</v>
      </c>
    </row>
    <row r="142" spans="1:10" x14ac:dyDescent="0.35">
      <c r="A142" t="s">
        <v>668</v>
      </c>
      <c r="B142" s="17">
        <v>597358</v>
      </c>
      <c r="C142" s="17">
        <v>116651</v>
      </c>
      <c r="D142" s="17">
        <v>132052</v>
      </c>
      <c r="E142" s="17">
        <v>111666</v>
      </c>
      <c r="F142" s="17">
        <v>236989</v>
      </c>
      <c r="G142" s="12">
        <v>0.19500000000000001</v>
      </c>
      <c r="H142" s="12">
        <v>0.221</v>
      </c>
      <c r="I142" s="12">
        <v>0.187</v>
      </c>
      <c r="J142" s="12">
        <v>0.39700000000000002</v>
      </c>
    </row>
    <row r="143" spans="1:10" x14ac:dyDescent="0.35">
      <c r="A143" t="s">
        <v>669</v>
      </c>
      <c r="B143" s="17">
        <v>667153</v>
      </c>
      <c r="C143" s="17">
        <v>164530</v>
      </c>
      <c r="D143" s="17">
        <v>136338</v>
      </c>
      <c r="E143" s="17">
        <v>130050</v>
      </c>
      <c r="F143" s="17">
        <v>236235</v>
      </c>
      <c r="G143" s="12">
        <v>0.247</v>
      </c>
      <c r="H143" s="12">
        <v>0.20399999999999999</v>
      </c>
      <c r="I143" s="12">
        <v>0.19500000000000001</v>
      </c>
      <c r="J143" s="12">
        <v>0.35399999999999998</v>
      </c>
    </row>
    <row r="144" spans="1:10" x14ac:dyDescent="0.35">
      <c r="A144" t="s">
        <v>670</v>
      </c>
      <c r="B144" s="17">
        <v>400945</v>
      </c>
      <c r="C144" s="17">
        <v>77988</v>
      </c>
      <c r="D144" s="17">
        <v>56010</v>
      </c>
      <c r="E144" s="17">
        <v>131440</v>
      </c>
      <c r="F144" s="17">
        <v>135507</v>
      </c>
      <c r="G144" s="12">
        <v>0.19500000000000001</v>
      </c>
      <c r="H144" s="12">
        <v>0.14000000000000001</v>
      </c>
      <c r="I144" s="12">
        <v>0.32800000000000001</v>
      </c>
      <c r="J144" s="12">
        <v>0.33800000000000002</v>
      </c>
    </row>
    <row r="145" spans="1:10" x14ac:dyDescent="0.35">
      <c r="A145" t="s">
        <v>807</v>
      </c>
      <c r="B145" s="17">
        <v>3283208</v>
      </c>
      <c r="C145" s="17">
        <v>804507</v>
      </c>
      <c r="D145" s="17">
        <v>660003</v>
      </c>
      <c r="E145" s="17">
        <v>665073</v>
      </c>
      <c r="F145" s="17">
        <v>1153624</v>
      </c>
      <c r="G145" s="12">
        <v>0.245</v>
      </c>
      <c r="H145" s="12">
        <v>0.20100000000000001</v>
      </c>
      <c r="I145" s="12">
        <v>0.20300000000000001</v>
      </c>
      <c r="J145" s="12">
        <v>0.35099999999999998</v>
      </c>
    </row>
    <row r="146" spans="1:10" x14ac:dyDescent="0.35">
      <c r="A146" t="s">
        <v>671</v>
      </c>
      <c r="B146" s="17">
        <v>57000</v>
      </c>
      <c r="C146" s="17">
        <v>57000</v>
      </c>
      <c r="D146" s="17">
        <v>0</v>
      </c>
      <c r="E146" s="17">
        <v>0</v>
      </c>
      <c r="F146" s="17">
        <v>0</v>
      </c>
      <c r="G146" s="12">
        <v>1</v>
      </c>
      <c r="H146" s="12">
        <v>0</v>
      </c>
      <c r="I146" s="12">
        <v>0</v>
      </c>
      <c r="J146" s="12">
        <v>0</v>
      </c>
    </row>
    <row r="147" spans="1:10" x14ac:dyDescent="0.35">
      <c r="A147" t="s">
        <v>672</v>
      </c>
      <c r="B147" s="17">
        <v>303040</v>
      </c>
      <c r="C147" s="17">
        <v>88200</v>
      </c>
      <c r="D147" s="17">
        <v>112250</v>
      </c>
      <c r="E147" s="17">
        <v>62750</v>
      </c>
      <c r="F147" s="17">
        <v>39840</v>
      </c>
      <c r="G147" s="12">
        <v>0.29099999999999998</v>
      </c>
      <c r="H147" s="12">
        <v>0.37</v>
      </c>
      <c r="I147" s="12">
        <v>0.20699999999999999</v>
      </c>
      <c r="J147" s="12">
        <v>0.13100000000000001</v>
      </c>
    </row>
    <row r="148" spans="1:10" x14ac:dyDescent="0.35">
      <c r="A148" t="s">
        <v>673</v>
      </c>
      <c r="B148" s="17">
        <v>428290</v>
      </c>
      <c r="C148" s="17">
        <v>103200</v>
      </c>
      <c r="D148" s="17">
        <v>76750</v>
      </c>
      <c r="E148" s="17">
        <v>89500</v>
      </c>
      <c r="F148" s="17">
        <v>158840</v>
      </c>
      <c r="G148" s="12">
        <v>0.24099999999999999</v>
      </c>
      <c r="H148" s="12">
        <v>0.17899999999999999</v>
      </c>
      <c r="I148" s="12">
        <v>0.20899999999999999</v>
      </c>
      <c r="J148" s="12">
        <v>0.371</v>
      </c>
    </row>
    <row r="149" spans="1:10" x14ac:dyDescent="0.35">
      <c r="A149" t="s">
        <v>674</v>
      </c>
      <c r="B149" s="17">
        <v>393331</v>
      </c>
      <c r="C149" s="17">
        <v>89193</v>
      </c>
      <c r="D149" s="17">
        <v>55462</v>
      </c>
      <c r="E149" s="17">
        <v>64355</v>
      </c>
      <c r="F149" s="17">
        <v>184321</v>
      </c>
      <c r="G149" s="12">
        <v>0.22700000000000001</v>
      </c>
      <c r="H149" s="12">
        <v>0.14099999999999999</v>
      </c>
      <c r="I149" s="12">
        <v>0.16400000000000001</v>
      </c>
      <c r="J149" s="12">
        <v>0.46899999999999997</v>
      </c>
    </row>
    <row r="150" spans="1:10" x14ac:dyDescent="0.35">
      <c r="A150" t="s">
        <v>675</v>
      </c>
      <c r="B150" s="17">
        <v>461834</v>
      </c>
      <c r="C150" s="17">
        <v>87145</v>
      </c>
      <c r="D150" s="17">
        <v>118170</v>
      </c>
      <c r="E150" s="17">
        <v>79025</v>
      </c>
      <c r="F150" s="17">
        <v>177494</v>
      </c>
      <c r="G150" s="12">
        <v>0.189</v>
      </c>
      <c r="H150" s="12">
        <v>0.25600000000000001</v>
      </c>
      <c r="I150" s="12">
        <v>0.17100000000000001</v>
      </c>
      <c r="J150" s="12">
        <v>0.38400000000000001</v>
      </c>
    </row>
    <row r="151" spans="1:10" x14ac:dyDescent="0.35">
      <c r="A151" t="s">
        <v>676</v>
      </c>
      <c r="B151" s="17">
        <v>486757</v>
      </c>
      <c r="C151" s="17">
        <v>115926</v>
      </c>
      <c r="D151" s="17">
        <v>107755</v>
      </c>
      <c r="E151" s="17">
        <v>101452</v>
      </c>
      <c r="F151" s="17">
        <v>161624</v>
      </c>
      <c r="G151" s="12">
        <v>0.23799999999999999</v>
      </c>
      <c r="H151" s="12">
        <v>0.221</v>
      </c>
      <c r="I151" s="12">
        <v>0.20799999999999999</v>
      </c>
      <c r="J151" s="12">
        <v>0.33200000000000002</v>
      </c>
    </row>
    <row r="152" spans="1:10" x14ac:dyDescent="0.35">
      <c r="A152" t="s">
        <v>677</v>
      </c>
      <c r="B152" s="17">
        <v>291592</v>
      </c>
      <c r="C152" s="17">
        <v>46529</v>
      </c>
      <c r="D152" s="17">
        <v>50783</v>
      </c>
      <c r="E152" s="17">
        <v>105026</v>
      </c>
      <c r="F152" s="17">
        <v>89253</v>
      </c>
      <c r="G152" s="12">
        <v>0.16</v>
      </c>
      <c r="H152" s="12">
        <v>0.17399999999999999</v>
      </c>
      <c r="I152" s="12">
        <v>0.36</v>
      </c>
      <c r="J152" s="12">
        <v>0.30599999999999999</v>
      </c>
    </row>
    <row r="153" spans="1:10" x14ac:dyDescent="0.35">
      <c r="A153" t="s">
        <v>808</v>
      </c>
      <c r="B153" s="17">
        <v>2421843</v>
      </c>
      <c r="C153" s="17">
        <v>587193</v>
      </c>
      <c r="D153" s="17">
        <v>521171</v>
      </c>
      <c r="E153" s="17">
        <v>502108</v>
      </c>
      <c r="F153" s="17">
        <v>811371</v>
      </c>
      <c r="G153" s="12">
        <v>0.24199999999999999</v>
      </c>
      <c r="H153" s="12">
        <v>0.215</v>
      </c>
      <c r="I153" s="12">
        <v>0.20699999999999999</v>
      </c>
      <c r="J153" s="12">
        <v>0.33500000000000002</v>
      </c>
    </row>
    <row r="154" spans="1:10" x14ac:dyDescent="0.35">
      <c r="A154" t="s">
        <v>678</v>
      </c>
      <c r="B154" s="17">
        <v>12600</v>
      </c>
      <c r="C154" s="17">
        <v>12600</v>
      </c>
      <c r="D154" s="17">
        <v>0</v>
      </c>
      <c r="E154" s="17">
        <v>0</v>
      </c>
      <c r="F154" s="17">
        <v>0</v>
      </c>
      <c r="G154" s="12">
        <v>1</v>
      </c>
      <c r="H154" s="12">
        <v>0</v>
      </c>
      <c r="I154" s="12">
        <v>0</v>
      </c>
      <c r="J154" s="12">
        <v>0</v>
      </c>
    </row>
    <row r="155" spans="1:10" x14ac:dyDescent="0.35">
      <c r="A155" t="s">
        <v>679</v>
      </c>
      <c r="B155" s="17">
        <v>65709</v>
      </c>
      <c r="C155" s="17">
        <v>20400</v>
      </c>
      <c r="D155" s="17">
        <v>24000</v>
      </c>
      <c r="E155" s="17">
        <v>14250</v>
      </c>
      <c r="F155" s="17">
        <v>7059</v>
      </c>
      <c r="G155" s="12">
        <v>0.31</v>
      </c>
      <c r="H155" s="12">
        <v>0.36499999999999999</v>
      </c>
      <c r="I155" s="12">
        <v>0.217</v>
      </c>
      <c r="J155" s="12">
        <v>0.107</v>
      </c>
    </row>
    <row r="156" spans="1:10" x14ac:dyDescent="0.35">
      <c r="A156" t="s">
        <v>680</v>
      </c>
      <c r="B156" s="17">
        <v>86048</v>
      </c>
      <c r="C156" s="17">
        <v>24300</v>
      </c>
      <c r="D156" s="17">
        <v>19000</v>
      </c>
      <c r="E156" s="17">
        <v>16500</v>
      </c>
      <c r="F156" s="17">
        <v>26248</v>
      </c>
      <c r="G156" s="12">
        <v>0.28199999999999997</v>
      </c>
      <c r="H156" s="12">
        <v>0.221</v>
      </c>
      <c r="I156" s="12">
        <v>0.192</v>
      </c>
      <c r="J156" s="12">
        <v>0.30499999999999999</v>
      </c>
    </row>
    <row r="157" spans="1:10" x14ac:dyDescent="0.35">
      <c r="A157" t="s">
        <v>681</v>
      </c>
      <c r="B157" s="17">
        <v>70306</v>
      </c>
      <c r="C157" s="17">
        <v>11487</v>
      </c>
      <c r="D157" s="17">
        <v>9580</v>
      </c>
      <c r="E157" s="17">
        <v>14130</v>
      </c>
      <c r="F157" s="17">
        <v>35109</v>
      </c>
      <c r="G157" s="12">
        <v>0.16300000000000001</v>
      </c>
      <c r="H157" s="12">
        <v>0.13600000000000001</v>
      </c>
      <c r="I157" s="12">
        <v>0.20100000000000001</v>
      </c>
      <c r="J157" s="12">
        <v>0.499</v>
      </c>
    </row>
    <row r="158" spans="1:10" x14ac:dyDescent="0.35">
      <c r="A158" t="s">
        <v>682</v>
      </c>
      <c r="B158" s="17">
        <v>78847</v>
      </c>
      <c r="C158" s="17">
        <v>16271</v>
      </c>
      <c r="D158" s="17">
        <v>21811</v>
      </c>
      <c r="E158" s="17">
        <v>14660</v>
      </c>
      <c r="F158" s="17">
        <v>26104</v>
      </c>
      <c r="G158" s="12">
        <v>0.20599999999999999</v>
      </c>
      <c r="H158" s="12">
        <v>0.27700000000000002</v>
      </c>
      <c r="I158" s="12">
        <v>0.186</v>
      </c>
      <c r="J158" s="12">
        <v>0.33100000000000002</v>
      </c>
    </row>
    <row r="159" spans="1:10" x14ac:dyDescent="0.35">
      <c r="A159" t="s">
        <v>683</v>
      </c>
      <c r="B159" s="17">
        <v>90365</v>
      </c>
      <c r="C159" s="17">
        <v>23625</v>
      </c>
      <c r="D159" s="17">
        <v>22605</v>
      </c>
      <c r="E159" s="17">
        <v>19300</v>
      </c>
      <c r="F159" s="17">
        <v>24835</v>
      </c>
      <c r="G159" s="12">
        <v>0.26100000000000001</v>
      </c>
      <c r="H159" s="12">
        <v>0.25</v>
      </c>
      <c r="I159" s="12">
        <v>0.214</v>
      </c>
      <c r="J159" s="12">
        <v>0.27500000000000002</v>
      </c>
    </row>
    <row r="160" spans="1:10" x14ac:dyDescent="0.35">
      <c r="A160" t="s">
        <v>684</v>
      </c>
      <c r="B160" s="17">
        <v>52433</v>
      </c>
      <c r="C160" s="17">
        <v>8655</v>
      </c>
      <c r="D160" s="17">
        <v>8136</v>
      </c>
      <c r="E160" s="17">
        <v>22012</v>
      </c>
      <c r="F160" s="17">
        <v>13631</v>
      </c>
      <c r="G160" s="12">
        <v>0.16500000000000001</v>
      </c>
      <c r="H160" s="12">
        <v>0.155</v>
      </c>
      <c r="I160" s="12">
        <v>0.42</v>
      </c>
      <c r="J160" s="12">
        <v>0.26</v>
      </c>
    </row>
    <row r="161" spans="1:10" x14ac:dyDescent="0.35">
      <c r="A161" t="s">
        <v>809</v>
      </c>
      <c r="B161" s="17">
        <v>456308</v>
      </c>
      <c r="C161" s="17">
        <v>117339</v>
      </c>
      <c r="D161" s="17">
        <v>105132</v>
      </c>
      <c r="E161" s="17">
        <v>100851</v>
      </c>
      <c r="F161" s="17">
        <v>132986</v>
      </c>
      <c r="G161" s="12">
        <v>0.25700000000000001</v>
      </c>
      <c r="H161" s="12">
        <v>0.23</v>
      </c>
      <c r="I161" s="12">
        <v>0.221</v>
      </c>
      <c r="J161" s="12">
        <v>0.29099999999999998</v>
      </c>
    </row>
    <row r="162" spans="1:10" x14ac:dyDescent="0.35">
      <c r="A162" t="s">
        <v>685</v>
      </c>
      <c r="B162" s="17">
        <v>137400</v>
      </c>
      <c r="C162" s="17">
        <v>137400</v>
      </c>
      <c r="D162" s="17">
        <v>0</v>
      </c>
      <c r="E162" s="17">
        <v>0</v>
      </c>
      <c r="F162" s="17">
        <v>0</v>
      </c>
      <c r="G162" s="12">
        <v>1</v>
      </c>
      <c r="H162" s="12">
        <v>0</v>
      </c>
      <c r="I162" s="12">
        <v>0</v>
      </c>
      <c r="J162" s="12">
        <v>0</v>
      </c>
    </row>
    <row r="163" spans="1:10" x14ac:dyDescent="0.35">
      <c r="A163" t="s">
        <v>686</v>
      </c>
      <c r="B163" s="17">
        <v>820426</v>
      </c>
      <c r="C163" s="17">
        <v>236400</v>
      </c>
      <c r="D163" s="17">
        <v>302000</v>
      </c>
      <c r="E163" s="17">
        <v>157000</v>
      </c>
      <c r="F163" s="17">
        <v>125026</v>
      </c>
      <c r="G163" s="12">
        <v>0.28799999999999998</v>
      </c>
      <c r="H163" s="12">
        <v>0.36799999999999999</v>
      </c>
      <c r="I163" s="12">
        <v>0.191</v>
      </c>
      <c r="J163" s="12">
        <v>0.152</v>
      </c>
    </row>
    <row r="164" spans="1:10" x14ac:dyDescent="0.35">
      <c r="A164" t="s">
        <v>687</v>
      </c>
      <c r="B164" s="17">
        <v>988201</v>
      </c>
      <c r="C164" s="17">
        <v>228600</v>
      </c>
      <c r="D164" s="17">
        <v>166250</v>
      </c>
      <c r="E164" s="17">
        <v>178500</v>
      </c>
      <c r="F164" s="17">
        <v>414851</v>
      </c>
      <c r="G164" s="12">
        <v>0.23100000000000001</v>
      </c>
      <c r="H164" s="12">
        <v>0.16800000000000001</v>
      </c>
      <c r="I164" s="12">
        <v>0.18099999999999999</v>
      </c>
      <c r="J164" s="12">
        <v>0.42</v>
      </c>
    </row>
    <row r="165" spans="1:10" x14ac:dyDescent="0.35">
      <c r="A165" t="s">
        <v>688</v>
      </c>
      <c r="B165" s="17">
        <v>973272</v>
      </c>
      <c r="C165" s="17">
        <v>213831</v>
      </c>
      <c r="D165" s="17">
        <v>123002</v>
      </c>
      <c r="E165" s="17">
        <v>153222</v>
      </c>
      <c r="F165" s="17">
        <v>483216</v>
      </c>
      <c r="G165" s="12">
        <v>0.22</v>
      </c>
      <c r="H165" s="12">
        <v>0.126</v>
      </c>
      <c r="I165" s="12">
        <v>0.157</v>
      </c>
      <c r="J165" s="12">
        <v>0.496</v>
      </c>
    </row>
    <row r="166" spans="1:10" x14ac:dyDescent="0.35">
      <c r="A166" t="s">
        <v>689</v>
      </c>
      <c r="B166" s="17">
        <v>1092026</v>
      </c>
      <c r="C166" s="17">
        <v>229666</v>
      </c>
      <c r="D166" s="17">
        <v>234822</v>
      </c>
      <c r="E166" s="17">
        <v>182325</v>
      </c>
      <c r="F166" s="17">
        <v>445212</v>
      </c>
      <c r="G166" s="12">
        <v>0.21</v>
      </c>
      <c r="H166" s="12">
        <v>0.215</v>
      </c>
      <c r="I166" s="12">
        <v>0.16700000000000001</v>
      </c>
      <c r="J166" s="12">
        <v>0.40799999999999997</v>
      </c>
    </row>
    <row r="167" spans="1:10" x14ac:dyDescent="0.35">
      <c r="A167" t="s">
        <v>690</v>
      </c>
      <c r="B167" s="17">
        <v>1116914</v>
      </c>
      <c r="C167" s="17">
        <v>259933</v>
      </c>
      <c r="D167" s="17">
        <v>223221</v>
      </c>
      <c r="E167" s="17">
        <v>202352</v>
      </c>
      <c r="F167" s="17">
        <v>431409</v>
      </c>
      <c r="G167" s="12">
        <v>0.23300000000000001</v>
      </c>
      <c r="H167" s="12">
        <v>0.2</v>
      </c>
      <c r="I167" s="12">
        <v>0.18099999999999999</v>
      </c>
      <c r="J167" s="12">
        <v>0.38600000000000001</v>
      </c>
    </row>
    <row r="168" spans="1:10" x14ac:dyDescent="0.35">
      <c r="A168" t="s">
        <v>691</v>
      </c>
      <c r="B168" s="17">
        <v>631316</v>
      </c>
      <c r="C168" s="17">
        <v>113363</v>
      </c>
      <c r="D168" s="17">
        <v>92192</v>
      </c>
      <c r="E168" s="17">
        <v>210347</v>
      </c>
      <c r="F168" s="17">
        <v>215414</v>
      </c>
      <c r="G168" s="12">
        <v>0.18</v>
      </c>
      <c r="H168" s="12">
        <v>0.14599999999999999</v>
      </c>
      <c r="I168" s="12">
        <v>0.33300000000000002</v>
      </c>
      <c r="J168" s="12">
        <v>0.34100000000000003</v>
      </c>
    </row>
    <row r="169" spans="1:10" x14ac:dyDescent="0.35">
      <c r="A169" t="s">
        <v>810</v>
      </c>
      <c r="B169" s="17">
        <v>5759556</v>
      </c>
      <c r="C169" s="17">
        <v>1419192</v>
      </c>
      <c r="D169" s="17">
        <v>1141488</v>
      </c>
      <c r="E169" s="17">
        <v>1083747</v>
      </c>
      <c r="F169" s="17">
        <v>2115129</v>
      </c>
      <c r="G169" s="12">
        <v>0.246</v>
      </c>
      <c r="H169" s="12">
        <v>0.19800000000000001</v>
      </c>
      <c r="I169" s="12">
        <v>0.188</v>
      </c>
      <c r="J169" s="12">
        <v>0.36699999999999999</v>
      </c>
    </row>
    <row r="170" spans="1:10" x14ac:dyDescent="0.35">
      <c r="A170" t="s">
        <v>692</v>
      </c>
      <c r="B170" s="17">
        <v>344100</v>
      </c>
      <c r="C170" s="17">
        <v>344100</v>
      </c>
      <c r="D170" s="17">
        <v>0</v>
      </c>
      <c r="E170" s="17">
        <v>0</v>
      </c>
      <c r="F170" s="17">
        <v>0</v>
      </c>
      <c r="G170" s="12">
        <v>1</v>
      </c>
      <c r="H170" s="12">
        <v>0</v>
      </c>
      <c r="I170" s="12">
        <v>0</v>
      </c>
      <c r="J170" s="12">
        <v>0</v>
      </c>
    </row>
    <row r="171" spans="1:10" x14ac:dyDescent="0.35">
      <c r="A171" t="s">
        <v>693</v>
      </c>
      <c r="B171" s="17">
        <v>1843517</v>
      </c>
      <c r="C171" s="17">
        <v>542700</v>
      </c>
      <c r="D171" s="17">
        <v>646250</v>
      </c>
      <c r="E171" s="17">
        <v>377250</v>
      </c>
      <c r="F171" s="17">
        <v>277317</v>
      </c>
      <c r="G171" s="12">
        <v>0.29399999999999998</v>
      </c>
      <c r="H171" s="12">
        <v>0.35099999999999998</v>
      </c>
      <c r="I171" s="12">
        <v>0.20499999999999999</v>
      </c>
      <c r="J171" s="12">
        <v>0.15</v>
      </c>
    </row>
    <row r="172" spans="1:10" x14ac:dyDescent="0.35">
      <c r="A172" t="s">
        <v>694</v>
      </c>
      <c r="B172" s="17">
        <v>2390067</v>
      </c>
      <c r="C172" s="17">
        <v>562500</v>
      </c>
      <c r="D172" s="17">
        <v>428750</v>
      </c>
      <c r="E172" s="17">
        <v>454250</v>
      </c>
      <c r="F172" s="17">
        <v>944567</v>
      </c>
      <c r="G172" s="12">
        <v>0.23499999999999999</v>
      </c>
      <c r="H172" s="12">
        <v>0.17899999999999999</v>
      </c>
      <c r="I172" s="12">
        <v>0.19</v>
      </c>
      <c r="J172" s="12">
        <v>0.39500000000000002</v>
      </c>
    </row>
    <row r="173" spans="1:10" x14ac:dyDescent="0.35">
      <c r="A173" t="s">
        <v>695</v>
      </c>
      <c r="B173" s="17">
        <v>2264802</v>
      </c>
      <c r="C173" s="17">
        <v>484770</v>
      </c>
      <c r="D173" s="17">
        <v>309135</v>
      </c>
      <c r="E173" s="17">
        <v>352878</v>
      </c>
      <c r="F173" s="17">
        <v>1118020</v>
      </c>
      <c r="G173" s="12">
        <v>0.214</v>
      </c>
      <c r="H173" s="12">
        <v>0.13600000000000001</v>
      </c>
      <c r="I173" s="12">
        <v>0.156</v>
      </c>
      <c r="J173" s="12">
        <v>0.49399999999999999</v>
      </c>
    </row>
    <row r="174" spans="1:10" x14ac:dyDescent="0.35">
      <c r="A174" t="s">
        <v>696</v>
      </c>
      <c r="B174" s="17">
        <v>2523140</v>
      </c>
      <c r="C174" s="17">
        <v>512212</v>
      </c>
      <c r="D174" s="17">
        <v>559974</v>
      </c>
      <c r="E174" s="17">
        <v>455293</v>
      </c>
      <c r="F174" s="17">
        <v>995661</v>
      </c>
      <c r="G174" s="12">
        <v>0.20300000000000001</v>
      </c>
      <c r="H174" s="12">
        <v>0.222</v>
      </c>
      <c r="I174" s="12">
        <v>0.18</v>
      </c>
      <c r="J174" s="12">
        <v>0.39500000000000002</v>
      </c>
    </row>
    <row r="175" spans="1:10" x14ac:dyDescent="0.35">
      <c r="A175" t="s">
        <v>697</v>
      </c>
      <c r="B175" s="17">
        <v>2746689</v>
      </c>
      <c r="C175" s="17">
        <v>673226</v>
      </c>
      <c r="D175" s="17">
        <v>550115</v>
      </c>
      <c r="E175" s="17">
        <v>534401</v>
      </c>
      <c r="F175" s="17">
        <v>988948</v>
      </c>
      <c r="G175" s="12">
        <v>0.245</v>
      </c>
      <c r="H175" s="12">
        <v>0.2</v>
      </c>
      <c r="I175" s="12">
        <v>0.19500000000000001</v>
      </c>
      <c r="J175" s="12">
        <v>0.36</v>
      </c>
    </row>
    <row r="176" spans="1:10" x14ac:dyDescent="0.35">
      <c r="A176" t="s">
        <v>698</v>
      </c>
      <c r="B176" s="17">
        <v>1610248</v>
      </c>
      <c r="C176" s="17">
        <v>296530</v>
      </c>
      <c r="D176" s="17">
        <v>227790</v>
      </c>
      <c r="E176" s="17">
        <v>531963</v>
      </c>
      <c r="F176" s="17">
        <v>553965</v>
      </c>
      <c r="G176" s="12">
        <v>0.184</v>
      </c>
      <c r="H176" s="12">
        <v>0.14099999999999999</v>
      </c>
      <c r="I176" s="12">
        <v>0.33</v>
      </c>
      <c r="J176" s="12">
        <v>0.34399999999999997</v>
      </c>
    </row>
    <row r="177" spans="1:10" x14ac:dyDescent="0.35">
      <c r="A177" t="s">
        <v>811</v>
      </c>
      <c r="B177" s="17">
        <v>13722563</v>
      </c>
      <c r="C177" s="17">
        <v>3416038</v>
      </c>
      <c r="D177" s="17">
        <v>2722015</v>
      </c>
      <c r="E177" s="17">
        <v>2706034</v>
      </c>
      <c r="F177" s="17">
        <v>4878477</v>
      </c>
      <c r="G177" s="12">
        <v>0.249</v>
      </c>
      <c r="H177" s="12">
        <v>0.19800000000000001</v>
      </c>
      <c r="I177" s="12">
        <v>0.19700000000000001</v>
      </c>
      <c r="J177" s="12">
        <v>0.35599999999999998</v>
      </c>
    </row>
    <row r="178" spans="1:10" x14ac:dyDescent="0.35">
      <c r="A178" t="s">
        <v>699</v>
      </c>
      <c r="B178" s="17">
        <v>9000</v>
      </c>
      <c r="C178" s="17">
        <v>9000</v>
      </c>
      <c r="D178" s="17">
        <v>0</v>
      </c>
      <c r="E178" s="17">
        <v>0</v>
      </c>
      <c r="F178" s="17">
        <v>0</v>
      </c>
      <c r="G178" s="12">
        <v>1</v>
      </c>
      <c r="H178" s="12">
        <v>0</v>
      </c>
      <c r="I178" s="12">
        <v>0</v>
      </c>
      <c r="J178" s="12">
        <v>0</v>
      </c>
    </row>
    <row r="179" spans="1:10" x14ac:dyDescent="0.35">
      <c r="A179" t="s">
        <v>700</v>
      </c>
      <c r="B179" s="17">
        <v>41602</v>
      </c>
      <c r="C179" s="17">
        <v>12300</v>
      </c>
      <c r="D179" s="17">
        <v>16000</v>
      </c>
      <c r="E179" s="17">
        <v>10000</v>
      </c>
      <c r="F179" s="17">
        <v>3302</v>
      </c>
      <c r="G179" s="12">
        <v>0.29599999999999999</v>
      </c>
      <c r="H179" s="12">
        <v>0.38500000000000001</v>
      </c>
      <c r="I179" s="12">
        <v>0.24</v>
      </c>
      <c r="J179" s="12">
        <v>7.9000000000000001E-2</v>
      </c>
    </row>
    <row r="180" spans="1:10" x14ac:dyDescent="0.35">
      <c r="A180" t="s">
        <v>701</v>
      </c>
      <c r="B180" s="17">
        <v>59843</v>
      </c>
      <c r="C180" s="17">
        <v>14400</v>
      </c>
      <c r="D180" s="17">
        <v>14000</v>
      </c>
      <c r="E180" s="17">
        <v>16500</v>
      </c>
      <c r="F180" s="17">
        <v>14943</v>
      </c>
      <c r="G180" s="12">
        <v>0.24099999999999999</v>
      </c>
      <c r="H180" s="12">
        <v>0.23400000000000001</v>
      </c>
      <c r="I180" s="12">
        <v>0.27600000000000002</v>
      </c>
      <c r="J180" s="12">
        <v>0.25</v>
      </c>
    </row>
    <row r="181" spans="1:10" x14ac:dyDescent="0.35">
      <c r="A181" t="s">
        <v>702</v>
      </c>
      <c r="B181" s="17">
        <v>47049</v>
      </c>
      <c r="C181" s="17">
        <v>10254</v>
      </c>
      <c r="D181" s="17">
        <v>8308</v>
      </c>
      <c r="E181" s="17">
        <v>9595</v>
      </c>
      <c r="F181" s="17">
        <v>18892</v>
      </c>
      <c r="G181" s="12">
        <v>0.218</v>
      </c>
      <c r="H181" s="12">
        <v>0.17699999999999999</v>
      </c>
      <c r="I181" s="12">
        <v>0.20399999999999999</v>
      </c>
      <c r="J181" s="12">
        <v>0.40200000000000002</v>
      </c>
    </row>
    <row r="182" spans="1:10" x14ac:dyDescent="0.35">
      <c r="A182" t="s">
        <v>703</v>
      </c>
      <c r="B182" s="17">
        <v>60942</v>
      </c>
      <c r="C182" s="17">
        <v>13114</v>
      </c>
      <c r="D182" s="17">
        <v>16741</v>
      </c>
      <c r="E182" s="17">
        <v>12236</v>
      </c>
      <c r="F182" s="17">
        <v>18851</v>
      </c>
      <c r="G182" s="12">
        <v>0.215</v>
      </c>
      <c r="H182" s="12">
        <v>0.27500000000000002</v>
      </c>
      <c r="I182" s="12">
        <v>0.20100000000000001</v>
      </c>
      <c r="J182" s="12">
        <v>0.309</v>
      </c>
    </row>
    <row r="183" spans="1:10" x14ac:dyDescent="0.35">
      <c r="A183" t="s">
        <v>704</v>
      </c>
      <c r="B183" s="17">
        <v>67863</v>
      </c>
      <c r="C183" s="17">
        <v>18772</v>
      </c>
      <c r="D183" s="17">
        <v>14519</v>
      </c>
      <c r="E183" s="17">
        <v>20145</v>
      </c>
      <c r="F183" s="17">
        <v>14428</v>
      </c>
      <c r="G183" s="12">
        <v>0.27700000000000002</v>
      </c>
      <c r="H183" s="12">
        <v>0.214</v>
      </c>
      <c r="I183" s="12">
        <v>0.29699999999999999</v>
      </c>
      <c r="J183" s="12">
        <v>0.21299999999999999</v>
      </c>
    </row>
    <row r="184" spans="1:10" x14ac:dyDescent="0.35">
      <c r="A184" t="s">
        <v>705</v>
      </c>
      <c r="B184" s="17">
        <v>35634</v>
      </c>
      <c r="C184" s="17">
        <v>6320</v>
      </c>
      <c r="D184" s="17">
        <v>5011</v>
      </c>
      <c r="E184" s="17">
        <v>14779</v>
      </c>
      <c r="F184" s="17">
        <v>9523</v>
      </c>
      <c r="G184" s="12">
        <v>0.17699999999999999</v>
      </c>
      <c r="H184" s="12">
        <v>0.14099999999999999</v>
      </c>
      <c r="I184" s="12">
        <v>0.41499999999999998</v>
      </c>
      <c r="J184" s="12">
        <v>0.26700000000000002</v>
      </c>
    </row>
    <row r="185" spans="1:10" x14ac:dyDescent="0.35">
      <c r="A185" t="s">
        <v>812</v>
      </c>
      <c r="B185" s="17">
        <v>321933</v>
      </c>
      <c r="C185" s="17">
        <v>84160</v>
      </c>
      <c r="D185" s="17">
        <v>74578</v>
      </c>
      <c r="E185" s="17">
        <v>83255</v>
      </c>
      <c r="F185" s="17">
        <v>79940</v>
      </c>
      <c r="G185" s="12">
        <v>0.26100000000000001</v>
      </c>
      <c r="H185" s="12">
        <v>0.23200000000000001</v>
      </c>
      <c r="I185" s="12">
        <v>0.25900000000000001</v>
      </c>
      <c r="J185" s="12">
        <v>0.248</v>
      </c>
    </row>
    <row r="186" spans="1:10" x14ac:dyDescent="0.35">
      <c r="A186" t="s">
        <v>706</v>
      </c>
      <c r="B186" s="17">
        <v>84300</v>
      </c>
      <c r="C186" s="17">
        <v>84300</v>
      </c>
      <c r="D186" s="17">
        <v>0</v>
      </c>
      <c r="E186" s="17">
        <v>0</v>
      </c>
      <c r="F186" s="17">
        <v>0</v>
      </c>
      <c r="G186" s="12">
        <v>1</v>
      </c>
      <c r="H186" s="12">
        <v>0</v>
      </c>
      <c r="I186" s="12">
        <v>0</v>
      </c>
      <c r="J186" s="12">
        <v>0</v>
      </c>
    </row>
    <row r="187" spans="1:10" x14ac:dyDescent="0.35">
      <c r="A187" t="s">
        <v>707</v>
      </c>
      <c r="B187" s="17">
        <v>434694</v>
      </c>
      <c r="C187" s="17">
        <v>132600</v>
      </c>
      <c r="D187" s="17">
        <v>159000</v>
      </c>
      <c r="E187" s="17">
        <v>80500</v>
      </c>
      <c r="F187" s="17">
        <v>62594</v>
      </c>
      <c r="G187" s="12">
        <v>0.30499999999999999</v>
      </c>
      <c r="H187" s="12">
        <v>0.36599999999999999</v>
      </c>
      <c r="I187" s="12">
        <v>0.185</v>
      </c>
      <c r="J187" s="12">
        <v>0.14399999999999999</v>
      </c>
    </row>
    <row r="188" spans="1:10" x14ac:dyDescent="0.35">
      <c r="A188" t="s">
        <v>708</v>
      </c>
      <c r="B188" s="17">
        <v>625450</v>
      </c>
      <c r="C188" s="17">
        <v>154800</v>
      </c>
      <c r="D188" s="17">
        <v>125250</v>
      </c>
      <c r="E188" s="17">
        <v>135000</v>
      </c>
      <c r="F188" s="17">
        <v>210400</v>
      </c>
      <c r="G188" s="12">
        <v>0.248</v>
      </c>
      <c r="H188" s="12">
        <v>0.2</v>
      </c>
      <c r="I188" s="12">
        <v>0.216</v>
      </c>
      <c r="J188" s="12">
        <v>0.33600000000000002</v>
      </c>
    </row>
    <row r="189" spans="1:10" x14ac:dyDescent="0.35">
      <c r="A189" t="s">
        <v>709</v>
      </c>
      <c r="B189" s="17">
        <v>592085</v>
      </c>
      <c r="C189" s="17">
        <v>138150</v>
      </c>
      <c r="D189" s="17">
        <v>89935</v>
      </c>
      <c r="E189" s="17">
        <v>101430</v>
      </c>
      <c r="F189" s="17">
        <v>262570</v>
      </c>
      <c r="G189" s="12">
        <v>0.23300000000000001</v>
      </c>
      <c r="H189" s="12">
        <v>0.152</v>
      </c>
      <c r="I189" s="12">
        <v>0.17100000000000001</v>
      </c>
      <c r="J189" s="12">
        <v>0.443</v>
      </c>
    </row>
    <row r="190" spans="1:10" x14ac:dyDescent="0.35">
      <c r="A190" t="s">
        <v>710</v>
      </c>
      <c r="B190" s="17">
        <v>689345</v>
      </c>
      <c r="C190" s="17">
        <v>144370</v>
      </c>
      <c r="D190" s="17">
        <v>165786</v>
      </c>
      <c r="E190" s="17">
        <v>130424</v>
      </c>
      <c r="F190" s="17">
        <v>248765</v>
      </c>
      <c r="G190" s="12">
        <v>0.20899999999999999</v>
      </c>
      <c r="H190" s="12">
        <v>0.24</v>
      </c>
      <c r="I190" s="12">
        <v>0.189</v>
      </c>
      <c r="J190" s="12">
        <v>0.36099999999999999</v>
      </c>
    </row>
    <row r="191" spans="1:10" x14ac:dyDescent="0.35">
      <c r="A191" t="s">
        <v>711</v>
      </c>
      <c r="B191" s="17">
        <v>773449</v>
      </c>
      <c r="C191" s="17">
        <v>204553</v>
      </c>
      <c r="D191" s="17">
        <v>163812</v>
      </c>
      <c r="E191" s="17">
        <v>150288</v>
      </c>
      <c r="F191" s="17">
        <v>254796</v>
      </c>
      <c r="G191" s="12">
        <v>0.26400000000000001</v>
      </c>
      <c r="H191" s="12">
        <v>0.21199999999999999</v>
      </c>
      <c r="I191" s="12">
        <v>0.19400000000000001</v>
      </c>
      <c r="J191" s="12">
        <v>0.32900000000000001</v>
      </c>
    </row>
    <row r="192" spans="1:10" x14ac:dyDescent="0.35">
      <c r="A192" t="s">
        <v>712</v>
      </c>
      <c r="B192" s="17">
        <v>449339</v>
      </c>
      <c r="C192" s="17">
        <v>81337</v>
      </c>
      <c r="D192" s="17">
        <v>64206</v>
      </c>
      <c r="E192" s="17">
        <v>155004</v>
      </c>
      <c r="F192" s="17">
        <v>148792</v>
      </c>
      <c r="G192" s="12">
        <v>0.18099999999999999</v>
      </c>
      <c r="H192" s="12">
        <v>0.14299999999999999</v>
      </c>
      <c r="I192" s="12">
        <v>0.34499999999999997</v>
      </c>
      <c r="J192" s="12">
        <v>0.33100000000000002</v>
      </c>
    </row>
    <row r="193" spans="1:10" x14ac:dyDescent="0.35">
      <c r="A193" t="s">
        <v>813</v>
      </c>
      <c r="B193" s="17">
        <v>3648663</v>
      </c>
      <c r="C193" s="17">
        <v>940110</v>
      </c>
      <c r="D193" s="17">
        <v>767989</v>
      </c>
      <c r="E193" s="17">
        <v>752646</v>
      </c>
      <c r="F193" s="17">
        <v>1187918</v>
      </c>
      <c r="G193" s="12">
        <v>0.25800000000000001</v>
      </c>
      <c r="H193" s="12">
        <v>0.21</v>
      </c>
      <c r="I193" s="12">
        <v>0.20599999999999999</v>
      </c>
      <c r="J193" s="12">
        <v>0.32600000000000001</v>
      </c>
    </row>
    <row r="194" spans="1:10" x14ac:dyDescent="0.35">
      <c r="A194" t="s">
        <v>713</v>
      </c>
      <c r="B194" s="17">
        <v>154200</v>
      </c>
      <c r="C194" s="17">
        <v>154200</v>
      </c>
      <c r="D194" s="17">
        <v>0</v>
      </c>
      <c r="E194" s="17">
        <v>0</v>
      </c>
      <c r="F194" s="17">
        <v>0</v>
      </c>
      <c r="G194" s="12">
        <v>1</v>
      </c>
      <c r="H194" s="12">
        <v>0</v>
      </c>
      <c r="I194" s="12">
        <v>0</v>
      </c>
      <c r="J194" s="12">
        <v>0</v>
      </c>
    </row>
    <row r="195" spans="1:10" x14ac:dyDescent="0.35">
      <c r="A195" t="s">
        <v>714</v>
      </c>
      <c r="B195" s="17">
        <v>740894</v>
      </c>
      <c r="C195" s="17">
        <v>207300</v>
      </c>
      <c r="D195" s="17">
        <v>280000</v>
      </c>
      <c r="E195" s="17">
        <v>150000</v>
      </c>
      <c r="F195" s="17">
        <v>103594</v>
      </c>
      <c r="G195" s="12">
        <v>0.28000000000000003</v>
      </c>
      <c r="H195" s="12">
        <v>0.378</v>
      </c>
      <c r="I195" s="12">
        <v>0.20200000000000001</v>
      </c>
      <c r="J195" s="12">
        <v>0.14000000000000001</v>
      </c>
    </row>
    <row r="196" spans="1:10" x14ac:dyDescent="0.35">
      <c r="A196" t="s">
        <v>715</v>
      </c>
      <c r="B196" s="17">
        <v>946804</v>
      </c>
      <c r="C196" s="17">
        <v>219900</v>
      </c>
      <c r="D196" s="17">
        <v>183500</v>
      </c>
      <c r="E196" s="17">
        <v>190000</v>
      </c>
      <c r="F196" s="17">
        <v>353404</v>
      </c>
      <c r="G196" s="12">
        <v>0.23200000000000001</v>
      </c>
      <c r="H196" s="12">
        <v>0.19400000000000001</v>
      </c>
      <c r="I196" s="12">
        <v>0.20100000000000001</v>
      </c>
      <c r="J196" s="12">
        <v>0.373</v>
      </c>
    </row>
    <row r="197" spans="1:10" x14ac:dyDescent="0.35">
      <c r="A197" t="s">
        <v>716</v>
      </c>
      <c r="B197" s="17">
        <v>890676</v>
      </c>
      <c r="C197" s="17">
        <v>212853</v>
      </c>
      <c r="D197" s="17">
        <v>125160</v>
      </c>
      <c r="E197" s="17">
        <v>137280</v>
      </c>
      <c r="F197" s="17">
        <v>415383</v>
      </c>
      <c r="G197" s="12">
        <v>0.23899999999999999</v>
      </c>
      <c r="H197" s="12">
        <v>0.14099999999999999</v>
      </c>
      <c r="I197" s="12">
        <v>0.154</v>
      </c>
      <c r="J197" s="12">
        <v>0.46600000000000003</v>
      </c>
    </row>
    <row r="198" spans="1:10" x14ac:dyDescent="0.35">
      <c r="A198" t="s">
        <v>717</v>
      </c>
      <c r="B198" s="17">
        <v>1028591</v>
      </c>
      <c r="C198" s="17">
        <v>227126</v>
      </c>
      <c r="D198" s="17">
        <v>221028</v>
      </c>
      <c r="E198" s="17">
        <v>196536</v>
      </c>
      <c r="F198" s="17">
        <v>383900</v>
      </c>
      <c r="G198" s="12">
        <v>0.221</v>
      </c>
      <c r="H198" s="12">
        <v>0.215</v>
      </c>
      <c r="I198" s="12">
        <v>0.191</v>
      </c>
      <c r="J198" s="12">
        <v>0.373</v>
      </c>
    </row>
    <row r="199" spans="1:10" x14ac:dyDescent="0.35">
      <c r="A199" t="s">
        <v>718</v>
      </c>
      <c r="B199" s="17">
        <v>1129260</v>
      </c>
      <c r="C199" s="17">
        <v>289409</v>
      </c>
      <c r="D199" s="17">
        <v>212067</v>
      </c>
      <c r="E199" s="17">
        <v>231355</v>
      </c>
      <c r="F199" s="17">
        <v>396429</v>
      </c>
      <c r="G199" s="12">
        <v>0.25600000000000001</v>
      </c>
      <c r="H199" s="12">
        <v>0.188</v>
      </c>
      <c r="I199" s="12">
        <v>0.20499999999999999</v>
      </c>
      <c r="J199" s="12">
        <v>0.35099999999999998</v>
      </c>
    </row>
    <row r="200" spans="1:10" x14ac:dyDescent="0.35">
      <c r="A200" t="s">
        <v>719</v>
      </c>
      <c r="B200" s="17">
        <v>663427</v>
      </c>
      <c r="C200" s="17">
        <v>124587</v>
      </c>
      <c r="D200" s="17">
        <v>99523</v>
      </c>
      <c r="E200" s="17">
        <v>207537</v>
      </c>
      <c r="F200" s="17">
        <v>231781</v>
      </c>
      <c r="G200" s="12">
        <v>0.188</v>
      </c>
      <c r="H200" s="12">
        <v>0.15</v>
      </c>
      <c r="I200" s="12">
        <v>0.313</v>
      </c>
      <c r="J200" s="12">
        <v>0.34899999999999998</v>
      </c>
    </row>
    <row r="201" spans="1:10" x14ac:dyDescent="0.35">
      <c r="A201" t="s">
        <v>814</v>
      </c>
      <c r="B201" s="17">
        <v>5553853</v>
      </c>
      <c r="C201" s="17">
        <v>1435375</v>
      </c>
      <c r="D201" s="17">
        <v>1121278</v>
      </c>
      <c r="E201" s="17">
        <v>1112708</v>
      </c>
      <c r="F201" s="17">
        <v>1884491</v>
      </c>
      <c r="G201" s="12">
        <v>0.25800000000000001</v>
      </c>
      <c r="H201" s="12">
        <v>0.20200000000000001</v>
      </c>
      <c r="I201" s="12">
        <v>0.2</v>
      </c>
      <c r="J201" s="12">
        <v>0.33900000000000002</v>
      </c>
    </row>
    <row r="202" spans="1:10" x14ac:dyDescent="0.35">
      <c r="A202" t="s">
        <v>720</v>
      </c>
      <c r="B202" s="17">
        <v>75000</v>
      </c>
      <c r="C202" s="17">
        <v>75000</v>
      </c>
      <c r="D202" s="17">
        <v>0</v>
      </c>
      <c r="E202" s="17">
        <v>0</v>
      </c>
      <c r="F202" s="17">
        <v>0</v>
      </c>
      <c r="G202" s="12">
        <v>1</v>
      </c>
      <c r="H202" s="12">
        <v>0</v>
      </c>
      <c r="I202" s="12">
        <v>0</v>
      </c>
      <c r="J202" s="12">
        <v>0</v>
      </c>
    </row>
    <row r="203" spans="1:10" x14ac:dyDescent="0.35">
      <c r="A203" t="s">
        <v>721</v>
      </c>
      <c r="B203" s="17">
        <v>369469</v>
      </c>
      <c r="C203" s="17">
        <v>116100</v>
      </c>
      <c r="D203" s="17">
        <v>136750</v>
      </c>
      <c r="E203" s="17">
        <v>69750</v>
      </c>
      <c r="F203" s="17">
        <v>46869</v>
      </c>
      <c r="G203" s="12">
        <v>0.314</v>
      </c>
      <c r="H203" s="12">
        <v>0.37</v>
      </c>
      <c r="I203" s="12">
        <v>0.189</v>
      </c>
      <c r="J203" s="12">
        <v>0.127</v>
      </c>
    </row>
    <row r="204" spans="1:10" x14ac:dyDescent="0.35">
      <c r="A204" t="s">
        <v>722</v>
      </c>
      <c r="B204" s="17">
        <v>496497</v>
      </c>
      <c r="C204" s="17">
        <v>106500</v>
      </c>
      <c r="D204" s="17">
        <v>102000</v>
      </c>
      <c r="E204" s="17">
        <v>117500</v>
      </c>
      <c r="F204" s="17">
        <v>170497</v>
      </c>
      <c r="G204" s="12">
        <v>0.215</v>
      </c>
      <c r="H204" s="12">
        <v>0.20499999999999999</v>
      </c>
      <c r="I204" s="12">
        <v>0.23699999999999999</v>
      </c>
      <c r="J204" s="12">
        <v>0.34300000000000003</v>
      </c>
    </row>
    <row r="205" spans="1:10" x14ac:dyDescent="0.35">
      <c r="A205" t="s">
        <v>723</v>
      </c>
      <c r="B205" s="17">
        <v>472372</v>
      </c>
      <c r="C205" s="17">
        <v>106182</v>
      </c>
      <c r="D205" s="17">
        <v>68785</v>
      </c>
      <c r="E205" s="17">
        <v>88080</v>
      </c>
      <c r="F205" s="17">
        <v>209325</v>
      </c>
      <c r="G205" s="12">
        <v>0.22500000000000001</v>
      </c>
      <c r="H205" s="12">
        <v>0.14599999999999999</v>
      </c>
      <c r="I205" s="12">
        <v>0.186</v>
      </c>
      <c r="J205" s="12">
        <v>0.443</v>
      </c>
    </row>
    <row r="206" spans="1:10" x14ac:dyDescent="0.35">
      <c r="A206" t="s">
        <v>724</v>
      </c>
      <c r="B206" s="17">
        <v>546367</v>
      </c>
      <c r="C206" s="17">
        <v>121281</v>
      </c>
      <c r="D206" s="17">
        <v>122192</v>
      </c>
      <c r="E206" s="17">
        <v>102457</v>
      </c>
      <c r="F206" s="17">
        <v>200437</v>
      </c>
      <c r="G206" s="12">
        <v>0.222</v>
      </c>
      <c r="H206" s="12">
        <v>0.224</v>
      </c>
      <c r="I206" s="12">
        <v>0.188</v>
      </c>
      <c r="J206" s="12">
        <v>0.36699999999999999</v>
      </c>
    </row>
    <row r="207" spans="1:10" x14ac:dyDescent="0.35">
      <c r="A207" t="s">
        <v>725</v>
      </c>
      <c r="B207" s="17">
        <v>617357</v>
      </c>
      <c r="C207" s="17">
        <v>145095</v>
      </c>
      <c r="D207" s="17">
        <v>122785</v>
      </c>
      <c r="E207" s="17">
        <v>141486</v>
      </c>
      <c r="F207" s="17">
        <v>207990</v>
      </c>
      <c r="G207" s="12">
        <v>0.23499999999999999</v>
      </c>
      <c r="H207" s="12">
        <v>0.19900000000000001</v>
      </c>
      <c r="I207" s="12">
        <v>0.22900000000000001</v>
      </c>
      <c r="J207" s="12">
        <v>0.33700000000000002</v>
      </c>
    </row>
    <row r="208" spans="1:10" x14ac:dyDescent="0.35">
      <c r="A208" t="s">
        <v>726</v>
      </c>
      <c r="B208" s="17">
        <v>352566</v>
      </c>
      <c r="C208" s="17">
        <v>64948</v>
      </c>
      <c r="D208" s="17">
        <v>54222</v>
      </c>
      <c r="E208" s="17">
        <v>112259</v>
      </c>
      <c r="F208" s="17">
        <v>121138</v>
      </c>
      <c r="G208" s="12">
        <v>0.184</v>
      </c>
      <c r="H208" s="12">
        <v>0.154</v>
      </c>
      <c r="I208" s="12">
        <v>0.318</v>
      </c>
      <c r="J208" s="12">
        <v>0.34399999999999997</v>
      </c>
    </row>
    <row r="209" spans="1:10" x14ac:dyDescent="0.35">
      <c r="A209" t="s">
        <v>815</v>
      </c>
      <c r="B209" s="17">
        <v>2929628</v>
      </c>
      <c r="C209" s="17">
        <v>735105</v>
      </c>
      <c r="D209" s="17">
        <v>606734</v>
      </c>
      <c r="E209" s="17">
        <v>631532</v>
      </c>
      <c r="F209" s="17">
        <v>956256</v>
      </c>
      <c r="G209" s="12">
        <v>0.251</v>
      </c>
      <c r="H209" s="12">
        <v>0.20699999999999999</v>
      </c>
      <c r="I209" s="12">
        <v>0.216</v>
      </c>
      <c r="J209" s="12">
        <v>0.32600000000000001</v>
      </c>
    </row>
    <row r="210" spans="1:10" x14ac:dyDescent="0.35">
      <c r="A210" t="s">
        <v>727</v>
      </c>
      <c r="B210" s="17">
        <v>8700</v>
      </c>
      <c r="C210" s="17">
        <v>8700</v>
      </c>
      <c r="D210" s="17">
        <v>0</v>
      </c>
      <c r="E210" s="17">
        <v>0</v>
      </c>
      <c r="F210" s="17">
        <v>0</v>
      </c>
      <c r="G210" s="12">
        <v>1</v>
      </c>
      <c r="H210" s="12">
        <v>0</v>
      </c>
      <c r="I210" s="12">
        <v>0</v>
      </c>
      <c r="J210" s="12">
        <v>0</v>
      </c>
    </row>
    <row r="211" spans="1:10" x14ac:dyDescent="0.35">
      <c r="A211" t="s">
        <v>728</v>
      </c>
      <c r="B211" s="17">
        <v>45498</v>
      </c>
      <c r="C211" s="17">
        <v>12300</v>
      </c>
      <c r="D211" s="17">
        <v>17500</v>
      </c>
      <c r="E211" s="17">
        <v>10250</v>
      </c>
      <c r="F211" s="17">
        <v>5448</v>
      </c>
      <c r="G211" s="12">
        <v>0.27</v>
      </c>
      <c r="H211" s="12">
        <v>0.38500000000000001</v>
      </c>
      <c r="I211" s="12">
        <v>0.22500000000000001</v>
      </c>
      <c r="J211" s="12">
        <v>0.12</v>
      </c>
    </row>
    <row r="212" spans="1:10" x14ac:dyDescent="0.35">
      <c r="A212" t="s">
        <v>729</v>
      </c>
      <c r="B212" s="17">
        <v>56473</v>
      </c>
      <c r="C212" s="17">
        <v>11400</v>
      </c>
      <c r="D212" s="17">
        <v>14000</v>
      </c>
      <c r="E212" s="17">
        <v>12250</v>
      </c>
      <c r="F212" s="17">
        <v>18823</v>
      </c>
      <c r="G212" s="12">
        <v>0.20200000000000001</v>
      </c>
      <c r="H212" s="12">
        <v>0.248</v>
      </c>
      <c r="I212" s="12">
        <v>0.217</v>
      </c>
      <c r="J212" s="12">
        <v>0.33300000000000002</v>
      </c>
    </row>
    <row r="213" spans="1:10" x14ac:dyDescent="0.35">
      <c r="A213" t="s">
        <v>730</v>
      </c>
      <c r="B213" s="17">
        <v>49116</v>
      </c>
      <c r="C213" s="17">
        <v>10587</v>
      </c>
      <c r="D213" s="17">
        <v>7565</v>
      </c>
      <c r="E213" s="17">
        <v>10095</v>
      </c>
      <c r="F213" s="17">
        <v>20868</v>
      </c>
      <c r="G213" s="12">
        <v>0.216</v>
      </c>
      <c r="H213" s="12">
        <v>0.154</v>
      </c>
      <c r="I213" s="12">
        <v>0.20599999999999999</v>
      </c>
      <c r="J213" s="12">
        <v>0.42499999999999999</v>
      </c>
    </row>
    <row r="214" spans="1:10" x14ac:dyDescent="0.35">
      <c r="A214" t="s">
        <v>731</v>
      </c>
      <c r="B214" s="17">
        <v>70503</v>
      </c>
      <c r="C214" s="17">
        <v>16162</v>
      </c>
      <c r="D214" s="17">
        <v>13766</v>
      </c>
      <c r="E214" s="17">
        <v>16236</v>
      </c>
      <c r="F214" s="17">
        <v>24338</v>
      </c>
      <c r="G214" s="12">
        <v>0.22900000000000001</v>
      </c>
      <c r="H214" s="12">
        <v>0.19500000000000001</v>
      </c>
      <c r="I214" s="12">
        <v>0.23</v>
      </c>
      <c r="J214" s="12">
        <v>0.34499999999999997</v>
      </c>
    </row>
    <row r="215" spans="1:10" x14ac:dyDescent="0.35">
      <c r="A215" t="s">
        <v>732</v>
      </c>
      <c r="B215" s="17">
        <v>75783</v>
      </c>
      <c r="C215" s="17">
        <v>18292</v>
      </c>
      <c r="D215" s="17">
        <v>15992</v>
      </c>
      <c r="E215" s="17">
        <v>19528</v>
      </c>
      <c r="F215" s="17">
        <v>21970</v>
      </c>
      <c r="G215" s="12">
        <v>0.24099999999999999</v>
      </c>
      <c r="H215" s="12">
        <v>0.21099999999999999</v>
      </c>
      <c r="I215" s="12">
        <v>0.25800000000000001</v>
      </c>
      <c r="J215" s="12">
        <v>0.28999999999999998</v>
      </c>
    </row>
    <row r="216" spans="1:10" x14ac:dyDescent="0.35">
      <c r="A216" t="s">
        <v>733</v>
      </c>
      <c r="B216" s="17">
        <v>48358</v>
      </c>
      <c r="C216" s="17">
        <v>7523</v>
      </c>
      <c r="D216" s="17">
        <v>10632</v>
      </c>
      <c r="E216" s="17">
        <v>16017</v>
      </c>
      <c r="F216" s="17">
        <v>14186</v>
      </c>
      <c r="G216" s="12">
        <v>0.156</v>
      </c>
      <c r="H216" s="12">
        <v>0.22</v>
      </c>
      <c r="I216" s="12">
        <v>0.33100000000000002</v>
      </c>
      <c r="J216" s="12">
        <v>0.29299999999999998</v>
      </c>
    </row>
    <row r="217" spans="1:10" x14ac:dyDescent="0.35">
      <c r="A217" t="s">
        <v>816</v>
      </c>
      <c r="B217" s="17">
        <v>354432</v>
      </c>
      <c r="C217" s="17">
        <v>84964</v>
      </c>
      <c r="D217" s="17">
        <v>79455</v>
      </c>
      <c r="E217" s="17">
        <v>84376</v>
      </c>
      <c r="F217" s="17">
        <v>105635</v>
      </c>
      <c r="G217" s="12">
        <v>0.24</v>
      </c>
      <c r="H217" s="12">
        <v>0.224</v>
      </c>
      <c r="I217" s="12">
        <v>0.23799999999999999</v>
      </c>
      <c r="J217" s="12">
        <v>0.29799999999999999</v>
      </c>
    </row>
    <row r="218" spans="1:10" x14ac:dyDescent="0.35">
      <c r="A218" t="s">
        <v>734</v>
      </c>
      <c r="B218" s="17">
        <v>74100</v>
      </c>
      <c r="C218" s="17">
        <v>74100</v>
      </c>
      <c r="D218" s="17">
        <v>0</v>
      </c>
      <c r="E218" s="17">
        <v>0</v>
      </c>
      <c r="F218" s="17">
        <v>0</v>
      </c>
      <c r="G218" s="12">
        <v>1</v>
      </c>
      <c r="H218" s="12">
        <v>0</v>
      </c>
      <c r="I218" s="12">
        <v>0</v>
      </c>
      <c r="J218" s="12">
        <v>0</v>
      </c>
    </row>
    <row r="219" spans="1:10" x14ac:dyDescent="0.35">
      <c r="A219" t="s">
        <v>735</v>
      </c>
      <c r="B219" s="17">
        <v>463456</v>
      </c>
      <c r="C219" s="17">
        <v>144300</v>
      </c>
      <c r="D219" s="17">
        <v>160000</v>
      </c>
      <c r="E219" s="17">
        <v>97000</v>
      </c>
      <c r="F219" s="17">
        <v>62156</v>
      </c>
      <c r="G219" s="12">
        <v>0.311</v>
      </c>
      <c r="H219" s="12">
        <v>0.34499999999999997</v>
      </c>
      <c r="I219" s="12">
        <v>0.20899999999999999</v>
      </c>
      <c r="J219" s="12">
        <v>0.13400000000000001</v>
      </c>
    </row>
    <row r="220" spans="1:10" x14ac:dyDescent="0.35">
      <c r="A220" t="s">
        <v>736</v>
      </c>
      <c r="B220" s="17">
        <v>607350</v>
      </c>
      <c r="C220" s="17">
        <v>139800</v>
      </c>
      <c r="D220" s="17">
        <v>114750</v>
      </c>
      <c r="E220" s="17">
        <v>116500</v>
      </c>
      <c r="F220" s="17">
        <v>236300</v>
      </c>
      <c r="G220" s="12">
        <v>0.23</v>
      </c>
      <c r="H220" s="12">
        <v>0.189</v>
      </c>
      <c r="I220" s="12">
        <v>0.192</v>
      </c>
      <c r="J220" s="12">
        <v>0.38900000000000001</v>
      </c>
    </row>
    <row r="221" spans="1:10" x14ac:dyDescent="0.35">
      <c r="A221" t="s">
        <v>737</v>
      </c>
      <c r="B221" s="17">
        <v>548506</v>
      </c>
      <c r="C221" s="17">
        <v>111009</v>
      </c>
      <c r="D221" s="17">
        <v>76598</v>
      </c>
      <c r="E221" s="17">
        <v>93885</v>
      </c>
      <c r="F221" s="17">
        <v>267014</v>
      </c>
      <c r="G221" s="12">
        <v>0.20200000000000001</v>
      </c>
      <c r="H221" s="12">
        <v>0.14000000000000001</v>
      </c>
      <c r="I221" s="12">
        <v>0.17100000000000001</v>
      </c>
      <c r="J221" s="12">
        <v>0.48699999999999999</v>
      </c>
    </row>
    <row r="222" spans="1:10" x14ac:dyDescent="0.35">
      <c r="A222" t="s">
        <v>738</v>
      </c>
      <c r="B222" s="17">
        <v>585025</v>
      </c>
      <c r="C222" s="17">
        <v>112567</v>
      </c>
      <c r="D222" s="17">
        <v>126104</v>
      </c>
      <c r="E222" s="17">
        <v>112095</v>
      </c>
      <c r="F222" s="17">
        <v>234260</v>
      </c>
      <c r="G222" s="12">
        <v>0.192</v>
      </c>
      <c r="H222" s="12">
        <v>0.216</v>
      </c>
      <c r="I222" s="12">
        <v>0.192</v>
      </c>
      <c r="J222" s="12">
        <v>0.4</v>
      </c>
    </row>
    <row r="223" spans="1:10" x14ac:dyDescent="0.35">
      <c r="A223" t="s">
        <v>739</v>
      </c>
      <c r="B223" s="17">
        <v>683312</v>
      </c>
      <c r="C223" s="17">
        <v>186373</v>
      </c>
      <c r="D223" s="17">
        <v>126334</v>
      </c>
      <c r="E223" s="17">
        <v>135289</v>
      </c>
      <c r="F223" s="17">
        <v>235316</v>
      </c>
      <c r="G223" s="12">
        <v>0.27300000000000002</v>
      </c>
      <c r="H223" s="12">
        <v>0.185</v>
      </c>
      <c r="I223" s="12">
        <v>0.19800000000000001</v>
      </c>
      <c r="J223" s="12">
        <v>0.34399999999999997</v>
      </c>
    </row>
    <row r="224" spans="1:10" x14ac:dyDescent="0.35">
      <c r="A224" t="s">
        <v>740</v>
      </c>
      <c r="B224" s="17">
        <v>372450</v>
      </c>
      <c r="C224" s="17">
        <v>66800</v>
      </c>
      <c r="D224" s="17">
        <v>52866</v>
      </c>
      <c r="E224" s="17">
        <v>122930</v>
      </c>
      <c r="F224" s="17">
        <v>129855</v>
      </c>
      <c r="G224" s="12">
        <v>0.17899999999999999</v>
      </c>
      <c r="H224" s="12">
        <v>0.14199999999999999</v>
      </c>
      <c r="I224" s="12">
        <v>0.33</v>
      </c>
      <c r="J224" s="12">
        <v>0.34899999999999998</v>
      </c>
    </row>
    <row r="225" spans="1:10" x14ac:dyDescent="0.35">
      <c r="A225" t="s">
        <v>817</v>
      </c>
      <c r="B225" s="17">
        <v>3334199</v>
      </c>
      <c r="C225" s="17">
        <v>834948</v>
      </c>
      <c r="D225" s="17">
        <v>656650</v>
      </c>
      <c r="E225" s="17">
        <v>677699</v>
      </c>
      <c r="F225" s="17">
        <v>1164901</v>
      </c>
      <c r="G225" s="12">
        <v>0.25</v>
      </c>
      <c r="H225" s="12">
        <v>0.19700000000000001</v>
      </c>
      <c r="I225" s="12">
        <v>0.20300000000000001</v>
      </c>
      <c r="J225" s="12">
        <v>0.34899999999999998</v>
      </c>
    </row>
    <row r="226" spans="1:10" x14ac:dyDescent="0.35">
      <c r="A226" t="s">
        <v>741</v>
      </c>
      <c r="B226" s="17">
        <v>243900</v>
      </c>
      <c r="C226" s="17">
        <v>243900</v>
      </c>
      <c r="D226" s="17">
        <v>0</v>
      </c>
      <c r="E226" s="17">
        <v>0</v>
      </c>
      <c r="F226" s="17">
        <v>0</v>
      </c>
      <c r="G226" s="12">
        <v>1</v>
      </c>
      <c r="H226" s="12">
        <v>0</v>
      </c>
      <c r="I226" s="12">
        <v>0</v>
      </c>
      <c r="J226" s="12">
        <v>0</v>
      </c>
    </row>
    <row r="227" spans="1:10" x14ac:dyDescent="0.35">
      <c r="A227" t="s">
        <v>742</v>
      </c>
      <c r="B227" s="17">
        <v>1375580</v>
      </c>
      <c r="C227" s="17">
        <v>410700</v>
      </c>
      <c r="D227" s="17">
        <v>487250</v>
      </c>
      <c r="E227" s="17">
        <v>291000</v>
      </c>
      <c r="F227" s="17">
        <v>186630</v>
      </c>
      <c r="G227" s="12">
        <v>0.29899999999999999</v>
      </c>
      <c r="H227" s="12">
        <v>0.35399999999999998</v>
      </c>
      <c r="I227" s="12">
        <v>0.21199999999999999</v>
      </c>
      <c r="J227" s="12">
        <v>0.13600000000000001</v>
      </c>
    </row>
    <row r="228" spans="1:10" x14ac:dyDescent="0.35">
      <c r="A228" t="s">
        <v>743</v>
      </c>
      <c r="B228" s="17">
        <v>1813681</v>
      </c>
      <c r="C228" s="17">
        <v>447300</v>
      </c>
      <c r="D228" s="17">
        <v>337000</v>
      </c>
      <c r="E228" s="17">
        <v>332500</v>
      </c>
      <c r="F228" s="17">
        <v>696881</v>
      </c>
      <c r="G228" s="12">
        <v>0.247</v>
      </c>
      <c r="H228" s="12">
        <v>0.186</v>
      </c>
      <c r="I228" s="12">
        <v>0.183</v>
      </c>
      <c r="J228" s="12">
        <v>0.38400000000000001</v>
      </c>
    </row>
    <row r="229" spans="1:10" x14ac:dyDescent="0.35">
      <c r="A229" t="s">
        <v>744</v>
      </c>
      <c r="B229" s="17">
        <v>1715060</v>
      </c>
      <c r="C229" s="17">
        <v>382860</v>
      </c>
      <c r="D229" s="17">
        <v>225500</v>
      </c>
      <c r="E229" s="17">
        <v>267292</v>
      </c>
      <c r="F229" s="17">
        <v>839407</v>
      </c>
      <c r="G229" s="12">
        <v>0.223</v>
      </c>
      <c r="H229" s="12">
        <v>0.13100000000000001</v>
      </c>
      <c r="I229" s="12">
        <v>0.156</v>
      </c>
      <c r="J229" s="12">
        <v>0.48899999999999999</v>
      </c>
    </row>
    <row r="230" spans="1:10" x14ac:dyDescent="0.35">
      <c r="A230" t="s">
        <v>745</v>
      </c>
      <c r="B230" s="17">
        <v>1966287</v>
      </c>
      <c r="C230" s="17">
        <v>426904</v>
      </c>
      <c r="D230" s="17">
        <v>422993</v>
      </c>
      <c r="E230" s="17">
        <v>350026</v>
      </c>
      <c r="F230" s="17">
        <v>766364</v>
      </c>
      <c r="G230" s="12">
        <v>0.217</v>
      </c>
      <c r="H230" s="12">
        <v>0.215</v>
      </c>
      <c r="I230" s="12">
        <v>0.17799999999999999</v>
      </c>
      <c r="J230" s="12">
        <v>0.39</v>
      </c>
    </row>
    <row r="231" spans="1:10" x14ac:dyDescent="0.35">
      <c r="A231" t="s">
        <v>746</v>
      </c>
      <c r="B231" s="17">
        <v>2110728</v>
      </c>
      <c r="C231" s="17">
        <v>516823</v>
      </c>
      <c r="D231" s="17">
        <v>428881</v>
      </c>
      <c r="E231" s="17">
        <v>406738</v>
      </c>
      <c r="F231" s="17">
        <v>758286</v>
      </c>
      <c r="G231" s="12">
        <v>0.245</v>
      </c>
      <c r="H231" s="12">
        <v>0.20300000000000001</v>
      </c>
      <c r="I231" s="12">
        <v>0.193</v>
      </c>
      <c r="J231" s="12">
        <v>0.35899999999999999</v>
      </c>
    </row>
    <row r="232" spans="1:10" x14ac:dyDescent="0.35">
      <c r="A232" t="s">
        <v>747</v>
      </c>
      <c r="B232" s="17">
        <v>1249752</v>
      </c>
      <c r="C232" s="17">
        <v>244999</v>
      </c>
      <c r="D232" s="17">
        <v>188352</v>
      </c>
      <c r="E232" s="17">
        <v>391470</v>
      </c>
      <c r="F232" s="17">
        <v>424931</v>
      </c>
      <c r="G232" s="12">
        <v>0.19600000000000001</v>
      </c>
      <c r="H232" s="12">
        <v>0.151</v>
      </c>
      <c r="I232" s="12">
        <v>0.313</v>
      </c>
      <c r="J232" s="12">
        <v>0.34</v>
      </c>
    </row>
    <row r="233" spans="1:10" x14ac:dyDescent="0.35">
      <c r="A233" t="s">
        <v>818</v>
      </c>
      <c r="B233" s="17">
        <v>10474988</v>
      </c>
      <c r="C233" s="17">
        <v>2673486</v>
      </c>
      <c r="D233" s="17">
        <v>2089977</v>
      </c>
      <c r="E233" s="17">
        <v>2039026</v>
      </c>
      <c r="F233" s="17">
        <v>3672499</v>
      </c>
      <c r="G233" s="12">
        <v>0.255</v>
      </c>
      <c r="H233" s="12">
        <v>0.2</v>
      </c>
      <c r="I233" s="12">
        <v>0.19500000000000001</v>
      </c>
      <c r="J233" s="12">
        <v>0.35099999999999998</v>
      </c>
    </row>
    <row r="234" spans="1:10" x14ac:dyDescent="0.35">
      <c r="A234" t="s">
        <v>748</v>
      </c>
      <c r="B234" s="17">
        <v>45900</v>
      </c>
      <c r="C234" s="17">
        <v>45900</v>
      </c>
      <c r="D234" s="17">
        <v>0</v>
      </c>
      <c r="E234" s="17">
        <v>0</v>
      </c>
      <c r="F234" s="17">
        <v>0</v>
      </c>
      <c r="G234" s="12">
        <v>1</v>
      </c>
      <c r="H234" s="12">
        <v>0</v>
      </c>
      <c r="I234" s="12">
        <v>0</v>
      </c>
      <c r="J234" s="12">
        <v>0</v>
      </c>
    </row>
    <row r="235" spans="1:10" x14ac:dyDescent="0.35">
      <c r="A235" t="s">
        <v>749</v>
      </c>
      <c r="B235" s="17">
        <v>272048</v>
      </c>
      <c r="C235" s="17">
        <v>87300</v>
      </c>
      <c r="D235" s="17">
        <v>92000</v>
      </c>
      <c r="E235" s="17">
        <v>46500</v>
      </c>
      <c r="F235" s="17">
        <v>46248</v>
      </c>
      <c r="G235" s="12">
        <v>0.32100000000000001</v>
      </c>
      <c r="H235" s="12">
        <v>0.33800000000000002</v>
      </c>
      <c r="I235" s="12">
        <v>0.17100000000000001</v>
      </c>
      <c r="J235" s="12">
        <v>0.17</v>
      </c>
    </row>
    <row r="236" spans="1:10" x14ac:dyDescent="0.35">
      <c r="A236" t="s">
        <v>750</v>
      </c>
      <c r="B236" s="17">
        <v>359515</v>
      </c>
      <c r="C236" s="17">
        <v>85800</v>
      </c>
      <c r="D236" s="17">
        <v>62500</v>
      </c>
      <c r="E236" s="17">
        <v>70000</v>
      </c>
      <c r="F236" s="17">
        <v>141215</v>
      </c>
      <c r="G236" s="12">
        <v>0.23899999999999999</v>
      </c>
      <c r="H236" s="12">
        <v>0.17399999999999999</v>
      </c>
      <c r="I236" s="12">
        <v>0.19500000000000001</v>
      </c>
      <c r="J236" s="12">
        <v>0.39300000000000002</v>
      </c>
    </row>
    <row r="237" spans="1:10" x14ac:dyDescent="0.35">
      <c r="A237" t="s">
        <v>751</v>
      </c>
      <c r="B237" s="17">
        <v>345684</v>
      </c>
      <c r="C237" s="17">
        <v>78357</v>
      </c>
      <c r="D237" s="17">
        <v>50902</v>
      </c>
      <c r="E237" s="17">
        <v>51495</v>
      </c>
      <c r="F237" s="17">
        <v>164930</v>
      </c>
      <c r="G237" s="12">
        <v>0.22700000000000001</v>
      </c>
      <c r="H237" s="12">
        <v>0.14699999999999999</v>
      </c>
      <c r="I237" s="12">
        <v>0.14899999999999999</v>
      </c>
      <c r="J237" s="12">
        <v>0.47699999999999998</v>
      </c>
    </row>
    <row r="238" spans="1:10" x14ac:dyDescent="0.35">
      <c r="A238" t="s">
        <v>752</v>
      </c>
      <c r="B238" s="17">
        <v>378902</v>
      </c>
      <c r="C238" s="17">
        <v>71867</v>
      </c>
      <c r="D238" s="17">
        <v>83166</v>
      </c>
      <c r="E238" s="17">
        <v>77154</v>
      </c>
      <c r="F238" s="17">
        <v>146715</v>
      </c>
      <c r="G238" s="12">
        <v>0.19</v>
      </c>
      <c r="H238" s="12">
        <v>0.219</v>
      </c>
      <c r="I238" s="12">
        <v>0.20399999999999999</v>
      </c>
      <c r="J238" s="12">
        <v>0.38700000000000001</v>
      </c>
    </row>
    <row r="239" spans="1:10" x14ac:dyDescent="0.35">
      <c r="A239" t="s">
        <v>753</v>
      </c>
      <c r="B239" s="17">
        <v>421322</v>
      </c>
      <c r="C239" s="17">
        <v>112119</v>
      </c>
      <c r="D239" s="17">
        <v>84556</v>
      </c>
      <c r="E239" s="17">
        <v>76523</v>
      </c>
      <c r="F239" s="17">
        <v>148125</v>
      </c>
      <c r="G239" s="12">
        <v>0.26600000000000001</v>
      </c>
      <c r="H239" s="12">
        <v>0.20100000000000001</v>
      </c>
      <c r="I239" s="12">
        <v>0.182</v>
      </c>
      <c r="J239" s="12">
        <v>0.35199999999999998</v>
      </c>
    </row>
    <row r="240" spans="1:10" x14ac:dyDescent="0.35">
      <c r="A240" t="s">
        <v>754</v>
      </c>
      <c r="B240" s="17">
        <v>241265</v>
      </c>
      <c r="C240" s="17">
        <v>42590</v>
      </c>
      <c r="D240" s="17">
        <v>34766</v>
      </c>
      <c r="E240" s="17">
        <v>83310</v>
      </c>
      <c r="F240" s="17">
        <v>80600</v>
      </c>
      <c r="G240" s="12">
        <v>0.17699999999999999</v>
      </c>
      <c r="H240" s="12">
        <v>0.14399999999999999</v>
      </c>
      <c r="I240" s="12">
        <v>0.34499999999999997</v>
      </c>
      <c r="J240" s="12">
        <v>0.33400000000000002</v>
      </c>
    </row>
    <row r="241" spans="1:10" x14ac:dyDescent="0.35">
      <c r="A241" t="s">
        <v>819</v>
      </c>
      <c r="B241" s="17">
        <v>2064637</v>
      </c>
      <c r="C241" s="17">
        <v>523933</v>
      </c>
      <c r="D241" s="17">
        <v>407890</v>
      </c>
      <c r="E241" s="17">
        <v>404981</v>
      </c>
      <c r="F241" s="17">
        <v>727833</v>
      </c>
      <c r="G241" s="12">
        <v>0.254</v>
      </c>
      <c r="H241" s="12">
        <v>0.19800000000000001</v>
      </c>
      <c r="I241" s="12">
        <v>0.19600000000000001</v>
      </c>
      <c r="J241" s="12">
        <v>0.35299999999999998</v>
      </c>
    </row>
    <row r="242" spans="1:10" x14ac:dyDescent="0.35">
      <c r="A242" t="s">
        <v>755</v>
      </c>
      <c r="B242" s="17">
        <v>112200</v>
      </c>
      <c r="C242" s="17">
        <v>112200</v>
      </c>
      <c r="D242" s="17">
        <v>0</v>
      </c>
      <c r="E242" s="17">
        <v>0</v>
      </c>
      <c r="F242" s="17">
        <v>0</v>
      </c>
      <c r="G242" s="12">
        <v>1</v>
      </c>
      <c r="H242" s="12">
        <v>0</v>
      </c>
      <c r="I242" s="12">
        <v>0</v>
      </c>
      <c r="J242" s="12">
        <v>0</v>
      </c>
    </row>
    <row r="243" spans="1:10" x14ac:dyDescent="0.35">
      <c r="A243" t="s">
        <v>756</v>
      </c>
      <c r="B243" s="17">
        <v>557350</v>
      </c>
      <c r="C243" s="17">
        <v>166800</v>
      </c>
      <c r="D243" s="17">
        <v>203000</v>
      </c>
      <c r="E243" s="17">
        <v>111500</v>
      </c>
      <c r="F243" s="17">
        <v>76050</v>
      </c>
      <c r="G243" s="12">
        <v>0.29899999999999999</v>
      </c>
      <c r="H243" s="12">
        <v>0.36399999999999999</v>
      </c>
      <c r="I243" s="12">
        <v>0.2</v>
      </c>
      <c r="J243" s="12">
        <v>0.13600000000000001</v>
      </c>
    </row>
    <row r="244" spans="1:10" x14ac:dyDescent="0.35">
      <c r="A244" t="s">
        <v>757</v>
      </c>
      <c r="B244" s="17">
        <v>685636</v>
      </c>
      <c r="C244" s="17">
        <v>150000</v>
      </c>
      <c r="D244" s="17">
        <v>120750</v>
      </c>
      <c r="E244" s="17">
        <v>138500</v>
      </c>
      <c r="F244" s="17">
        <v>276386</v>
      </c>
      <c r="G244" s="12">
        <v>0.219</v>
      </c>
      <c r="H244" s="12">
        <v>0.17599999999999999</v>
      </c>
      <c r="I244" s="12">
        <v>0.20200000000000001</v>
      </c>
      <c r="J244" s="12">
        <v>0.40300000000000002</v>
      </c>
    </row>
    <row r="245" spans="1:10" x14ac:dyDescent="0.35">
      <c r="A245" t="s">
        <v>758</v>
      </c>
      <c r="B245" s="17">
        <v>672846</v>
      </c>
      <c r="C245" s="17">
        <v>152745</v>
      </c>
      <c r="D245" s="17">
        <v>85698</v>
      </c>
      <c r="E245" s="17">
        <v>108018</v>
      </c>
      <c r="F245" s="17">
        <v>326386</v>
      </c>
      <c r="G245" s="12">
        <v>0.22700000000000001</v>
      </c>
      <c r="H245" s="12">
        <v>0.127</v>
      </c>
      <c r="I245" s="12">
        <v>0.161</v>
      </c>
      <c r="J245" s="12">
        <v>0.48499999999999999</v>
      </c>
    </row>
    <row r="246" spans="1:10" x14ac:dyDescent="0.35">
      <c r="A246" t="s">
        <v>759</v>
      </c>
      <c r="B246" s="17">
        <v>774931</v>
      </c>
      <c r="C246" s="17">
        <v>176473</v>
      </c>
      <c r="D246" s="17">
        <v>163087</v>
      </c>
      <c r="E246" s="17">
        <v>123887</v>
      </c>
      <c r="F246" s="17">
        <v>311484</v>
      </c>
      <c r="G246" s="12">
        <v>0.22800000000000001</v>
      </c>
      <c r="H246" s="12">
        <v>0.21</v>
      </c>
      <c r="I246" s="12">
        <v>0.16</v>
      </c>
      <c r="J246" s="12">
        <v>0.40200000000000002</v>
      </c>
    </row>
    <row r="247" spans="1:10" x14ac:dyDescent="0.35">
      <c r="A247" t="s">
        <v>760</v>
      </c>
      <c r="B247" s="17">
        <v>843104</v>
      </c>
      <c r="C247" s="17">
        <v>228512</v>
      </c>
      <c r="D247" s="17">
        <v>155187</v>
      </c>
      <c r="E247" s="17">
        <v>147663</v>
      </c>
      <c r="F247" s="17">
        <v>311742</v>
      </c>
      <c r="G247" s="12">
        <v>0.27100000000000002</v>
      </c>
      <c r="H247" s="12">
        <v>0.184</v>
      </c>
      <c r="I247" s="12">
        <v>0.17499999999999999</v>
      </c>
      <c r="J247" s="12">
        <v>0.37</v>
      </c>
    </row>
    <row r="248" spans="1:10" x14ac:dyDescent="0.35">
      <c r="A248" t="s">
        <v>761</v>
      </c>
      <c r="B248" s="17">
        <v>482358</v>
      </c>
      <c r="C248" s="17">
        <v>91383</v>
      </c>
      <c r="D248" s="17">
        <v>71183</v>
      </c>
      <c r="E248" s="17">
        <v>145256</v>
      </c>
      <c r="F248" s="17">
        <v>174536</v>
      </c>
      <c r="G248" s="12">
        <v>0.189</v>
      </c>
      <c r="H248" s="12">
        <v>0.14799999999999999</v>
      </c>
      <c r="I248" s="12">
        <v>0.30099999999999999</v>
      </c>
      <c r="J248" s="12">
        <v>0.36199999999999999</v>
      </c>
    </row>
    <row r="249" spans="1:10" x14ac:dyDescent="0.35">
      <c r="A249" t="s">
        <v>820</v>
      </c>
      <c r="B249" s="17">
        <v>4128424</v>
      </c>
      <c r="C249" s="17">
        <v>1078113</v>
      </c>
      <c r="D249" s="17">
        <v>798905</v>
      </c>
      <c r="E249" s="17">
        <v>774823</v>
      </c>
      <c r="F249" s="17">
        <v>1476583</v>
      </c>
      <c r="G249" s="12">
        <v>0.26100000000000001</v>
      </c>
      <c r="H249" s="12">
        <v>0.19400000000000001</v>
      </c>
      <c r="I249" s="12">
        <v>0.188</v>
      </c>
      <c r="J249" s="12">
        <v>0.35799999999999998</v>
      </c>
    </row>
    <row r="250" spans="1:10" x14ac:dyDescent="0.35">
      <c r="A250" t="s">
        <v>762</v>
      </c>
      <c r="B250" s="17">
        <v>158100</v>
      </c>
      <c r="C250" s="17">
        <v>158100</v>
      </c>
      <c r="D250" s="17">
        <v>0</v>
      </c>
      <c r="E250" s="17">
        <v>0</v>
      </c>
      <c r="F250" s="17">
        <v>0</v>
      </c>
      <c r="G250" s="12">
        <v>1</v>
      </c>
      <c r="H250" s="12">
        <v>0</v>
      </c>
      <c r="I250" s="12">
        <v>0</v>
      </c>
      <c r="J250" s="12">
        <v>0</v>
      </c>
    </row>
    <row r="251" spans="1:10" x14ac:dyDescent="0.35">
      <c r="A251" t="s">
        <v>763</v>
      </c>
      <c r="B251" s="17">
        <v>871470</v>
      </c>
      <c r="C251" s="17">
        <v>230100</v>
      </c>
      <c r="D251" s="17">
        <v>318500</v>
      </c>
      <c r="E251" s="17">
        <v>196250</v>
      </c>
      <c r="F251" s="17">
        <v>126620</v>
      </c>
      <c r="G251" s="12">
        <v>0.26400000000000001</v>
      </c>
      <c r="H251" s="12">
        <v>0.36499999999999999</v>
      </c>
      <c r="I251" s="12">
        <v>0.22500000000000001</v>
      </c>
      <c r="J251" s="12">
        <v>0.14499999999999999</v>
      </c>
    </row>
    <row r="252" spans="1:10" x14ac:dyDescent="0.35">
      <c r="A252" t="s">
        <v>764</v>
      </c>
      <c r="B252" s="17">
        <v>1099646</v>
      </c>
      <c r="C252" s="17">
        <v>255600</v>
      </c>
      <c r="D252" s="17">
        <v>203750</v>
      </c>
      <c r="E252" s="17">
        <v>222500</v>
      </c>
      <c r="F252" s="17">
        <v>417796</v>
      </c>
      <c r="G252" s="12">
        <v>0.23200000000000001</v>
      </c>
      <c r="H252" s="12">
        <v>0.185</v>
      </c>
      <c r="I252" s="12">
        <v>0.20200000000000001</v>
      </c>
      <c r="J252" s="12">
        <v>0.38</v>
      </c>
    </row>
    <row r="253" spans="1:10" x14ac:dyDescent="0.35">
      <c r="A253" t="s">
        <v>765</v>
      </c>
      <c r="B253" s="17">
        <v>1026818</v>
      </c>
      <c r="C253" s="17">
        <v>227160</v>
      </c>
      <c r="D253" s="17">
        <v>141070</v>
      </c>
      <c r="E253" s="17">
        <v>168320</v>
      </c>
      <c r="F253" s="17">
        <v>490268</v>
      </c>
      <c r="G253" s="12">
        <v>0.221</v>
      </c>
      <c r="H253" s="12">
        <v>0.13700000000000001</v>
      </c>
      <c r="I253" s="12">
        <v>0.16400000000000001</v>
      </c>
      <c r="J253" s="12">
        <v>0.47699999999999998</v>
      </c>
    </row>
    <row r="254" spans="1:10" x14ac:dyDescent="0.35">
      <c r="A254" t="s">
        <v>766</v>
      </c>
      <c r="B254" s="17">
        <v>1191247</v>
      </c>
      <c r="C254" s="17">
        <v>259682</v>
      </c>
      <c r="D254" s="17">
        <v>251614</v>
      </c>
      <c r="E254" s="17">
        <v>212893</v>
      </c>
      <c r="F254" s="17">
        <v>467058</v>
      </c>
      <c r="G254" s="12">
        <v>0.218</v>
      </c>
      <c r="H254" s="12">
        <v>0.21099999999999999</v>
      </c>
      <c r="I254" s="12">
        <v>0.17899999999999999</v>
      </c>
      <c r="J254" s="12">
        <v>0.39200000000000002</v>
      </c>
    </row>
    <row r="255" spans="1:10" x14ac:dyDescent="0.35">
      <c r="A255" t="s">
        <v>767</v>
      </c>
      <c r="B255" s="17">
        <v>1287453</v>
      </c>
      <c r="C255" s="17">
        <v>312114</v>
      </c>
      <c r="D255" s="17">
        <v>249122</v>
      </c>
      <c r="E255" s="17">
        <v>256140</v>
      </c>
      <c r="F255" s="17">
        <v>470076</v>
      </c>
      <c r="G255" s="12">
        <v>0.24199999999999999</v>
      </c>
      <c r="H255" s="12">
        <v>0.193</v>
      </c>
      <c r="I255" s="12">
        <v>0.19900000000000001</v>
      </c>
      <c r="J255" s="12">
        <v>0.36499999999999999</v>
      </c>
    </row>
    <row r="256" spans="1:10" x14ac:dyDescent="0.35">
      <c r="A256" t="s">
        <v>768</v>
      </c>
      <c r="B256" s="17">
        <v>754580</v>
      </c>
      <c r="C256" s="17">
        <v>143287</v>
      </c>
      <c r="D256" s="17">
        <v>124992</v>
      </c>
      <c r="E256" s="17">
        <v>233931</v>
      </c>
      <c r="F256" s="17">
        <v>252370</v>
      </c>
      <c r="G256" s="12">
        <v>0.19</v>
      </c>
      <c r="H256" s="12">
        <v>0.16600000000000001</v>
      </c>
      <c r="I256" s="12">
        <v>0.31</v>
      </c>
      <c r="J256" s="12">
        <v>0.33400000000000002</v>
      </c>
    </row>
    <row r="257" spans="1:10" x14ac:dyDescent="0.35">
      <c r="A257" t="s">
        <v>821</v>
      </c>
      <c r="B257" s="17">
        <v>6389314</v>
      </c>
      <c r="C257" s="17">
        <v>1586044</v>
      </c>
      <c r="D257" s="17">
        <v>1289048</v>
      </c>
      <c r="E257" s="17">
        <v>1290034</v>
      </c>
      <c r="F257" s="17">
        <v>2224188</v>
      </c>
      <c r="G257" s="12">
        <v>0.248</v>
      </c>
      <c r="H257" s="12">
        <v>0.20200000000000001</v>
      </c>
      <c r="I257" s="12">
        <v>0.20200000000000001</v>
      </c>
      <c r="J257" s="12">
        <v>0.34799999999999998</v>
      </c>
    </row>
    <row r="258" spans="1:10" x14ac:dyDescent="0.35">
      <c r="A258" t="s">
        <v>769</v>
      </c>
      <c r="B258" s="17">
        <v>1500</v>
      </c>
      <c r="C258" s="17">
        <v>1500</v>
      </c>
      <c r="D258" s="17">
        <v>0</v>
      </c>
      <c r="E258" s="17">
        <v>0</v>
      </c>
      <c r="F258" s="17">
        <v>0</v>
      </c>
      <c r="G258" s="12">
        <v>1</v>
      </c>
      <c r="H258" s="12">
        <v>0</v>
      </c>
      <c r="I258" s="12">
        <v>0</v>
      </c>
      <c r="J258" s="12">
        <v>0</v>
      </c>
    </row>
    <row r="259" spans="1:10" x14ac:dyDescent="0.35">
      <c r="A259" t="s">
        <v>770</v>
      </c>
      <c r="B259" s="17">
        <v>9273</v>
      </c>
      <c r="C259" s="17">
        <v>2400</v>
      </c>
      <c r="D259" s="17">
        <v>3500</v>
      </c>
      <c r="E259" s="17">
        <v>2000</v>
      </c>
      <c r="F259" s="17">
        <v>1373</v>
      </c>
      <c r="G259" s="12">
        <v>0.25900000000000001</v>
      </c>
      <c r="H259" s="12">
        <v>0.377</v>
      </c>
      <c r="I259" s="12">
        <v>0.216</v>
      </c>
      <c r="J259" s="12">
        <v>0.14799999999999999</v>
      </c>
    </row>
    <row r="260" spans="1:10" x14ac:dyDescent="0.35">
      <c r="A260" t="s">
        <v>771</v>
      </c>
      <c r="B260" s="17">
        <v>12332</v>
      </c>
      <c r="C260" s="17">
        <v>3000</v>
      </c>
      <c r="D260" s="17">
        <v>1000</v>
      </c>
      <c r="E260" s="17">
        <v>3500</v>
      </c>
      <c r="F260" s="17">
        <v>4832</v>
      </c>
      <c r="G260" s="12">
        <v>0.24299999999999999</v>
      </c>
      <c r="H260" s="12">
        <v>8.1000000000000003E-2</v>
      </c>
      <c r="I260" s="12">
        <v>0.28399999999999997</v>
      </c>
      <c r="J260" s="12">
        <v>0.39200000000000002</v>
      </c>
    </row>
    <row r="261" spans="1:10" x14ac:dyDescent="0.35">
      <c r="A261" t="s">
        <v>772</v>
      </c>
      <c r="B261" s="17">
        <v>13437</v>
      </c>
      <c r="C261" s="17">
        <v>3927</v>
      </c>
      <c r="D261" s="17">
        <v>1512</v>
      </c>
      <c r="E261" s="17">
        <v>1010</v>
      </c>
      <c r="F261" s="17">
        <v>6988</v>
      </c>
      <c r="G261" s="12">
        <v>0.29199999999999998</v>
      </c>
      <c r="H261" s="12">
        <v>0.113</v>
      </c>
      <c r="I261" s="12">
        <v>7.4999999999999997E-2</v>
      </c>
      <c r="J261" s="12">
        <v>0.52</v>
      </c>
    </row>
    <row r="262" spans="1:10" x14ac:dyDescent="0.35">
      <c r="A262" t="s">
        <v>773</v>
      </c>
      <c r="B262" s="17">
        <v>18683</v>
      </c>
      <c r="C262" s="17">
        <v>4745</v>
      </c>
      <c r="D262" s="17">
        <v>2929</v>
      </c>
      <c r="E262" s="17">
        <v>4000</v>
      </c>
      <c r="F262" s="17">
        <v>7010</v>
      </c>
      <c r="G262" s="12">
        <v>0.254</v>
      </c>
      <c r="H262" s="12">
        <v>0.157</v>
      </c>
      <c r="I262" s="12">
        <v>0.214</v>
      </c>
      <c r="J262" s="12">
        <v>0.375</v>
      </c>
    </row>
    <row r="263" spans="1:10" x14ac:dyDescent="0.35">
      <c r="A263" t="s">
        <v>774</v>
      </c>
      <c r="B263" s="17">
        <v>16762</v>
      </c>
      <c r="C263" s="17">
        <v>4114</v>
      </c>
      <c r="D263" s="17" t="s">
        <v>962</v>
      </c>
      <c r="E263" s="17" t="s">
        <v>962</v>
      </c>
      <c r="F263" s="17">
        <v>8576</v>
      </c>
      <c r="G263" s="12">
        <v>0.245</v>
      </c>
      <c r="H263" s="12">
        <v>0.20799999999999999</v>
      </c>
      <c r="I263" s="12">
        <v>3.5000000000000003E-2</v>
      </c>
      <c r="J263" s="12">
        <v>0.51200000000000001</v>
      </c>
    </row>
    <row r="264" spans="1:10" x14ac:dyDescent="0.35">
      <c r="A264" t="s">
        <v>775</v>
      </c>
      <c r="B264" s="17">
        <v>10370</v>
      </c>
      <c r="C264" s="17">
        <v>1887</v>
      </c>
      <c r="D264" s="17">
        <v>1887</v>
      </c>
      <c r="E264" s="17">
        <v>3459</v>
      </c>
      <c r="F264" s="17">
        <v>3138</v>
      </c>
      <c r="G264" s="12">
        <v>0.182</v>
      </c>
      <c r="H264" s="12">
        <v>0.182</v>
      </c>
      <c r="I264" s="12">
        <v>0.33400000000000002</v>
      </c>
      <c r="J264" s="12">
        <v>0.30299999999999999</v>
      </c>
    </row>
    <row r="265" spans="1:10" x14ac:dyDescent="0.35">
      <c r="A265" t="s">
        <v>822</v>
      </c>
      <c r="B265" s="17">
        <v>82357</v>
      </c>
      <c r="C265" s="17">
        <v>21572</v>
      </c>
      <c r="D265" s="17">
        <v>14310</v>
      </c>
      <c r="E265" s="17">
        <v>14558</v>
      </c>
      <c r="F265" s="17">
        <v>31916</v>
      </c>
      <c r="G265" s="12">
        <v>0.26200000000000001</v>
      </c>
      <c r="H265" s="12">
        <v>0.17399999999999999</v>
      </c>
      <c r="I265" s="12">
        <v>0.17699999999999999</v>
      </c>
      <c r="J265" s="12">
        <v>0.38800000000000001</v>
      </c>
    </row>
    <row r="266" spans="1:10" x14ac:dyDescent="0.35">
      <c r="A266" t="s">
        <v>776</v>
      </c>
      <c r="B266" s="17">
        <v>22800</v>
      </c>
      <c r="C266" s="17">
        <v>22800</v>
      </c>
      <c r="D266" s="17">
        <v>0</v>
      </c>
      <c r="E266" s="17">
        <v>0</v>
      </c>
      <c r="F266" s="17">
        <v>0</v>
      </c>
      <c r="G266" s="12">
        <v>1</v>
      </c>
      <c r="H266" s="12">
        <v>0</v>
      </c>
      <c r="I266" s="12">
        <v>0</v>
      </c>
      <c r="J266" s="12">
        <v>0</v>
      </c>
    </row>
    <row r="267" spans="1:10" x14ac:dyDescent="0.35">
      <c r="A267" t="s">
        <v>777</v>
      </c>
      <c r="B267" s="17">
        <v>141352</v>
      </c>
      <c r="C267" s="17">
        <v>54900</v>
      </c>
      <c r="D267" s="17">
        <v>43500</v>
      </c>
      <c r="E267" s="17">
        <v>16500</v>
      </c>
      <c r="F267" s="17">
        <v>26452</v>
      </c>
      <c r="G267" s="12">
        <v>0.38800000000000001</v>
      </c>
      <c r="H267" s="12">
        <v>0.308</v>
      </c>
      <c r="I267" s="12">
        <v>0.11700000000000001</v>
      </c>
      <c r="J267" s="12">
        <v>0.187</v>
      </c>
    </row>
    <row r="268" spans="1:10" x14ac:dyDescent="0.35">
      <c r="A268" t="s">
        <v>778</v>
      </c>
      <c r="B268" s="17">
        <v>255414</v>
      </c>
      <c r="C268" s="17">
        <v>71700</v>
      </c>
      <c r="D268" s="17">
        <v>45250</v>
      </c>
      <c r="E268" s="17">
        <v>30000</v>
      </c>
      <c r="F268" s="17">
        <v>108464</v>
      </c>
      <c r="G268" s="12">
        <v>0.28100000000000003</v>
      </c>
      <c r="H268" s="12">
        <v>0.17699999999999999</v>
      </c>
      <c r="I268" s="12">
        <v>0.11700000000000001</v>
      </c>
      <c r="J268" s="12">
        <v>0.42499999999999999</v>
      </c>
    </row>
    <row r="269" spans="1:10" x14ac:dyDescent="0.35">
      <c r="A269" t="s">
        <v>779</v>
      </c>
      <c r="B269" s="17">
        <v>269576</v>
      </c>
      <c r="C269" s="17">
        <v>65280</v>
      </c>
      <c r="D269" s="17">
        <v>47622</v>
      </c>
      <c r="E269" s="17">
        <v>28255</v>
      </c>
      <c r="F269" s="17">
        <v>128419</v>
      </c>
      <c r="G269" s="12">
        <v>0.24199999999999999</v>
      </c>
      <c r="H269" s="12">
        <v>0.17699999999999999</v>
      </c>
      <c r="I269" s="12">
        <v>0.105</v>
      </c>
      <c r="J269" s="12">
        <v>0.47599999999999998</v>
      </c>
    </row>
    <row r="270" spans="1:10" x14ac:dyDescent="0.35">
      <c r="A270" t="s">
        <v>780</v>
      </c>
      <c r="B270" s="17">
        <v>229994</v>
      </c>
      <c r="C270" s="17">
        <v>50371</v>
      </c>
      <c r="D270" s="17">
        <v>50919</v>
      </c>
      <c r="E270" s="17">
        <v>35431</v>
      </c>
      <c r="F270" s="17">
        <v>93273</v>
      </c>
      <c r="G270" s="12">
        <v>0.219</v>
      </c>
      <c r="H270" s="12">
        <v>0.221</v>
      </c>
      <c r="I270" s="12">
        <v>0.154</v>
      </c>
      <c r="J270" s="12">
        <v>0.40600000000000003</v>
      </c>
    </row>
    <row r="271" spans="1:10" x14ac:dyDescent="0.35">
      <c r="A271" t="s">
        <v>781</v>
      </c>
      <c r="B271" s="17">
        <v>154543</v>
      </c>
      <c r="C271" s="17">
        <v>34972</v>
      </c>
      <c r="D271" s="17">
        <v>37352</v>
      </c>
      <c r="E271" s="17">
        <v>34525</v>
      </c>
      <c r="F271" s="17">
        <v>47694</v>
      </c>
      <c r="G271" s="12">
        <v>0.22600000000000001</v>
      </c>
      <c r="H271" s="12">
        <v>0.24199999999999999</v>
      </c>
      <c r="I271" s="12">
        <v>0.223</v>
      </c>
      <c r="J271" s="12">
        <v>0.309</v>
      </c>
    </row>
    <row r="272" spans="1:10" x14ac:dyDescent="0.35">
      <c r="A272" t="s">
        <v>782</v>
      </c>
      <c r="B272" s="17">
        <v>32217</v>
      </c>
      <c r="C272" s="17">
        <v>4802</v>
      </c>
      <c r="D272" s="17">
        <v>6859</v>
      </c>
      <c r="E272" s="17">
        <v>10062</v>
      </c>
      <c r="F272" s="17">
        <v>10494</v>
      </c>
      <c r="G272" s="12">
        <v>0.14899999999999999</v>
      </c>
      <c r="H272" s="12">
        <v>0.21299999999999999</v>
      </c>
      <c r="I272" s="12">
        <v>0.312</v>
      </c>
      <c r="J272" s="12">
        <v>0.32600000000000001</v>
      </c>
    </row>
    <row r="273" spans="1:10" x14ac:dyDescent="0.35">
      <c r="A273" t="s">
        <v>823</v>
      </c>
      <c r="B273" s="17">
        <v>1105897</v>
      </c>
      <c r="C273" s="17">
        <v>304825</v>
      </c>
      <c r="D273" s="17">
        <v>231502</v>
      </c>
      <c r="E273" s="17">
        <v>154773</v>
      </c>
      <c r="F273" s="17">
        <v>414797</v>
      </c>
      <c r="G273" s="12">
        <v>0.27600000000000002</v>
      </c>
      <c r="H273" s="12">
        <v>0.20899999999999999</v>
      </c>
      <c r="I273" s="12">
        <v>0.14000000000000001</v>
      </c>
      <c r="J273" s="12">
        <v>0.375</v>
      </c>
    </row>
    <row r="274" spans="1:10" x14ac:dyDescent="0.35">
      <c r="A274" t="s">
        <v>783</v>
      </c>
      <c r="B274" s="17">
        <v>6600</v>
      </c>
      <c r="C274" s="17">
        <v>6600</v>
      </c>
      <c r="D274" s="17">
        <v>0</v>
      </c>
      <c r="E274" s="17">
        <v>0</v>
      </c>
      <c r="F274" s="17">
        <v>0</v>
      </c>
      <c r="G274" s="12">
        <v>1</v>
      </c>
      <c r="H274" s="12">
        <v>0</v>
      </c>
      <c r="I274" s="12">
        <v>0</v>
      </c>
      <c r="J274" s="12">
        <v>0</v>
      </c>
    </row>
    <row r="275" spans="1:10" x14ac:dyDescent="0.35">
      <c r="A275" t="s">
        <v>784</v>
      </c>
      <c r="B275" s="17">
        <v>32635</v>
      </c>
      <c r="C275" s="17">
        <v>12000</v>
      </c>
      <c r="D275" s="17">
        <v>4500</v>
      </c>
      <c r="E275" s="17">
        <v>750</v>
      </c>
      <c r="F275" s="17">
        <v>15385</v>
      </c>
      <c r="G275" s="12">
        <v>0.36799999999999999</v>
      </c>
      <c r="H275" s="12">
        <v>0.13800000000000001</v>
      </c>
      <c r="I275" s="12">
        <v>2.3E-2</v>
      </c>
      <c r="J275" s="12">
        <v>0.47099999999999997</v>
      </c>
    </row>
    <row r="276" spans="1:10" x14ac:dyDescent="0.35">
      <c r="A276" t="s">
        <v>785</v>
      </c>
      <c r="B276" s="17">
        <v>113104</v>
      </c>
      <c r="C276" s="17">
        <v>8400</v>
      </c>
      <c r="D276" s="17">
        <v>6500</v>
      </c>
      <c r="E276" s="17">
        <v>3000</v>
      </c>
      <c r="F276" s="17">
        <v>95204</v>
      </c>
      <c r="G276" s="12">
        <v>7.3999999999999996E-2</v>
      </c>
      <c r="H276" s="12">
        <v>5.7000000000000002E-2</v>
      </c>
      <c r="I276" s="12">
        <v>2.7E-2</v>
      </c>
      <c r="J276" s="12">
        <v>0.84199999999999997</v>
      </c>
    </row>
    <row r="277" spans="1:10" x14ac:dyDescent="0.35">
      <c r="A277" t="s">
        <v>786</v>
      </c>
      <c r="B277" s="17">
        <v>345962</v>
      </c>
      <c r="C277" s="17">
        <v>9372</v>
      </c>
      <c r="D277" s="17">
        <v>5038</v>
      </c>
      <c r="E277" s="17">
        <v>4280</v>
      </c>
      <c r="F277" s="17">
        <v>327273</v>
      </c>
      <c r="G277" s="12">
        <v>2.7E-2</v>
      </c>
      <c r="H277" s="12">
        <v>1.4999999999999999E-2</v>
      </c>
      <c r="I277" s="12">
        <v>1.2E-2</v>
      </c>
      <c r="J277" s="12">
        <v>0.94599999999999995</v>
      </c>
    </row>
    <row r="278" spans="1:10" x14ac:dyDescent="0.35">
      <c r="A278" t="s">
        <v>787</v>
      </c>
      <c r="B278" s="17">
        <v>272399</v>
      </c>
      <c r="C278" s="17">
        <v>15495</v>
      </c>
      <c r="D278" s="17">
        <v>10317</v>
      </c>
      <c r="E278" s="17">
        <v>6631</v>
      </c>
      <c r="F278" s="17">
        <v>239955</v>
      </c>
      <c r="G278" s="12">
        <v>5.7000000000000002E-2</v>
      </c>
      <c r="H278" s="12">
        <v>3.7999999999999999E-2</v>
      </c>
      <c r="I278" s="12">
        <v>2.4E-2</v>
      </c>
      <c r="J278" s="12">
        <v>0.88100000000000001</v>
      </c>
    </row>
    <row r="279" spans="1:10" x14ac:dyDescent="0.35">
      <c r="A279" t="s">
        <v>788</v>
      </c>
      <c r="B279" s="17">
        <v>296261</v>
      </c>
      <c r="C279" s="17">
        <v>3674</v>
      </c>
      <c r="D279" s="17">
        <v>8425</v>
      </c>
      <c r="E279" s="17">
        <v>8787</v>
      </c>
      <c r="F279" s="17">
        <v>275374</v>
      </c>
      <c r="G279" s="12">
        <v>1.2E-2</v>
      </c>
      <c r="H279" s="12">
        <v>2.8000000000000001E-2</v>
      </c>
      <c r="I279" s="12">
        <v>0.03</v>
      </c>
      <c r="J279" s="12">
        <v>0.92900000000000005</v>
      </c>
    </row>
    <row r="280" spans="1:10" x14ac:dyDescent="0.35">
      <c r="A280" t="s">
        <v>789</v>
      </c>
      <c r="B280" s="17">
        <v>214857</v>
      </c>
      <c r="C280" s="17">
        <v>0</v>
      </c>
      <c r="D280" s="17">
        <v>2771</v>
      </c>
      <c r="E280" s="17">
        <v>6557</v>
      </c>
      <c r="F280" s="17">
        <v>205529</v>
      </c>
      <c r="G280" s="12">
        <v>0</v>
      </c>
      <c r="H280" s="12">
        <v>1.2999999999999999E-2</v>
      </c>
      <c r="I280" s="12">
        <v>3.1E-2</v>
      </c>
      <c r="J280" s="12">
        <v>0.95699999999999996</v>
      </c>
    </row>
    <row r="281" spans="1:10" x14ac:dyDescent="0.35">
      <c r="A281" t="s">
        <v>824</v>
      </c>
      <c r="B281" s="17">
        <v>1281818</v>
      </c>
      <c r="C281" s="17">
        <v>55542</v>
      </c>
      <c r="D281" s="17">
        <v>37551</v>
      </c>
      <c r="E281" s="17">
        <v>30004</v>
      </c>
      <c r="F281" s="17">
        <v>1158721</v>
      </c>
      <c r="G281" s="12">
        <v>4.2999999999999997E-2</v>
      </c>
      <c r="H281" s="12">
        <v>2.9000000000000001E-2</v>
      </c>
      <c r="I281" s="12">
        <v>2.3E-2</v>
      </c>
      <c r="J281" s="12">
        <v>0.90400000000000003</v>
      </c>
    </row>
    <row r="282" spans="1:10" x14ac:dyDescent="0.35">
      <c r="A282" t="s">
        <v>439</v>
      </c>
      <c r="B282" s="45">
        <v>4072200</v>
      </c>
      <c r="C282" s="45">
        <v>4072200</v>
      </c>
      <c r="D282" s="45">
        <v>0</v>
      </c>
      <c r="E282" s="45">
        <v>0</v>
      </c>
      <c r="F282" s="45">
        <v>0</v>
      </c>
      <c r="G282" s="46">
        <v>1</v>
      </c>
      <c r="H282" s="46">
        <v>0</v>
      </c>
      <c r="I282" s="46">
        <v>0</v>
      </c>
      <c r="J282" s="46">
        <v>0</v>
      </c>
    </row>
    <row r="283" spans="1:10" x14ac:dyDescent="0.35">
      <c r="A283" t="s">
        <v>440</v>
      </c>
      <c r="B283" s="45">
        <v>22485723</v>
      </c>
      <c r="C283" s="45">
        <v>6638100</v>
      </c>
      <c r="D283" s="45">
        <v>8046750</v>
      </c>
      <c r="E283" s="45">
        <v>4542500</v>
      </c>
      <c r="F283" s="45">
        <v>3258373</v>
      </c>
      <c r="G283" s="46">
        <v>0.29499999999999998</v>
      </c>
      <c r="H283" s="46">
        <v>0.35799999999999998</v>
      </c>
      <c r="I283" s="46">
        <v>0.20200000000000001</v>
      </c>
      <c r="J283" s="46">
        <v>0.14499999999999999</v>
      </c>
    </row>
    <row r="284" spans="1:10" x14ac:dyDescent="0.35">
      <c r="A284" t="s">
        <v>441</v>
      </c>
      <c r="B284" s="45">
        <v>29458174</v>
      </c>
      <c r="C284" s="45">
        <v>6942600</v>
      </c>
      <c r="D284" s="45">
        <v>5375750</v>
      </c>
      <c r="E284" s="45">
        <v>5743500</v>
      </c>
      <c r="F284" s="45">
        <v>11396324</v>
      </c>
      <c r="G284" s="46">
        <v>0.23599999999999999</v>
      </c>
      <c r="H284" s="46">
        <v>0.182</v>
      </c>
      <c r="I284" s="46">
        <v>0.19500000000000001</v>
      </c>
      <c r="J284" s="46">
        <v>0.38700000000000001</v>
      </c>
    </row>
    <row r="285" spans="1:10" x14ac:dyDescent="0.35">
      <c r="A285" t="s">
        <v>442</v>
      </c>
      <c r="B285" s="45">
        <v>28485091</v>
      </c>
      <c r="C285" s="45">
        <v>6276897</v>
      </c>
      <c r="D285" s="45">
        <v>3965308</v>
      </c>
      <c r="E285" s="45">
        <v>4496130</v>
      </c>
      <c r="F285" s="45">
        <v>13746756</v>
      </c>
      <c r="G285" s="46">
        <v>0.22</v>
      </c>
      <c r="H285" s="46">
        <v>0.13900000000000001</v>
      </c>
      <c r="I285" s="46">
        <v>0.158</v>
      </c>
      <c r="J285" s="46">
        <v>0.48299999999999998</v>
      </c>
    </row>
    <row r="286" spans="1:10" x14ac:dyDescent="0.35">
      <c r="A286" t="s">
        <v>443</v>
      </c>
      <c r="B286" s="45">
        <v>32145756</v>
      </c>
      <c r="C286" s="45">
        <v>6726667</v>
      </c>
      <c r="D286" s="45">
        <v>7009617</v>
      </c>
      <c r="E286" s="45">
        <v>5804114</v>
      </c>
      <c r="F286" s="45">
        <v>12605357</v>
      </c>
      <c r="G286" s="46">
        <v>0.20899999999999999</v>
      </c>
      <c r="H286" s="46">
        <v>0.218</v>
      </c>
      <c r="I286" s="46">
        <v>0.18099999999999999</v>
      </c>
      <c r="J286" s="46">
        <v>0.39200000000000002</v>
      </c>
    </row>
    <row r="287" spans="1:10" x14ac:dyDescent="0.35">
      <c r="A287" t="s">
        <v>444</v>
      </c>
      <c r="B287" s="45">
        <v>35139405</v>
      </c>
      <c r="C287" s="45">
        <v>8590870</v>
      </c>
      <c r="D287" s="45">
        <v>7019139</v>
      </c>
      <c r="E287" s="45">
        <v>6923279</v>
      </c>
      <c r="F287" s="45">
        <v>12606117</v>
      </c>
      <c r="G287" s="46">
        <v>0.24399999999999999</v>
      </c>
      <c r="H287" s="46">
        <v>0.2</v>
      </c>
      <c r="I287" s="46">
        <v>0.19700000000000001</v>
      </c>
      <c r="J287" s="46">
        <v>0.35899999999999999</v>
      </c>
    </row>
    <row r="288" spans="1:10" x14ac:dyDescent="0.35">
      <c r="A288" t="s">
        <v>445</v>
      </c>
      <c r="B288" s="45">
        <v>20519909</v>
      </c>
      <c r="C288" s="45">
        <v>3793810</v>
      </c>
      <c r="D288" s="45">
        <v>3048904</v>
      </c>
      <c r="E288" s="45">
        <v>6576583</v>
      </c>
      <c r="F288" s="45">
        <v>7100612</v>
      </c>
      <c r="G288" s="46">
        <v>0.185</v>
      </c>
      <c r="H288" s="46">
        <v>0.14899999999999999</v>
      </c>
      <c r="I288" s="46">
        <v>0.32</v>
      </c>
      <c r="J288" s="46">
        <v>0.34599999999999997</v>
      </c>
    </row>
    <row r="289" spans="1:10" x14ac:dyDescent="0.35">
      <c r="A289" t="s">
        <v>446</v>
      </c>
      <c r="B289" s="45">
        <v>172306258</v>
      </c>
      <c r="C289" s="45">
        <v>43041145</v>
      </c>
      <c r="D289" s="45">
        <v>34465468</v>
      </c>
      <c r="E289" s="45">
        <v>34086106</v>
      </c>
      <c r="F289" s="45">
        <v>60713539</v>
      </c>
      <c r="G289" s="46">
        <v>0.25</v>
      </c>
      <c r="H289" s="46">
        <v>0.2</v>
      </c>
      <c r="I289" s="46">
        <v>0.19800000000000001</v>
      </c>
      <c r="J289" s="46">
        <v>0.35199999999999998</v>
      </c>
    </row>
  </sheetData>
  <pageMargins left="0.7" right="0.7" top="0.75" bottom="0.75" header="0.3" footer="0.3"/>
  <pageSetup paperSize="9" orientation="portrait" horizontalDpi="300" verticalDpi="30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4"/>
  <sheetViews>
    <sheetView workbookViewId="0"/>
  </sheetViews>
  <sheetFormatPr defaultColWidth="10.6640625" defaultRowHeight="15.5" x14ac:dyDescent="0.35"/>
  <cols>
    <col min="1" max="1" width="50.6640625" customWidth="1"/>
    <col min="2" max="11" width="16.6640625" customWidth="1"/>
  </cols>
  <sheetData>
    <row r="1" spans="1:11" ht="21" x14ac:dyDescent="0.5">
      <c r="A1" s="1" t="s">
        <v>1</v>
      </c>
    </row>
    <row r="2" spans="1:11" ht="93" x14ac:dyDescent="0.35">
      <c r="A2" s="34" t="s">
        <v>998</v>
      </c>
    </row>
    <row r="3" spans="1:11" x14ac:dyDescent="0.35">
      <c r="A3" t="s">
        <v>22</v>
      </c>
    </row>
    <row r="4" spans="1:11" x14ac:dyDescent="0.35">
      <c r="A4" t="s">
        <v>20</v>
      </c>
    </row>
    <row r="5" spans="1:11" x14ac:dyDescent="0.35">
      <c r="A5" s="48" t="s">
        <v>981</v>
      </c>
    </row>
    <row r="6" spans="1:11" ht="31" x14ac:dyDescent="0.35">
      <c r="A6" s="2" t="s">
        <v>23</v>
      </c>
      <c r="B6" s="2" t="s">
        <v>376</v>
      </c>
    </row>
    <row r="7" spans="1:11" ht="80" customHeight="1" x14ac:dyDescent="0.35">
      <c r="A7" s="2" t="s">
        <v>238</v>
      </c>
      <c r="B7" s="2" t="s">
        <v>239</v>
      </c>
      <c r="C7" s="2" t="s">
        <v>152</v>
      </c>
      <c r="D7" s="2" t="s">
        <v>240</v>
      </c>
      <c r="E7" s="2" t="s">
        <v>241</v>
      </c>
      <c r="F7" s="2" t="s">
        <v>242</v>
      </c>
      <c r="G7" s="2" t="s">
        <v>243</v>
      </c>
      <c r="H7" s="2" t="s">
        <v>244</v>
      </c>
      <c r="I7" s="2" t="s">
        <v>157</v>
      </c>
      <c r="J7" s="2" t="s">
        <v>158</v>
      </c>
      <c r="K7" s="2" t="s">
        <v>159</v>
      </c>
    </row>
    <row r="8" spans="1:11" x14ac:dyDescent="0.35">
      <c r="A8" s="5" t="s">
        <v>160</v>
      </c>
      <c r="B8" s="7">
        <f>VLOOKUP(CONCATENATE($A8, " ", $B$6), 'Table 2 - Full data'!$A$2:$K$49, 2, FALSE)</f>
        <v>515435</v>
      </c>
      <c r="C8" s="11">
        <f>VLOOKUP(CONCATENATE($A8, " ", $B$6), 'Table 2 - Full data'!$A$2:$K$49, 3, FALSE)</f>
        <v>1</v>
      </c>
      <c r="D8" s="7">
        <f>VLOOKUP(CONCATENATE($A8, " ", $B$6), 'Table 2 - Full data'!$A$2:$K$49, 4, FALSE)</f>
        <v>512350</v>
      </c>
      <c r="E8" s="11">
        <f>VLOOKUP(CONCATENATE($A8, " ", $B$6), 'Table 2 - Full data'!$A$2:$K$49, 5, FALSE)</f>
        <v>1</v>
      </c>
      <c r="F8" s="7">
        <f>VLOOKUP(CONCATENATE($A8, " ", $B$6), 'Table 2 - Full data'!$A$2:$K$49, 6, FALSE)</f>
        <v>337915</v>
      </c>
      <c r="G8" s="7">
        <f>VLOOKUP(CONCATENATE($A8, " ", $B$6), 'Table 2 - Full data'!$A$2:$K$49, 7, FALSE)</f>
        <v>157095</v>
      </c>
      <c r="H8" s="7">
        <f>VLOOKUP(CONCATENATE($A8, " ", $B$6), 'Table 2 - Full data'!$A$2:$K$49, 8, FALSE)</f>
        <v>17335</v>
      </c>
      <c r="I8" s="11">
        <f>VLOOKUP(CONCATENATE($A8, " ", $B$6), 'Table 2 - Full data'!$A$2:$K$49, 9, FALSE)</f>
        <v>0.66</v>
      </c>
      <c r="J8" s="11">
        <f>VLOOKUP(CONCATENATE($A8, " ", $B$6), 'Table 2 - Full data'!$A$2:$K$49, 10, FALSE)</f>
        <v>0.31</v>
      </c>
      <c r="K8" s="11">
        <f>VLOOKUP(CONCATENATE($A8, " ", $B$6), 'Table 2 - Full data'!$A$2:$K$49, 11, FALSE)</f>
        <v>0.03</v>
      </c>
    </row>
    <row r="9" spans="1:11" x14ac:dyDescent="0.35">
      <c r="A9" t="s">
        <v>245</v>
      </c>
      <c r="B9" s="8">
        <f>VLOOKUP(CONCATENATE($A9, " ", $B$6), 'Table 2 - Full data'!$A$2:$K$49, 2, FALSE)</f>
        <v>203420</v>
      </c>
      <c r="C9" s="12">
        <f>VLOOKUP(CONCATENATE($A9, " ", $B$6), 'Table 2 - Full data'!$A$2:$K$49, 3, FALSE)</f>
        <v>0.39</v>
      </c>
      <c r="D9" s="8">
        <f>VLOOKUP(CONCATENATE($A9, " ", $B$6), 'Table 2 - Full data'!$A$2:$K$49, 4, FALSE)</f>
        <v>201630</v>
      </c>
      <c r="E9" s="12">
        <f>VLOOKUP(CONCATENATE($A9, " ", $B$6), 'Table 2 - Full data'!$A$2:$K$49, 5, FALSE)</f>
        <v>0.39</v>
      </c>
      <c r="F9" s="8">
        <f>VLOOKUP(CONCATENATE($A9, " ", $B$6), 'Table 2 - Full data'!$A$2:$K$49, 6, FALSE)</f>
        <v>97690</v>
      </c>
      <c r="G9" s="8">
        <f>VLOOKUP(CONCATENATE($A9, " ", $B$6), 'Table 2 - Full data'!$A$2:$K$49, 7, FALSE)</f>
        <v>99515</v>
      </c>
      <c r="H9" s="8">
        <f>VLOOKUP(CONCATENATE($A9, " ", $B$6), 'Table 2 - Full data'!$A$2:$K$49, 8, FALSE)</f>
        <v>4425</v>
      </c>
      <c r="I9" s="12">
        <f>VLOOKUP(CONCATENATE($A9, " ", $B$6), 'Table 2 - Full data'!$A$2:$K$49, 9, FALSE)</f>
        <v>0.48</v>
      </c>
      <c r="J9" s="12">
        <f>VLOOKUP(CONCATENATE($A9, " ", $B$6), 'Table 2 - Full data'!$A$2:$K$49, 10, FALSE)</f>
        <v>0.49</v>
      </c>
      <c r="K9" s="12">
        <f>VLOOKUP(CONCATENATE($A9, " ", $B$6), 'Table 2 - Full data'!$A$2:$K$49, 11, FALSE)</f>
        <v>0.02</v>
      </c>
    </row>
    <row r="10" spans="1:11" x14ac:dyDescent="0.35">
      <c r="A10" t="s">
        <v>246</v>
      </c>
      <c r="B10" s="8">
        <f>VLOOKUP(CONCATENATE($A10, " ", $B$6), 'Table 2 - Full data'!$A$2:$K$49, 2, FALSE)</f>
        <v>155235</v>
      </c>
      <c r="C10" s="12">
        <f>VLOOKUP(CONCATENATE($A10, " ", $B$6), 'Table 2 - Full data'!$A$2:$K$49, 3, FALSE)</f>
        <v>0.3</v>
      </c>
      <c r="D10" s="8">
        <f>VLOOKUP(CONCATENATE($A10, " ", $B$6), 'Table 2 - Full data'!$A$2:$K$49, 4, FALSE)</f>
        <v>154620</v>
      </c>
      <c r="E10" s="12">
        <f>VLOOKUP(CONCATENATE($A10, " ", $B$6), 'Table 2 - Full data'!$A$2:$K$49, 5, FALSE)</f>
        <v>0.3</v>
      </c>
      <c r="F10" s="8">
        <f>VLOOKUP(CONCATENATE($A10, " ", $B$6), 'Table 2 - Full data'!$A$2:$K$49, 6, FALSE)</f>
        <v>86420</v>
      </c>
      <c r="G10" s="8">
        <f>VLOOKUP(CONCATENATE($A10, " ", $B$6), 'Table 2 - Full data'!$A$2:$K$49, 7, FALSE)</f>
        <v>62795</v>
      </c>
      <c r="H10" s="8">
        <f>VLOOKUP(CONCATENATE($A10, " ", $B$6), 'Table 2 - Full data'!$A$2:$K$49, 8, FALSE)</f>
        <v>5410</v>
      </c>
      <c r="I10" s="12">
        <f>VLOOKUP(CONCATENATE($A10, " ", $B$6), 'Table 2 - Full data'!$A$2:$K$49, 9, FALSE)</f>
        <v>0.56000000000000005</v>
      </c>
      <c r="J10" s="12">
        <f>VLOOKUP(CONCATENATE($A10, " ", $B$6), 'Table 2 - Full data'!$A$2:$K$49, 10, FALSE)</f>
        <v>0.41</v>
      </c>
      <c r="K10" s="12">
        <f>VLOOKUP(CONCATENATE($A10, " ", $B$6), 'Table 2 - Full data'!$A$2:$K$49, 11, FALSE)</f>
        <v>0.03</v>
      </c>
    </row>
    <row r="11" spans="1:11" x14ac:dyDescent="0.35">
      <c r="A11" t="s">
        <v>247</v>
      </c>
      <c r="B11" s="8">
        <f>VLOOKUP(CONCATENATE($A11, " ", $B$6), 'Table 2 - Full data'!$A$2:$K$49, 2, FALSE)</f>
        <v>114595</v>
      </c>
      <c r="C11" s="12">
        <f>VLOOKUP(CONCATENATE($A11, " ", $B$6), 'Table 2 - Full data'!$A$2:$K$49, 3, FALSE)</f>
        <v>0.22</v>
      </c>
      <c r="D11" s="8">
        <f>VLOOKUP(CONCATENATE($A11, " ", $B$6), 'Table 2 - Full data'!$A$2:$K$49, 4, FALSE)</f>
        <v>114235</v>
      </c>
      <c r="E11" s="12">
        <f>VLOOKUP(CONCATENATE($A11, " ", $B$6), 'Table 2 - Full data'!$A$2:$K$49, 5, FALSE)</f>
        <v>0.22</v>
      </c>
      <c r="F11" s="8">
        <f>VLOOKUP(CONCATENATE($A11, " ", $B$6), 'Table 2 - Full data'!$A$2:$K$49, 6, FALSE)</f>
        <v>75675</v>
      </c>
      <c r="G11" s="8">
        <f>VLOOKUP(CONCATENATE($A11, " ", $B$6), 'Table 2 - Full data'!$A$2:$K$49, 7, FALSE)</f>
        <v>34990</v>
      </c>
      <c r="H11" s="8">
        <f>VLOOKUP(CONCATENATE($A11, " ", $B$6), 'Table 2 - Full data'!$A$2:$K$49, 8, FALSE)</f>
        <v>3570</v>
      </c>
      <c r="I11" s="12">
        <f>VLOOKUP(CONCATENATE($A11, " ", $B$6), 'Table 2 - Full data'!$A$2:$K$49, 9, FALSE)</f>
        <v>0.66</v>
      </c>
      <c r="J11" s="12">
        <f>VLOOKUP(CONCATENATE($A11, " ", $B$6), 'Table 2 - Full data'!$A$2:$K$49, 10, FALSE)</f>
        <v>0.31</v>
      </c>
      <c r="K11" s="12">
        <f>VLOOKUP(CONCATENATE($A11, " ", $B$6), 'Table 2 - Full data'!$A$2:$K$49, 11, FALSE)</f>
        <v>0.03</v>
      </c>
    </row>
    <row r="12" spans="1:11" x14ac:dyDescent="0.35">
      <c r="A12" t="s">
        <v>248</v>
      </c>
      <c r="B12" s="8">
        <f>VLOOKUP(CONCATENATE($A12, " ", $B$6), 'Table 2 - Full data'!$A$2:$K$49, 2, FALSE)</f>
        <v>319910</v>
      </c>
      <c r="C12" s="12">
        <f>VLOOKUP(CONCATENATE($A12, " ", $B$6), 'Table 2 - Full data'!$A$2:$K$49, 3, FALSE)</f>
        <v>0.62</v>
      </c>
      <c r="D12" s="8">
        <f>VLOOKUP(CONCATENATE($A12, " ", $B$6), 'Table 2 - Full data'!$A$2:$K$49, 4, FALSE)</f>
        <v>317275</v>
      </c>
      <c r="E12" s="12">
        <f>VLOOKUP(CONCATENATE($A12, " ", $B$6), 'Table 2 - Full data'!$A$2:$K$49, 5, FALSE)</f>
        <v>0.62</v>
      </c>
      <c r="F12" s="8">
        <f>VLOOKUP(CONCATENATE($A12, " ", $B$6), 'Table 2 - Full data'!$A$2:$K$49, 6, FALSE)</f>
        <v>190430</v>
      </c>
      <c r="G12" s="8">
        <f>VLOOKUP(CONCATENATE($A12, " ", $B$6), 'Table 2 - Full data'!$A$2:$K$49, 7, FALSE)</f>
        <v>117355</v>
      </c>
      <c r="H12" s="8">
        <f>VLOOKUP(CONCATENATE($A12, " ", $B$6), 'Table 2 - Full data'!$A$2:$K$49, 8, FALSE)</f>
        <v>9490</v>
      </c>
      <c r="I12" s="12">
        <f>VLOOKUP(CONCATENATE($A12, " ", $B$6), 'Table 2 - Full data'!$A$2:$K$49, 9, FALSE)</f>
        <v>0.6</v>
      </c>
      <c r="J12" s="12">
        <f>VLOOKUP(CONCATENATE($A12, " ", $B$6), 'Table 2 - Full data'!$A$2:$K$49, 10, FALSE)</f>
        <v>0.37</v>
      </c>
      <c r="K12" s="12">
        <f>VLOOKUP(CONCATENATE($A12, " ", $B$6), 'Table 2 - Full data'!$A$2:$K$49, 11, FALSE)</f>
        <v>0.03</v>
      </c>
    </row>
    <row r="13" spans="1:11" x14ac:dyDescent="0.35">
      <c r="A13" t="s">
        <v>249</v>
      </c>
      <c r="B13" s="8">
        <f>VLOOKUP(CONCATENATE($A13, " ", $B$6), 'Table 2 - Full data'!$A$2:$K$49, 2, FALSE)</f>
        <v>56115</v>
      </c>
      <c r="C13" s="12">
        <f>VLOOKUP(CONCATENATE($A13, " ", $B$6), 'Table 2 - Full data'!$A$2:$K$49, 3, FALSE)</f>
        <v>0.11</v>
      </c>
      <c r="D13" s="8">
        <f>VLOOKUP(CONCATENATE($A13, " ", $B$6), 'Table 2 - Full data'!$A$2:$K$49, 4, FALSE)</f>
        <v>55790</v>
      </c>
      <c r="E13" s="12">
        <f>VLOOKUP(CONCATENATE($A13, " ", $B$6), 'Table 2 - Full data'!$A$2:$K$49, 5, FALSE)</f>
        <v>0.11</v>
      </c>
      <c r="F13" s="8">
        <f>VLOOKUP(CONCATENATE($A13, " ", $B$6), 'Table 2 - Full data'!$A$2:$K$49, 6, FALSE)</f>
        <v>3255</v>
      </c>
      <c r="G13" s="8">
        <f>VLOOKUP(CONCATENATE($A13, " ", $B$6), 'Table 2 - Full data'!$A$2:$K$49, 7, FALSE)</f>
        <v>49480</v>
      </c>
      <c r="H13" s="8">
        <f>VLOOKUP(CONCATENATE($A13, " ", $B$6), 'Table 2 - Full data'!$A$2:$K$49, 8, FALSE)</f>
        <v>3055</v>
      </c>
      <c r="I13" s="12">
        <f>VLOOKUP(CONCATENATE($A13, " ", $B$6), 'Table 2 - Full data'!$A$2:$K$49, 9, FALSE)</f>
        <v>0.06</v>
      </c>
      <c r="J13" s="12">
        <f>VLOOKUP(CONCATENATE($A13, " ", $B$6), 'Table 2 - Full data'!$A$2:$K$49, 10, FALSE)</f>
        <v>0.89</v>
      </c>
      <c r="K13" s="12">
        <f>VLOOKUP(CONCATENATE($A13, " ", $B$6), 'Table 2 - Full data'!$A$2:$K$49, 11, FALSE)</f>
        <v>0.05</v>
      </c>
    </row>
    <row r="14" spans="1:11" ht="31" x14ac:dyDescent="0.35">
      <c r="A14" s="15" t="s">
        <v>44</v>
      </c>
    </row>
    <row r="15" spans="1:11" ht="77.5" x14ac:dyDescent="0.35">
      <c r="A15" s="35" t="s">
        <v>976</v>
      </c>
    </row>
    <row r="16" spans="1:11" ht="31" x14ac:dyDescent="0.35">
      <c r="A16" s="15" t="s">
        <v>50</v>
      </c>
    </row>
    <row r="17" spans="1:1" ht="46.5" x14ac:dyDescent="0.35">
      <c r="A17" s="15" t="s">
        <v>51</v>
      </c>
    </row>
    <row r="18" spans="1:1" ht="77.5" x14ac:dyDescent="0.35">
      <c r="A18" s="15" t="s">
        <v>52</v>
      </c>
    </row>
    <row r="19" spans="1:1" ht="77.5" x14ac:dyDescent="0.35">
      <c r="A19" s="15" t="s">
        <v>53</v>
      </c>
    </row>
    <row r="20" spans="1:1" ht="62" x14ac:dyDescent="0.35">
      <c r="A20" s="15" t="s">
        <v>54</v>
      </c>
    </row>
    <row r="21" spans="1:1" ht="108.5" x14ac:dyDescent="0.35">
      <c r="A21" s="15" t="s">
        <v>55</v>
      </c>
    </row>
    <row r="22" spans="1:1" ht="93" x14ac:dyDescent="0.35">
      <c r="A22" s="15" t="s">
        <v>56</v>
      </c>
    </row>
    <row r="23" spans="1:1" ht="93" x14ac:dyDescent="0.35">
      <c r="A23" s="15" t="s">
        <v>57</v>
      </c>
    </row>
    <row r="24" spans="1:1" ht="93" x14ac:dyDescent="0.35">
      <c r="A24" s="15" t="s">
        <v>58</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'Financial year lookup'!$A$3:$A$10</xm:f>
          </x14:formula1>
          <xm:sqref>B6</xm:sqref>
        </x14:dataValidation>
      </x14:dataValidations>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10"/>
  <sheetViews>
    <sheetView workbookViewId="0"/>
  </sheetViews>
  <sheetFormatPr defaultColWidth="10.6640625" defaultRowHeight="15.5" x14ac:dyDescent="0.35"/>
  <sheetData>
    <row r="1" spans="1:1" ht="21" x14ac:dyDescent="0.5">
      <c r="A1" s="1" t="s">
        <v>17</v>
      </c>
    </row>
    <row r="2" spans="1:1" ht="31" x14ac:dyDescent="0.35">
      <c r="A2" s="2" t="s">
        <v>957</v>
      </c>
    </row>
    <row r="3" spans="1:1" x14ac:dyDescent="0.35">
      <c r="A3" t="s">
        <v>377</v>
      </c>
    </row>
    <row r="4" spans="1:1" x14ac:dyDescent="0.35">
      <c r="A4" t="s">
        <v>378</v>
      </c>
    </row>
    <row r="5" spans="1:1" x14ac:dyDescent="0.35">
      <c r="A5" t="s">
        <v>379</v>
      </c>
    </row>
    <row r="6" spans="1:1" x14ac:dyDescent="0.35">
      <c r="A6" t="s">
        <v>380</v>
      </c>
    </row>
    <row r="7" spans="1:1" x14ac:dyDescent="0.35">
      <c r="A7" t="s">
        <v>381</v>
      </c>
    </row>
    <row r="8" spans="1:1" x14ac:dyDescent="0.35">
      <c r="A8" t="s">
        <v>382</v>
      </c>
    </row>
    <row r="9" spans="1:1" x14ac:dyDescent="0.35">
      <c r="A9" t="s">
        <v>383</v>
      </c>
    </row>
    <row r="10" spans="1:1" x14ac:dyDescent="0.35">
      <c r="A10" t="s">
        <v>376</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80"/>
  <sheetViews>
    <sheetView workbookViewId="0"/>
  </sheetViews>
  <sheetFormatPr defaultColWidth="10.6640625" defaultRowHeight="15.5" x14ac:dyDescent="0.35"/>
  <cols>
    <col min="1" max="1" width="35.6640625" customWidth="1"/>
    <col min="2" max="9" width="16.6640625" customWidth="1"/>
  </cols>
  <sheetData>
    <row r="1" spans="1:9" ht="21" x14ac:dyDescent="0.5">
      <c r="A1" s="1" t="s">
        <v>2</v>
      </c>
    </row>
    <row r="2" spans="1:9" x14ac:dyDescent="0.35">
      <c r="A2" t="s">
        <v>24</v>
      </c>
    </row>
    <row r="3" spans="1:9" x14ac:dyDescent="0.35">
      <c r="A3" t="s">
        <v>20</v>
      </c>
    </row>
    <row r="4" spans="1:9" x14ac:dyDescent="0.35">
      <c r="A4" s="48" t="s">
        <v>39</v>
      </c>
    </row>
    <row r="5" spans="1:9" ht="80" customHeight="1" x14ac:dyDescent="0.35">
      <c r="A5" s="2" t="s">
        <v>250</v>
      </c>
      <c r="B5" s="2" t="s">
        <v>239</v>
      </c>
      <c r="C5" s="2" t="s">
        <v>251</v>
      </c>
      <c r="D5" s="2" t="s">
        <v>252</v>
      </c>
      <c r="E5" s="2" t="s">
        <v>253</v>
      </c>
      <c r="F5" s="2" t="s">
        <v>254</v>
      </c>
      <c r="G5" s="2" t="s">
        <v>255</v>
      </c>
      <c r="H5" s="2" t="s">
        <v>256</v>
      </c>
      <c r="I5" s="2" t="s">
        <v>257</v>
      </c>
    </row>
    <row r="6" spans="1:9" x14ac:dyDescent="0.35">
      <c r="A6" s="5" t="s">
        <v>160</v>
      </c>
      <c r="B6" s="7">
        <v>515435</v>
      </c>
      <c r="C6" s="7">
        <v>463650</v>
      </c>
      <c r="D6" s="7">
        <v>9835</v>
      </c>
      <c r="E6" s="7">
        <v>39120</v>
      </c>
      <c r="F6" s="7">
        <v>2830</v>
      </c>
      <c r="G6" s="11">
        <v>0.9</v>
      </c>
      <c r="H6" s="11">
        <v>0.02</v>
      </c>
      <c r="I6" s="11">
        <v>0.08</v>
      </c>
    </row>
    <row r="7" spans="1:9" x14ac:dyDescent="0.35">
      <c r="A7" t="s">
        <v>161</v>
      </c>
      <c r="B7" s="8">
        <v>9900</v>
      </c>
      <c r="C7" s="8">
        <v>8800</v>
      </c>
      <c r="D7" s="8">
        <v>1065</v>
      </c>
      <c r="E7" s="8">
        <v>25</v>
      </c>
      <c r="F7" s="8">
        <v>5</v>
      </c>
      <c r="G7" s="12">
        <v>0.89</v>
      </c>
      <c r="H7" s="12">
        <v>0.11</v>
      </c>
      <c r="I7" s="12">
        <v>0</v>
      </c>
    </row>
    <row r="8" spans="1:9" x14ac:dyDescent="0.35">
      <c r="A8" t="s">
        <v>162</v>
      </c>
      <c r="B8" s="8">
        <v>4025</v>
      </c>
      <c r="C8" s="8">
        <v>3645</v>
      </c>
      <c r="D8" s="8">
        <v>365</v>
      </c>
      <c r="E8" s="8">
        <v>5</v>
      </c>
      <c r="F8" s="8">
        <v>10</v>
      </c>
      <c r="G8" s="12">
        <v>0.91</v>
      </c>
      <c r="H8" s="12">
        <v>0.09</v>
      </c>
      <c r="I8" s="12">
        <v>0</v>
      </c>
    </row>
    <row r="9" spans="1:9" x14ac:dyDescent="0.35">
      <c r="A9" t="s">
        <v>163</v>
      </c>
      <c r="B9" s="8">
        <v>2585</v>
      </c>
      <c r="C9" s="8">
        <v>2280</v>
      </c>
      <c r="D9" s="8">
        <v>290</v>
      </c>
      <c r="E9" s="8">
        <v>10</v>
      </c>
      <c r="F9" s="8">
        <v>10</v>
      </c>
      <c r="G9" s="12">
        <v>0.88</v>
      </c>
      <c r="H9" s="12">
        <v>0.11</v>
      </c>
      <c r="I9" s="12">
        <v>0</v>
      </c>
    </row>
    <row r="10" spans="1:9" x14ac:dyDescent="0.35">
      <c r="A10" t="s">
        <v>164</v>
      </c>
      <c r="B10" s="8">
        <v>2970</v>
      </c>
      <c r="C10" s="8">
        <v>2635</v>
      </c>
      <c r="D10" s="8">
        <v>325</v>
      </c>
      <c r="E10" s="8">
        <v>5</v>
      </c>
      <c r="F10" s="8">
        <v>5</v>
      </c>
      <c r="G10" s="12">
        <v>0.89</v>
      </c>
      <c r="H10" s="12">
        <v>0.11</v>
      </c>
      <c r="I10" s="12">
        <v>0</v>
      </c>
    </row>
    <row r="11" spans="1:9" x14ac:dyDescent="0.35">
      <c r="A11" t="s">
        <v>165</v>
      </c>
      <c r="B11" s="8">
        <v>8650</v>
      </c>
      <c r="C11" s="8">
        <v>8195</v>
      </c>
      <c r="D11" s="8">
        <v>280</v>
      </c>
      <c r="E11" s="8">
        <v>170</v>
      </c>
      <c r="F11" s="8">
        <v>5</v>
      </c>
      <c r="G11" s="12">
        <v>0.95</v>
      </c>
      <c r="H11" s="12">
        <v>0.03</v>
      </c>
      <c r="I11" s="12">
        <v>0.02</v>
      </c>
    </row>
    <row r="12" spans="1:9" x14ac:dyDescent="0.35">
      <c r="A12" t="s">
        <v>166</v>
      </c>
      <c r="B12" s="8">
        <v>18610</v>
      </c>
      <c r="C12" s="8">
        <v>17765</v>
      </c>
      <c r="D12" s="8">
        <v>100</v>
      </c>
      <c r="E12" s="8">
        <v>695</v>
      </c>
      <c r="F12" s="8">
        <v>50</v>
      </c>
      <c r="G12" s="12">
        <v>0.95</v>
      </c>
      <c r="H12" s="12">
        <v>0.01</v>
      </c>
      <c r="I12" s="12">
        <v>0.04</v>
      </c>
    </row>
    <row r="13" spans="1:9" x14ac:dyDescent="0.35">
      <c r="A13" t="s">
        <v>167</v>
      </c>
      <c r="B13" s="8">
        <v>24935</v>
      </c>
      <c r="C13" s="8">
        <v>23580</v>
      </c>
      <c r="D13" s="8">
        <v>100</v>
      </c>
      <c r="E13" s="8">
        <v>1240</v>
      </c>
      <c r="F13" s="8">
        <v>20</v>
      </c>
      <c r="G13" s="12">
        <v>0.95</v>
      </c>
      <c r="H13" s="12">
        <v>0</v>
      </c>
      <c r="I13" s="12">
        <v>0.05</v>
      </c>
    </row>
    <row r="14" spans="1:9" x14ac:dyDescent="0.35">
      <c r="A14" t="s">
        <v>168</v>
      </c>
      <c r="B14" s="8">
        <v>7730</v>
      </c>
      <c r="C14" s="8">
        <v>7175</v>
      </c>
      <c r="D14" s="8">
        <v>65</v>
      </c>
      <c r="E14" s="8">
        <v>480</v>
      </c>
      <c r="F14" s="8">
        <v>10</v>
      </c>
      <c r="G14" s="12">
        <v>0.93</v>
      </c>
      <c r="H14" s="12">
        <v>0.01</v>
      </c>
      <c r="I14" s="12">
        <v>0.06</v>
      </c>
    </row>
    <row r="15" spans="1:9" x14ac:dyDescent="0.35">
      <c r="A15" t="s">
        <v>169</v>
      </c>
      <c r="B15" s="8">
        <v>10220</v>
      </c>
      <c r="C15" s="8">
        <v>9285</v>
      </c>
      <c r="D15" s="8">
        <v>90</v>
      </c>
      <c r="E15" s="8">
        <v>815</v>
      </c>
      <c r="F15" s="8">
        <v>30</v>
      </c>
      <c r="G15" s="12">
        <v>0.91</v>
      </c>
      <c r="H15" s="12">
        <v>0.01</v>
      </c>
      <c r="I15" s="12">
        <v>0.08</v>
      </c>
    </row>
    <row r="16" spans="1:9" x14ac:dyDescent="0.35">
      <c r="A16" t="s">
        <v>170</v>
      </c>
      <c r="B16" s="8">
        <v>7035</v>
      </c>
      <c r="C16" s="8">
        <v>6125</v>
      </c>
      <c r="D16" s="8">
        <v>90</v>
      </c>
      <c r="E16" s="8">
        <v>795</v>
      </c>
      <c r="F16" s="8">
        <v>30</v>
      </c>
      <c r="G16" s="12">
        <v>0.87</v>
      </c>
      <c r="H16" s="12">
        <v>0.01</v>
      </c>
      <c r="I16" s="12">
        <v>0.11</v>
      </c>
    </row>
    <row r="17" spans="1:9" x14ac:dyDescent="0.35">
      <c r="A17" t="s">
        <v>171</v>
      </c>
      <c r="B17" s="8">
        <v>7740</v>
      </c>
      <c r="C17" s="8">
        <v>6755</v>
      </c>
      <c r="D17" s="8">
        <v>75</v>
      </c>
      <c r="E17" s="8">
        <v>875</v>
      </c>
      <c r="F17" s="8">
        <v>35</v>
      </c>
      <c r="G17" s="12">
        <v>0.87</v>
      </c>
      <c r="H17" s="12">
        <v>0.01</v>
      </c>
      <c r="I17" s="12">
        <v>0.11</v>
      </c>
    </row>
    <row r="18" spans="1:9" x14ac:dyDescent="0.35">
      <c r="A18" t="s">
        <v>172</v>
      </c>
      <c r="B18" s="8">
        <v>11470</v>
      </c>
      <c r="C18" s="8">
        <v>10555</v>
      </c>
      <c r="D18" s="8">
        <v>40</v>
      </c>
      <c r="E18" s="8">
        <v>860</v>
      </c>
      <c r="F18" s="8">
        <v>15</v>
      </c>
      <c r="G18" s="12">
        <v>0.92</v>
      </c>
      <c r="H18" s="12">
        <v>0</v>
      </c>
      <c r="I18" s="12">
        <v>7.0000000000000007E-2</v>
      </c>
    </row>
    <row r="19" spans="1:9" x14ac:dyDescent="0.35">
      <c r="A19" t="s">
        <v>173</v>
      </c>
      <c r="B19" s="8">
        <v>4875</v>
      </c>
      <c r="C19" s="8">
        <v>4330</v>
      </c>
      <c r="D19" s="8">
        <v>60</v>
      </c>
      <c r="E19" s="8">
        <v>480</v>
      </c>
      <c r="F19" s="8">
        <v>5</v>
      </c>
      <c r="G19" s="12">
        <v>0.89</v>
      </c>
      <c r="H19" s="12">
        <v>0.01</v>
      </c>
      <c r="I19" s="12">
        <v>0.1</v>
      </c>
    </row>
    <row r="20" spans="1:9" x14ac:dyDescent="0.35">
      <c r="A20" t="s">
        <v>174</v>
      </c>
      <c r="B20" s="8">
        <v>7380</v>
      </c>
      <c r="C20" s="8">
        <v>6615</v>
      </c>
      <c r="D20" s="8">
        <v>65</v>
      </c>
      <c r="E20" s="8">
        <v>685</v>
      </c>
      <c r="F20" s="8">
        <v>10</v>
      </c>
      <c r="G20" s="12">
        <v>0.9</v>
      </c>
      <c r="H20" s="12">
        <v>0.01</v>
      </c>
      <c r="I20" s="12">
        <v>0.09</v>
      </c>
    </row>
    <row r="21" spans="1:9" x14ac:dyDescent="0.35">
      <c r="A21" t="s">
        <v>175</v>
      </c>
      <c r="B21" s="8">
        <v>13760</v>
      </c>
      <c r="C21" s="8">
        <v>12290</v>
      </c>
      <c r="D21" s="8">
        <v>90</v>
      </c>
      <c r="E21" s="8">
        <v>1375</v>
      </c>
      <c r="F21" s="8">
        <v>5</v>
      </c>
      <c r="G21" s="12">
        <v>0.89</v>
      </c>
      <c r="H21" s="12">
        <v>0.01</v>
      </c>
      <c r="I21" s="12">
        <v>0.1</v>
      </c>
    </row>
    <row r="22" spans="1:9" x14ac:dyDescent="0.35">
      <c r="A22" t="s">
        <v>176</v>
      </c>
      <c r="B22" s="8">
        <v>5670</v>
      </c>
      <c r="C22" s="8">
        <v>5160</v>
      </c>
      <c r="D22" s="8">
        <v>45</v>
      </c>
      <c r="E22" s="8">
        <v>460</v>
      </c>
      <c r="F22" s="8">
        <v>5</v>
      </c>
      <c r="G22" s="12">
        <v>0.91</v>
      </c>
      <c r="H22" s="12">
        <v>0.01</v>
      </c>
      <c r="I22" s="12">
        <v>0.08</v>
      </c>
    </row>
    <row r="23" spans="1:9" x14ac:dyDescent="0.35">
      <c r="A23" t="s">
        <v>177</v>
      </c>
      <c r="B23" s="8">
        <v>5735</v>
      </c>
      <c r="C23" s="8">
        <v>5610</v>
      </c>
      <c r="D23" s="8">
        <v>65</v>
      </c>
      <c r="E23" s="8">
        <v>60</v>
      </c>
      <c r="F23" s="8">
        <v>0</v>
      </c>
      <c r="G23" s="12">
        <v>0.98</v>
      </c>
      <c r="H23" s="12">
        <v>0.01</v>
      </c>
      <c r="I23" s="12">
        <v>0.01</v>
      </c>
    </row>
    <row r="24" spans="1:9" x14ac:dyDescent="0.35">
      <c r="A24" t="s">
        <v>178</v>
      </c>
      <c r="B24" s="8">
        <v>6830</v>
      </c>
      <c r="C24" s="8">
        <v>6700</v>
      </c>
      <c r="D24" s="8">
        <v>80</v>
      </c>
      <c r="E24" s="8">
        <v>50</v>
      </c>
      <c r="F24" s="8">
        <v>0</v>
      </c>
      <c r="G24" s="12">
        <v>0.98</v>
      </c>
      <c r="H24" s="12">
        <v>0.01</v>
      </c>
      <c r="I24" s="12">
        <v>0.01</v>
      </c>
    </row>
    <row r="25" spans="1:9" x14ac:dyDescent="0.35">
      <c r="A25" t="s">
        <v>179</v>
      </c>
      <c r="B25" s="8">
        <v>25580</v>
      </c>
      <c r="C25" s="8">
        <v>24795</v>
      </c>
      <c r="D25" s="8">
        <v>555</v>
      </c>
      <c r="E25" s="8">
        <v>225</v>
      </c>
      <c r="F25" s="8">
        <v>5</v>
      </c>
      <c r="G25" s="12">
        <v>0.97</v>
      </c>
      <c r="H25" s="12">
        <v>0.02</v>
      </c>
      <c r="I25" s="12">
        <v>0.01</v>
      </c>
    </row>
    <row r="26" spans="1:9" x14ac:dyDescent="0.35">
      <c r="A26" t="s">
        <v>180</v>
      </c>
      <c r="B26" s="8">
        <v>8765</v>
      </c>
      <c r="C26" s="8">
        <v>8270</v>
      </c>
      <c r="D26" s="8">
        <v>210</v>
      </c>
      <c r="E26" s="8">
        <v>285</v>
      </c>
      <c r="F26" s="8">
        <v>5</v>
      </c>
      <c r="G26" s="12">
        <v>0.94</v>
      </c>
      <c r="H26" s="12">
        <v>0.02</v>
      </c>
      <c r="I26" s="12">
        <v>0.03</v>
      </c>
    </row>
    <row r="27" spans="1:9" x14ac:dyDescent="0.35">
      <c r="A27" t="s">
        <v>181</v>
      </c>
      <c r="B27" s="8">
        <v>9805</v>
      </c>
      <c r="C27" s="8">
        <v>9100</v>
      </c>
      <c r="D27" s="8">
        <v>230</v>
      </c>
      <c r="E27" s="8">
        <v>470</v>
      </c>
      <c r="F27" s="8">
        <v>5</v>
      </c>
      <c r="G27" s="12">
        <v>0.93</v>
      </c>
      <c r="H27" s="12">
        <v>0.02</v>
      </c>
      <c r="I27" s="12">
        <v>0.05</v>
      </c>
    </row>
    <row r="28" spans="1:9" x14ac:dyDescent="0.35">
      <c r="A28" t="s">
        <v>182</v>
      </c>
      <c r="B28" s="8">
        <v>7980</v>
      </c>
      <c r="C28" s="8">
        <v>7135</v>
      </c>
      <c r="D28" s="8">
        <v>195</v>
      </c>
      <c r="E28" s="8">
        <v>640</v>
      </c>
      <c r="F28" s="8">
        <v>5</v>
      </c>
      <c r="G28" s="12">
        <v>0.89</v>
      </c>
      <c r="H28" s="12">
        <v>0.02</v>
      </c>
      <c r="I28" s="12">
        <v>0.08</v>
      </c>
    </row>
    <row r="29" spans="1:9" x14ac:dyDescent="0.35">
      <c r="A29" t="s">
        <v>183</v>
      </c>
      <c r="B29" s="8">
        <v>5190</v>
      </c>
      <c r="C29" s="8">
        <v>4575</v>
      </c>
      <c r="D29" s="8">
        <v>190</v>
      </c>
      <c r="E29" s="8">
        <v>415</v>
      </c>
      <c r="F29" s="8">
        <v>10</v>
      </c>
      <c r="G29" s="12">
        <v>0.88</v>
      </c>
      <c r="H29" s="12">
        <v>0.04</v>
      </c>
      <c r="I29" s="12">
        <v>0.08</v>
      </c>
    </row>
    <row r="30" spans="1:9" x14ac:dyDescent="0.35">
      <c r="A30" t="s">
        <v>184</v>
      </c>
      <c r="B30" s="8">
        <v>13610</v>
      </c>
      <c r="C30" s="8">
        <v>12175</v>
      </c>
      <c r="D30" s="8">
        <v>345</v>
      </c>
      <c r="E30" s="8">
        <v>1075</v>
      </c>
      <c r="F30" s="8">
        <v>15</v>
      </c>
      <c r="G30" s="12">
        <v>0.89</v>
      </c>
      <c r="H30" s="12">
        <v>0.03</v>
      </c>
      <c r="I30" s="12">
        <v>0.08</v>
      </c>
    </row>
    <row r="31" spans="1:9" x14ac:dyDescent="0.35">
      <c r="A31" t="s">
        <v>185</v>
      </c>
      <c r="B31" s="8">
        <v>5985</v>
      </c>
      <c r="C31" s="8">
        <v>5405</v>
      </c>
      <c r="D31" s="8">
        <v>125</v>
      </c>
      <c r="E31" s="8">
        <v>445</v>
      </c>
      <c r="F31" s="8">
        <v>10</v>
      </c>
      <c r="G31" s="12">
        <v>0.9</v>
      </c>
      <c r="H31" s="12">
        <v>0.02</v>
      </c>
      <c r="I31" s="12">
        <v>7.0000000000000007E-2</v>
      </c>
    </row>
    <row r="32" spans="1:9" x14ac:dyDescent="0.35">
      <c r="A32" t="s">
        <v>186</v>
      </c>
      <c r="B32" s="8">
        <v>10080</v>
      </c>
      <c r="C32" s="8">
        <v>9330</v>
      </c>
      <c r="D32" s="8">
        <v>175</v>
      </c>
      <c r="E32" s="8">
        <v>565</v>
      </c>
      <c r="F32" s="8">
        <v>10</v>
      </c>
      <c r="G32" s="12">
        <v>0.93</v>
      </c>
      <c r="H32" s="12">
        <v>0.02</v>
      </c>
      <c r="I32" s="12">
        <v>0.06</v>
      </c>
    </row>
    <row r="33" spans="1:9" x14ac:dyDescent="0.35">
      <c r="A33" t="s">
        <v>187</v>
      </c>
      <c r="B33" s="8">
        <v>13520</v>
      </c>
      <c r="C33" s="8">
        <v>12495</v>
      </c>
      <c r="D33" s="8">
        <v>210</v>
      </c>
      <c r="E33" s="8">
        <v>805</v>
      </c>
      <c r="F33" s="8">
        <v>10</v>
      </c>
      <c r="G33" s="12">
        <v>0.92</v>
      </c>
      <c r="H33" s="12">
        <v>0.02</v>
      </c>
      <c r="I33" s="12">
        <v>0.06</v>
      </c>
    </row>
    <row r="34" spans="1:9" x14ac:dyDescent="0.35">
      <c r="A34" t="s">
        <v>188</v>
      </c>
      <c r="B34" s="8">
        <v>5525</v>
      </c>
      <c r="C34" s="8">
        <v>4925</v>
      </c>
      <c r="D34" s="8">
        <v>70</v>
      </c>
      <c r="E34" s="8">
        <v>510</v>
      </c>
      <c r="F34" s="8">
        <v>15</v>
      </c>
      <c r="G34" s="12">
        <v>0.89</v>
      </c>
      <c r="H34" s="12">
        <v>0.01</v>
      </c>
      <c r="I34" s="12">
        <v>0.09</v>
      </c>
    </row>
    <row r="35" spans="1:9" x14ac:dyDescent="0.35">
      <c r="A35" t="s">
        <v>189</v>
      </c>
      <c r="B35" s="8">
        <v>4745</v>
      </c>
      <c r="C35" s="8">
        <v>4180</v>
      </c>
      <c r="D35" s="8">
        <v>65</v>
      </c>
      <c r="E35" s="8">
        <v>490</v>
      </c>
      <c r="F35" s="8">
        <v>10</v>
      </c>
      <c r="G35" s="12">
        <v>0.88</v>
      </c>
      <c r="H35" s="12">
        <v>0.01</v>
      </c>
      <c r="I35" s="12">
        <v>0.1</v>
      </c>
    </row>
    <row r="36" spans="1:9" x14ac:dyDescent="0.35">
      <c r="A36" t="s">
        <v>190</v>
      </c>
      <c r="B36" s="8">
        <v>5475</v>
      </c>
      <c r="C36" s="8">
        <v>4880</v>
      </c>
      <c r="D36" s="8">
        <v>80</v>
      </c>
      <c r="E36" s="8">
        <v>505</v>
      </c>
      <c r="F36" s="8">
        <v>10</v>
      </c>
      <c r="G36" s="12">
        <v>0.89</v>
      </c>
      <c r="H36" s="12">
        <v>0.01</v>
      </c>
      <c r="I36" s="12">
        <v>0.09</v>
      </c>
    </row>
    <row r="37" spans="1:9" x14ac:dyDescent="0.35">
      <c r="A37" t="s">
        <v>191</v>
      </c>
      <c r="B37" s="8">
        <v>17485</v>
      </c>
      <c r="C37" s="8">
        <v>15725</v>
      </c>
      <c r="D37" s="8">
        <v>300</v>
      </c>
      <c r="E37" s="8">
        <v>1450</v>
      </c>
      <c r="F37" s="8">
        <v>15</v>
      </c>
      <c r="G37" s="12">
        <v>0.9</v>
      </c>
      <c r="H37" s="12">
        <v>0.02</v>
      </c>
      <c r="I37" s="12">
        <v>0.08</v>
      </c>
    </row>
    <row r="38" spans="1:9" x14ac:dyDescent="0.35">
      <c r="A38" t="s">
        <v>192</v>
      </c>
      <c r="B38" s="8">
        <v>6735</v>
      </c>
      <c r="C38" s="8">
        <v>5825</v>
      </c>
      <c r="D38" s="8">
        <v>155</v>
      </c>
      <c r="E38" s="8">
        <v>750</v>
      </c>
      <c r="F38" s="8">
        <v>5</v>
      </c>
      <c r="G38" s="12">
        <v>0.86</v>
      </c>
      <c r="H38" s="12">
        <v>0.02</v>
      </c>
      <c r="I38" s="12">
        <v>0.11</v>
      </c>
    </row>
    <row r="39" spans="1:9" x14ac:dyDescent="0.35">
      <c r="A39" t="s">
        <v>193</v>
      </c>
      <c r="B39" s="8">
        <v>7205</v>
      </c>
      <c r="C39" s="8">
        <v>6050</v>
      </c>
      <c r="D39" s="8">
        <v>175</v>
      </c>
      <c r="E39" s="8">
        <v>975</v>
      </c>
      <c r="F39" s="8">
        <v>5</v>
      </c>
      <c r="G39" s="12">
        <v>0.84</v>
      </c>
      <c r="H39" s="12">
        <v>0.02</v>
      </c>
      <c r="I39" s="12">
        <v>0.14000000000000001</v>
      </c>
    </row>
    <row r="40" spans="1:9" x14ac:dyDescent="0.35">
      <c r="A40" t="s">
        <v>194</v>
      </c>
      <c r="B40" s="8">
        <v>5270</v>
      </c>
      <c r="C40" s="8">
        <v>4445</v>
      </c>
      <c r="D40" s="8">
        <v>125</v>
      </c>
      <c r="E40" s="8">
        <v>695</v>
      </c>
      <c r="F40" s="8">
        <v>0</v>
      </c>
      <c r="G40" s="12">
        <v>0.84</v>
      </c>
      <c r="H40" s="12">
        <v>0.02</v>
      </c>
      <c r="I40" s="12">
        <v>0.13</v>
      </c>
    </row>
    <row r="41" spans="1:9" x14ac:dyDescent="0.35">
      <c r="A41" t="s">
        <v>195</v>
      </c>
      <c r="B41" s="8">
        <v>5295</v>
      </c>
      <c r="C41" s="8">
        <v>4520</v>
      </c>
      <c r="D41" s="8">
        <v>120</v>
      </c>
      <c r="E41" s="8">
        <v>655</v>
      </c>
      <c r="F41" s="8">
        <v>0</v>
      </c>
      <c r="G41" s="12">
        <v>0.85</v>
      </c>
      <c r="H41" s="12">
        <v>0.02</v>
      </c>
      <c r="I41" s="12">
        <v>0.12</v>
      </c>
    </row>
    <row r="42" spans="1:9" x14ac:dyDescent="0.35">
      <c r="A42" t="s">
        <v>196</v>
      </c>
      <c r="B42" s="8">
        <v>5710</v>
      </c>
      <c r="C42" s="8">
        <v>4780</v>
      </c>
      <c r="D42" s="8">
        <v>185</v>
      </c>
      <c r="E42" s="8">
        <v>745</v>
      </c>
      <c r="F42" s="8">
        <v>5</v>
      </c>
      <c r="G42" s="12">
        <v>0.84</v>
      </c>
      <c r="H42" s="12">
        <v>0.03</v>
      </c>
      <c r="I42" s="12">
        <v>0.13</v>
      </c>
    </row>
    <row r="43" spans="1:9" x14ac:dyDescent="0.35">
      <c r="A43" t="s">
        <v>197</v>
      </c>
      <c r="B43" s="8">
        <v>4165</v>
      </c>
      <c r="C43" s="8">
        <v>3565</v>
      </c>
      <c r="D43" s="8">
        <v>90</v>
      </c>
      <c r="E43" s="8">
        <v>510</v>
      </c>
      <c r="F43" s="8">
        <v>5</v>
      </c>
      <c r="G43" s="12">
        <v>0.86</v>
      </c>
      <c r="H43" s="12">
        <v>0.02</v>
      </c>
      <c r="I43" s="12">
        <v>0.12</v>
      </c>
    </row>
    <row r="44" spans="1:9" x14ac:dyDescent="0.35">
      <c r="A44" t="s">
        <v>198</v>
      </c>
      <c r="B44" s="8">
        <v>7220</v>
      </c>
      <c r="C44" s="8">
        <v>6290</v>
      </c>
      <c r="D44" s="8">
        <v>115</v>
      </c>
      <c r="E44" s="8">
        <v>805</v>
      </c>
      <c r="F44" s="8">
        <v>5</v>
      </c>
      <c r="G44" s="12">
        <v>0.87</v>
      </c>
      <c r="H44" s="12">
        <v>0.02</v>
      </c>
      <c r="I44" s="12">
        <v>0.11</v>
      </c>
    </row>
    <row r="45" spans="1:9" x14ac:dyDescent="0.35">
      <c r="A45" t="s">
        <v>199</v>
      </c>
      <c r="B45" s="8">
        <v>9055</v>
      </c>
      <c r="C45" s="8">
        <v>8180</v>
      </c>
      <c r="D45" s="8">
        <v>130</v>
      </c>
      <c r="E45" s="8">
        <v>745</v>
      </c>
      <c r="F45" s="8">
        <v>5</v>
      </c>
      <c r="G45" s="12">
        <v>0.9</v>
      </c>
      <c r="H45" s="12">
        <v>0.01</v>
      </c>
      <c r="I45" s="12">
        <v>0.08</v>
      </c>
    </row>
    <row r="46" spans="1:9" x14ac:dyDescent="0.35">
      <c r="A46" t="s">
        <v>200</v>
      </c>
      <c r="B46" s="8">
        <v>5875</v>
      </c>
      <c r="C46" s="8">
        <v>5070</v>
      </c>
      <c r="D46" s="8">
        <v>120</v>
      </c>
      <c r="E46" s="8">
        <v>675</v>
      </c>
      <c r="F46" s="8">
        <v>10</v>
      </c>
      <c r="G46" s="12">
        <v>0.86</v>
      </c>
      <c r="H46" s="12">
        <v>0.02</v>
      </c>
      <c r="I46" s="12">
        <v>0.12</v>
      </c>
    </row>
    <row r="47" spans="1:9" x14ac:dyDescent="0.35">
      <c r="A47" t="s">
        <v>201</v>
      </c>
      <c r="B47" s="8">
        <v>5220</v>
      </c>
      <c r="C47" s="8">
        <v>4595</v>
      </c>
      <c r="D47" s="8">
        <v>90</v>
      </c>
      <c r="E47" s="8">
        <v>535</v>
      </c>
      <c r="F47" s="8">
        <v>0</v>
      </c>
      <c r="G47" s="12">
        <v>0.88</v>
      </c>
      <c r="H47" s="12">
        <v>0.02</v>
      </c>
      <c r="I47" s="12">
        <v>0.1</v>
      </c>
    </row>
    <row r="48" spans="1:9" x14ac:dyDescent="0.35">
      <c r="A48" t="s">
        <v>202</v>
      </c>
      <c r="B48" s="8">
        <v>6480</v>
      </c>
      <c r="C48" s="8">
        <v>5795</v>
      </c>
      <c r="D48" s="8">
        <v>90</v>
      </c>
      <c r="E48" s="8">
        <v>590</v>
      </c>
      <c r="F48" s="8">
        <v>5</v>
      </c>
      <c r="G48" s="12">
        <v>0.89</v>
      </c>
      <c r="H48" s="12">
        <v>0.01</v>
      </c>
      <c r="I48" s="12">
        <v>0.09</v>
      </c>
    </row>
    <row r="49" spans="1:9" x14ac:dyDescent="0.35">
      <c r="A49" t="s">
        <v>203</v>
      </c>
      <c r="B49" s="8">
        <v>16350</v>
      </c>
      <c r="C49" s="8">
        <v>14840</v>
      </c>
      <c r="D49" s="8">
        <v>175</v>
      </c>
      <c r="E49" s="8">
        <v>1330</v>
      </c>
      <c r="F49" s="8">
        <v>5</v>
      </c>
      <c r="G49" s="12">
        <v>0.91</v>
      </c>
      <c r="H49" s="12">
        <v>0.01</v>
      </c>
      <c r="I49" s="12">
        <v>0.08</v>
      </c>
    </row>
    <row r="50" spans="1:9" x14ac:dyDescent="0.35">
      <c r="A50" t="s">
        <v>204</v>
      </c>
      <c r="B50" s="8">
        <v>7300</v>
      </c>
      <c r="C50" s="8">
        <v>6595</v>
      </c>
      <c r="D50" s="8">
        <v>100</v>
      </c>
      <c r="E50" s="8">
        <v>605</v>
      </c>
      <c r="F50" s="8">
        <v>0</v>
      </c>
      <c r="G50" s="12">
        <v>0.9</v>
      </c>
      <c r="H50" s="12">
        <v>0.01</v>
      </c>
      <c r="I50" s="12">
        <v>0.08</v>
      </c>
    </row>
    <row r="51" spans="1:9" x14ac:dyDescent="0.35">
      <c r="A51" t="s">
        <v>205</v>
      </c>
      <c r="B51" s="8">
        <v>6850</v>
      </c>
      <c r="C51" s="8">
        <v>5945</v>
      </c>
      <c r="D51" s="8">
        <v>115</v>
      </c>
      <c r="E51" s="8">
        <v>785</v>
      </c>
      <c r="F51" s="8">
        <v>5</v>
      </c>
      <c r="G51" s="12">
        <v>0.87</v>
      </c>
      <c r="H51" s="12">
        <v>0.02</v>
      </c>
      <c r="I51" s="12">
        <v>0.11</v>
      </c>
    </row>
    <row r="52" spans="1:9" x14ac:dyDescent="0.35">
      <c r="A52" t="s">
        <v>206</v>
      </c>
      <c r="B52" s="8">
        <v>5855</v>
      </c>
      <c r="C52" s="8">
        <v>4975</v>
      </c>
      <c r="D52" s="8">
        <v>100</v>
      </c>
      <c r="E52" s="8">
        <v>765</v>
      </c>
      <c r="F52" s="8">
        <v>20</v>
      </c>
      <c r="G52" s="12">
        <v>0.85</v>
      </c>
      <c r="H52" s="12">
        <v>0.02</v>
      </c>
      <c r="I52" s="12">
        <v>0.13</v>
      </c>
    </row>
    <row r="53" spans="1:9" x14ac:dyDescent="0.35">
      <c r="A53" t="s">
        <v>207</v>
      </c>
      <c r="B53" s="8">
        <v>5055</v>
      </c>
      <c r="C53" s="8">
        <v>4310</v>
      </c>
      <c r="D53" s="8">
        <v>60</v>
      </c>
      <c r="E53" s="8">
        <v>665</v>
      </c>
      <c r="F53" s="8">
        <v>20</v>
      </c>
      <c r="G53" s="12">
        <v>0.85</v>
      </c>
      <c r="H53" s="12">
        <v>0.01</v>
      </c>
      <c r="I53" s="12">
        <v>0.13</v>
      </c>
    </row>
    <row r="54" spans="1:9" x14ac:dyDescent="0.35">
      <c r="A54" t="s">
        <v>208</v>
      </c>
      <c r="B54" s="8">
        <v>10925</v>
      </c>
      <c r="C54" s="8">
        <v>9775</v>
      </c>
      <c r="D54" s="8">
        <v>140</v>
      </c>
      <c r="E54" s="8">
        <v>940</v>
      </c>
      <c r="F54" s="8">
        <v>65</v>
      </c>
      <c r="G54" s="12">
        <v>0.89</v>
      </c>
      <c r="H54" s="12">
        <v>0.01</v>
      </c>
      <c r="I54" s="12">
        <v>0.09</v>
      </c>
    </row>
    <row r="55" spans="1:9" x14ac:dyDescent="0.35">
      <c r="A55" t="s">
        <v>209</v>
      </c>
      <c r="B55" s="8">
        <v>4320</v>
      </c>
      <c r="C55" s="8">
        <v>3790</v>
      </c>
      <c r="D55" s="8">
        <v>50</v>
      </c>
      <c r="E55" s="8">
        <v>450</v>
      </c>
      <c r="F55" s="8">
        <v>30</v>
      </c>
      <c r="G55" s="12">
        <v>0.88</v>
      </c>
      <c r="H55" s="12">
        <v>0.01</v>
      </c>
      <c r="I55" s="12">
        <v>0.1</v>
      </c>
    </row>
    <row r="56" spans="1:9" x14ac:dyDescent="0.35">
      <c r="A56" t="s">
        <v>210</v>
      </c>
      <c r="B56" s="8">
        <v>5910</v>
      </c>
      <c r="C56" s="8">
        <v>5350</v>
      </c>
      <c r="D56" s="8">
        <v>75</v>
      </c>
      <c r="E56" s="8">
        <v>465</v>
      </c>
      <c r="F56" s="8">
        <v>25</v>
      </c>
      <c r="G56" s="12">
        <v>0.9</v>
      </c>
      <c r="H56" s="12">
        <v>0.01</v>
      </c>
      <c r="I56" s="12">
        <v>0.08</v>
      </c>
    </row>
    <row r="57" spans="1:9" x14ac:dyDescent="0.35">
      <c r="A57" t="s">
        <v>211</v>
      </c>
      <c r="B57" s="8">
        <v>6360</v>
      </c>
      <c r="C57" s="8">
        <v>5140</v>
      </c>
      <c r="D57" s="8">
        <v>95</v>
      </c>
      <c r="E57" s="8">
        <v>405</v>
      </c>
      <c r="F57" s="8">
        <v>725</v>
      </c>
      <c r="G57" s="12">
        <v>0.81</v>
      </c>
      <c r="H57" s="12">
        <v>0.01</v>
      </c>
      <c r="I57" s="12">
        <v>0.06</v>
      </c>
    </row>
    <row r="58" spans="1:9" x14ac:dyDescent="0.35">
      <c r="A58" t="s">
        <v>212</v>
      </c>
      <c r="B58" s="8">
        <v>5200</v>
      </c>
      <c r="C58" s="8">
        <v>4585</v>
      </c>
      <c r="D58" s="8">
        <v>100</v>
      </c>
      <c r="E58" s="8">
        <v>425</v>
      </c>
      <c r="F58" s="8">
        <v>90</v>
      </c>
      <c r="G58" s="12">
        <v>0.88</v>
      </c>
      <c r="H58" s="12">
        <v>0.02</v>
      </c>
      <c r="I58" s="12">
        <v>0.08</v>
      </c>
    </row>
    <row r="59" spans="1:9" x14ac:dyDescent="0.35">
      <c r="A59" t="s">
        <v>213</v>
      </c>
      <c r="B59" s="8">
        <v>4080</v>
      </c>
      <c r="C59" s="8">
        <v>3585</v>
      </c>
      <c r="D59" s="8">
        <v>80</v>
      </c>
      <c r="E59" s="8">
        <v>360</v>
      </c>
      <c r="F59" s="8">
        <v>55</v>
      </c>
      <c r="G59" s="12">
        <v>0.88</v>
      </c>
      <c r="H59" s="12">
        <v>0.02</v>
      </c>
      <c r="I59" s="12">
        <v>0.09</v>
      </c>
    </row>
    <row r="60" spans="1:9" x14ac:dyDescent="0.35">
      <c r="A60" t="s">
        <v>214</v>
      </c>
      <c r="B60" s="8">
        <v>4470</v>
      </c>
      <c r="C60" s="8">
        <v>3865</v>
      </c>
      <c r="D60" s="8">
        <v>80</v>
      </c>
      <c r="E60" s="8">
        <v>475</v>
      </c>
      <c r="F60" s="8">
        <v>55</v>
      </c>
      <c r="G60" s="12">
        <v>0.86</v>
      </c>
      <c r="H60" s="12">
        <v>0.02</v>
      </c>
      <c r="I60" s="12">
        <v>0.11</v>
      </c>
    </row>
    <row r="61" spans="1:9" x14ac:dyDescent="0.35">
      <c r="A61" t="s">
        <v>215</v>
      </c>
      <c r="B61" s="8">
        <v>5400</v>
      </c>
      <c r="C61" s="8">
        <v>4545</v>
      </c>
      <c r="D61" s="8">
        <v>85</v>
      </c>
      <c r="E61" s="8">
        <v>550</v>
      </c>
      <c r="F61" s="8">
        <v>215</v>
      </c>
      <c r="G61" s="12">
        <v>0.84</v>
      </c>
      <c r="H61" s="12">
        <v>0.02</v>
      </c>
      <c r="I61" s="12">
        <v>0.1</v>
      </c>
    </row>
    <row r="62" spans="1:9" x14ac:dyDescent="0.35">
      <c r="A62" t="s">
        <v>216</v>
      </c>
      <c r="B62" s="8">
        <v>4860</v>
      </c>
      <c r="C62" s="8">
        <v>3895</v>
      </c>
      <c r="D62" s="8">
        <v>135</v>
      </c>
      <c r="E62" s="8">
        <v>445</v>
      </c>
      <c r="F62" s="8">
        <v>385</v>
      </c>
      <c r="G62" s="12">
        <v>0.8</v>
      </c>
      <c r="H62" s="12">
        <v>0.03</v>
      </c>
      <c r="I62" s="12">
        <v>0.09</v>
      </c>
    </row>
    <row r="63" spans="1:9" x14ac:dyDescent="0.35">
      <c r="A63" t="s">
        <v>217</v>
      </c>
      <c r="B63" s="8">
        <v>4705</v>
      </c>
      <c r="C63" s="8">
        <v>4035</v>
      </c>
      <c r="D63" s="8">
        <v>80</v>
      </c>
      <c r="E63" s="8">
        <v>530</v>
      </c>
      <c r="F63" s="8">
        <v>60</v>
      </c>
      <c r="G63" s="12">
        <v>0.86</v>
      </c>
      <c r="H63" s="12">
        <v>0.02</v>
      </c>
      <c r="I63" s="12">
        <v>0.11</v>
      </c>
    </row>
    <row r="64" spans="1:9" x14ac:dyDescent="0.35">
      <c r="A64" t="s">
        <v>218</v>
      </c>
      <c r="B64" s="8">
        <v>3980</v>
      </c>
      <c r="C64" s="8">
        <v>3250</v>
      </c>
      <c r="D64" s="8">
        <v>70</v>
      </c>
      <c r="E64" s="8">
        <v>440</v>
      </c>
      <c r="F64" s="8">
        <v>220</v>
      </c>
      <c r="G64" s="12">
        <v>0.82</v>
      </c>
      <c r="H64" s="12">
        <v>0.02</v>
      </c>
      <c r="I64" s="12">
        <v>0.11</v>
      </c>
    </row>
    <row r="65" spans="1:9" x14ac:dyDescent="0.35">
      <c r="A65" t="s">
        <v>219</v>
      </c>
      <c r="B65" s="8">
        <v>3970</v>
      </c>
      <c r="C65" s="8">
        <v>3355</v>
      </c>
      <c r="D65" s="8">
        <v>65</v>
      </c>
      <c r="E65" s="8">
        <v>455</v>
      </c>
      <c r="F65" s="8">
        <v>100</v>
      </c>
      <c r="G65" s="12">
        <v>0.84</v>
      </c>
      <c r="H65" s="12">
        <v>0.02</v>
      </c>
      <c r="I65" s="12">
        <v>0.11</v>
      </c>
    </row>
    <row r="66" spans="1:9" x14ac:dyDescent="0.35">
      <c r="A66" t="s">
        <v>220</v>
      </c>
      <c r="B66" s="8">
        <v>3730</v>
      </c>
      <c r="C66" s="8">
        <v>3210</v>
      </c>
      <c r="D66" s="8">
        <v>90</v>
      </c>
      <c r="E66" s="8">
        <v>385</v>
      </c>
      <c r="F66" s="8">
        <v>45</v>
      </c>
      <c r="G66" s="12">
        <v>0.86</v>
      </c>
      <c r="H66" s="12">
        <v>0.02</v>
      </c>
      <c r="I66" s="12">
        <v>0.1</v>
      </c>
    </row>
    <row r="67" spans="1:9" x14ac:dyDescent="0.35">
      <c r="A67" t="s">
        <v>221</v>
      </c>
      <c r="B67" s="8">
        <v>2900</v>
      </c>
      <c r="C67" s="8">
        <v>2565</v>
      </c>
      <c r="D67" s="8">
        <v>55</v>
      </c>
      <c r="E67" s="8">
        <v>265</v>
      </c>
      <c r="F67" s="8">
        <v>10</v>
      </c>
      <c r="G67" s="12">
        <v>0.89</v>
      </c>
      <c r="H67" s="12">
        <v>0.02</v>
      </c>
      <c r="I67" s="12">
        <v>0.09</v>
      </c>
    </row>
    <row r="68" spans="1:9" x14ac:dyDescent="0.35">
      <c r="A68" t="s">
        <v>222</v>
      </c>
      <c r="B68" s="8">
        <v>4350</v>
      </c>
      <c r="C68" s="8">
        <v>3845</v>
      </c>
      <c r="D68" s="8">
        <v>70</v>
      </c>
      <c r="E68" s="8">
        <v>420</v>
      </c>
      <c r="F68" s="8">
        <v>20</v>
      </c>
      <c r="G68" s="12">
        <v>0.88</v>
      </c>
      <c r="H68" s="12">
        <v>0.02</v>
      </c>
      <c r="I68" s="12">
        <v>0.1</v>
      </c>
    </row>
    <row r="69" spans="1:9" x14ac:dyDescent="0.35">
      <c r="A69" t="s">
        <v>223</v>
      </c>
      <c r="B69" s="8">
        <v>5240</v>
      </c>
      <c r="C69" s="8">
        <v>4705</v>
      </c>
      <c r="D69" s="8">
        <v>65</v>
      </c>
      <c r="E69" s="8">
        <v>440</v>
      </c>
      <c r="F69" s="8">
        <v>30</v>
      </c>
      <c r="G69" s="12">
        <v>0.9</v>
      </c>
      <c r="H69" s="12">
        <v>0.01</v>
      </c>
      <c r="I69" s="12">
        <v>0.08</v>
      </c>
    </row>
    <row r="70" spans="1:9" x14ac:dyDescent="0.35">
      <c r="A70" t="s">
        <v>224</v>
      </c>
      <c r="B70" s="8">
        <v>5570</v>
      </c>
      <c r="C70" s="8">
        <v>4955</v>
      </c>
      <c r="D70" s="8">
        <v>110</v>
      </c>
      <c r="E70" s="8">
        <v>465</v>
      </c>
      <c r="F70" s="8">
        <v>45</v>
      </c>
      <c r="G70" s="12">
        <v>0.89</v>
      </c>
      <c r="H70" s="12">
        <v>0.02</v>
      </c>
      <c r="I70" s="12">
        <v>0.08</v>
      </c>
    </row>
    <row r="71" spans="1:9" x14ac:dyDescent="0.35">
      <c r="A71" t="s">
        <v>225</v>
      </c>
      <c r="B71" s="8">
        <v>4520</v>
      </c>
      <c r="C71" s="8">
        <v>4040</v>
      </c>
      <c r="D71" s="8">
        <v>55</v>
      </c>
      <c r="E71" s="8">
        <v>405</v>
      </c>
      <c r="F71" s="8">
        <v>25</v>
      </c>
      <c r="G71" s="12">
        <v>0.89</v>
      </c>
      <c r="H71" s="12">
        <v>0.01</v>
      </c>
      <c r="I71" s="12">
        <v>0.09</v>
      </c>
    </row>
    <row r="72" spans="1:9" x14ac:dyDescent="0.35">
      <c r="A72" t="s">
        <v>226</v>
      </c>
      <c r="B72" s="8">
        <v>4650</v>
      </c>
      <c r="C72" s="8">
        <v>4090</v>
      </c>
      <c r="D72" s="8">
        <v>80</v>
      </c>
      <c r="E72" s="8">
        <v>450</v>
      </c>
      <c r="F72" s="8">
        <v>25</v>
      </c>
      <c r="G72" s="12">
        <v>0.88</v>
      </c>
      <c r="H72" s="12">
        <v>0.02</v>
      </c>
      <c r="I72" s="12">
        <v>0.1</v>
      </c>
    </row>
    <row r="73" spans="1:9" x14ac:dyDescent="0.35">
      <c r="A73" t="s">
        <v>227</v>
      </c>
      <c r="B73" s="8">
        <v>4965</v>
      </c>
      <c r="C73" s="8">
        <v>4370</v>
      </c>
      <c r="D73" s="8">
        <v>75</v>
      </c>
      <c r="E73" s="8">
        <v>435</v>
      </c>
      <c r="F73" s="8">
        <v>80</v>
      </c>
      <c r="G73" s="12">
        <v>0.88</v>
      </c>
      <c r="H73" s="12">
        <v>0.02</v>
      </c>
      <c r="I73" s="12">
        <v>0.09</v>
      </c>
    </row>
    <row r="74" spans="1:9" x14ac:dyDescent="0.35">
      <c r="A74" t="s">
        <v>228</v>
      </c>
      <c r="B74" s="8">
        <v>4175</v>
      </c>
      <c r="C74" s="8">
        <v>3695</v>
      </c>
      <c r="D74" s="8">
        <v>70</v>
      </c>
      <c r="E74" s="8">
        <v>395</v>
      </c>
      <c r="F74" s="8">
        <v>10</v>
      </c>
      <c r="G74" s="12">
        <v>0.89</v>
      </c>
      <c r="H74" s="12">
        <v>0.02</v>
      </c>
      <c r="I74" s="12">
        <v>0.09</v>
      </c>
    </row>
    <row r="75" spans="1:9" x14ac:dyDescent="0.35">
      <c r="A75" t="s">
        <v>229</v>
      </c>
      <c r="B75" s="8">
        <v>4045</v>
      </c>
      <c r="C75" s="8">
        <v>3550</v>
      </c>
      <c r="D75" s="8">
        <v>70</v>
      </c>
      <c r="E75" s="8">
        <v>370</v>
      </c>
      <c r="F75" s="8">
        <v>55</v>
      </c>
      <c r="G75" s="12">
        <v>0.88</v>
      </c>
      <c r="H75" s="12">
        <v>0.02</v>
      </c>
      <c r="I75" s="12">
        <v>0.09</v>
      </c>
    </row>
    <row r="76" spans="1:9" x14ac:dyDescent="0.35">
      <c r="A76" t="s">
        <v>230</v>
      </c>
      <c r="B76" s="8">
        <v>3595</v>
      </c>
      <c r="C76" s="8">
        <v>3175</v>
      </c>
      <c r="D76" s="8">
        <v>60</v>
      </c>
      <c r="E76" s="8">
        <v>355</v>
      </c>
      <c r="F76" s="8">
        <v>0</v>
      </c>
      <c r="G76" s="12">
        <v>0.88</v>
      </c>
      <c r="H76" s="12">
        <v>0.02</v>
      </c>
      <c r="I76" s="12">
        <v>0.1</v>
      </c>
    </row>
    <row r="77" spans="1:9" s="15" customFormat="1" ht="31" x14ac:dyDescent="0.35">
      <c r="A77" s="15" t="s">
        <v>44</v>
      </c>
    </row>
    <row r="78" spans="1:9" s="15" customFormat="1" ht="77.5" x14ac:dyDescent="0.35">
      <c r="A78" s="15" t="s">
        <v>59</v>
      </c>
    </row>
    <row r="79" spans="1:9" s="15" customFormat="1" ht="124" x14ac:dyDescent="0.35">
      <c r="A79" s="15" t="s">
        <v>60</v>
      </c>
    </row>
    <row r="80" spans="1:9" s="15" customFormat="1" ht="93" x14ac:dyDescent="0.35">
      <c r="A80" s="15" t="s">
        <v>61</v>
      </c>
    </row>
  </sheetData>
  <pageMargins left="0.7" right="0.7" top="0.75" bottom="0.75" header="0.3" footer="0.3"/>
  <pageSetup paperSize="9"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29"/>
  <sheetViews>
    <sheetView workbookViewId="0"/>
  </sheetViews>
  <sheetFormatPr defaultColWidth="10.6640625" defaultRowHeight="15.5" x14ac:dyDescent="0.35"/>
  <cols>
    <col min="1" max="1" width="35.6640625" customWidth="1"/>
    <col min="2" max="10" width="16.6640625" customWidth="1"/>
  </cols>
  <sheetData>
    <row r="1" spans="1:10" ht="21" x14ac:dyDescent="0.5">
      <c r="A1" s="1" t="s">
        <v>3</v>
      </c>
    </row>
    <row r="2" spans="1:10" s="15" customFormat="1" ht="124" x14ac:dyDescent="0.35">
      <c r="A2" s="34" t="s">
        <v>999</v>
      </c>
    </row>
    <row r="3" spans="1:10" x14ac:dyDescent="0.35">
      <c r="A3" t="s">
        <v>25</v>
      </c>
    </row>
    <row r="4" spans="1:10" x14ac:dyDescent="0.35">
      <c r="A4" t="s">
        <v>20</v>
      </c>
    </row>
    <row r="5" spans="1:10" x14ac:dyDescent="0.35">
      <c r="A5" s="48" t="s">
        <v>983</v>
      </c>
    </row>
    <row r="6" spans="1:10" ht="31" x14ac:dyDescent="0.35">
      <c r="A6" s="2" t="s">
        <v>23</v>
      </c>
      <c r="B6" s="2" t="s">
        <v>376</v>
      </c>
    </row>
    <row r="7" spans="1:10" ht="80" customHeight="1" x14ac:dyDescent="0.35">
      <c r="A7" s="2" t="s">
        <v>258</v>
      </c>
      <c r="B7" s="2" t="s">
        <v>259</v>
      </c>
      <c r="C7" s="2" t="s">
        <v>152</v>
      </c>
      <c r="D7" s="2" t="s">
        <v>260</v>
      </c>
      <c r="E7" s="2" t="s">
        <v>261</v>
      </c>
      <c r="F7" s="2" t="s">
        <v>262</v>
      </c>
      <c r="G7" s="2" t="s">
        <v>263</v>
      </c>
      <c r="H7" s="2" t="s">
        <v>157</v>
      </c>
      <c r="I7" s="2" t="s">
        <v>158</v>
      </c>
      <c r="J7" s="2" t="s">
        <v>159</v>
      </c>
    </row>
    <row r="8" spans="1:10" x14ac:dyDescent="0.35">
      <c r="A8" s="5" t="s">
        <v>160</v>
      </c>
      <c r="B8" s="7">
        <f>VLOOKUP(CONCATENATE($A8, " ", $B$6), 'Table 4 - Full data'!$A$2:$J$105, 2, FALSE)</f>
        <v>515435</v>
      </c>
      <c r="C8" s="11">
        <f>VLOOKUP(CONCATENATE($A8, " ", $B$6), 'Table 4 - Full data'!$A$2:$J$105, 3, FALSE)</f>
        <v>1</v>
      </c>
      <c r="D8" s="7">
        <f>VLOOKUP(CONCATENATE($A8, " ", $B$6), 'Table 4 - Full data'!$A$2:$J$105, 4, FALSE)</f>
        <v>512350</v>
      </c>
      <c r="E8" s="7">
        <f>VLOOKUP(CONCATENATE($A8, " ", $B$6), 'Table 4 - Full data'!$A$2:$J$105, 5, FALSE)</f>
        <v>337915</v>
      </c>
      <c r="F8" s="7">
        <f>VLOOKUP(CONCATENATE($A8, " ", $B$6), 'Table 4 - Full data'!$A$2:$J$105, 6, FALSE)</f>
        <v>157095</v>
      </c>
      <c r="G8" s="7">
        <f>VLOOKUP(CONCATENATE($A8, " ", $B$6), 'Table 4 - Full data'!$A$2:$J$105, 7, FALSE)</f>
        <v>17335</v>
      </c>
      <c r="H8" s="11">
        <f>VLOOKUP(CONCATENATE($A8, " ", $B$6), 'Table 4 - Full data'!$A$2:$J$105, 8, FALSE)</f>
        <v>0.66</v>
      </c>
      <c r="I8" s="11">
        <f>VLOOKUP(CONCATENATE($A8, " ", $B$6), 'Table 4 - Full data'!$A$2:$J$105, 9, FALSE)</f>
        <v>0.31</v>
      </c>
      <c r="J8" s="11">
        <f>VLOOKUP(CONCATENATE($A8, " ", $B$6), 'Table 4 - Full data'!$A$2:$J$105, 10, FALSE)</f>
        <v>0.03</v>
      </c>
    </row>
    <row r="9" spans="1:10" x14ac:dyDescent="0.35">
      <c r="A9" t="s">
        <v>264</v>
      </c>
      <c r="B9" s="8">
        <f>VLOOKUP(CONCATENATE($A9, " ", $B$6), 'Table 4 - Full data'!$A$2:$J$105, 2, FALSE)</f>
        <v>3755</v>
      </c>
      <c r="C9" s="12">
        <f>VLOOKUP(CONCATENATE($A9, " ", $B$6), 'Table 4 - Full data'!$A$2:$J$105, 3, FALSE)</f>
        <v>0.01</v>
      </c>
      <c r="D9" s="8">
        <f>VLOOKUP(CONCATENATE($A9, " ", $B$6), 'Table 4 - Full data'!$A$2:$J$105, 4, FALSE)</f>
        <v>3695</v>
      </c>
      <c r="E9" s="8">
        <f>VLOOKUP(CONCATENATE($A9, " ", $B$6), 'Table 4 - Full data'!$A$2:$J$105, 5, FALSE)</f>
        <v>2975</v>
      </c>
      <c r="F9" s="8">
        <f>VLOOKUP(CONCATENATE($A9, " ", $B$6), 'Table 4 - Full data'!$A$2:$J$105, 6, FALSE)</f>
        <v>540</v>
      </c>
      <c r="G9" s="8">
        <f>VLOOKUP(CONCATENATE($A9, " ", $B$6), 'Table 4 - Full data'!$A$2:$J$105, 7, FALSE)</f>
        <v>180</v>
      </c>
      <c r="H9" s="12">
        <f>VLOOKUP(CONCATENATE($A9, " ", $B$6), 'Table 4 - Full data'!$A$2:$J$105, 8, FALSE)</f>
        <v>0.81</v>
      </c>
      <c r="I9" s="12">
        <f>VLOOKUP(CONCATENATE($A9, " ", $B$6), 'Table 4 - Full data'!$A$2:$J$105, 9, FALSE)</f>
        <v>0.15</v>
      </c>
      <c r="J9" s="12">
        <f>VLOOKUP(CONCATENATE($A9, " ", $B$6), 'Table 4 - Full data'!$A$2:$J$105, 10, FALSE)</f>
        <v>0.05</v>
      </c>
    </row>
    <row r="10" spans="1:10" x14ac:dyDescent="0.35">
      <c r="A10" t="s">
        <v>265</v>
      </c>
      <c r="B10" s="8">
        <f>VLOOKUP(CONCATENATE($A10, " ", $B$6), 'Table 4 - Full data'!$A$2:$J$105, 2, FALSE)</f>
        <v>100830</v>
      </c>
      <c r="C10" s="12">
        <f>VLOOKUP(CONCATENATE($A10, " ", $B$6), 'Table 4 - Full data'!$A$2:$J$105, 3, FALSE)</f>
        <v>0.2</v>
      </c>
      <c r="D10" s="8">
        <f>VLOOKUP(CONCATENATE($A10, " ", $B$6), 'Table 4 - Full data'!$A$2:$J$105, 4, FALSE)</f>
        <v>100175</v>
      </c>
      <c r="E10" s="8">
        <f>VLOOKUP(CONCATENATE($A10, " ", $B$6), 'Table 4 - Full data'!$A$2:$J$105, 5, FALSE)</f>
        <v>68790</v>
      </c>
      <c r="F10" s="8">
        <f>VLOOKUP(CONCATENATE($A10, " ", $B$6), 'Table 4 - Full data'!$A$2:$J$105, 6, FALSE)</f>
        <v>27550</v>
      </c>
      <c r="G10" s="8">
        <f>VLOOKUP(CONCATENATE($A10, " ", $B$6), 'Table 4 - Full data'!$A$2:$J$105, 7, FALSE)</f>
        <v>3835</v>
      </c>
      <c r="H10" s="12">
        <f>VLOOKUP(CONCATENATE($A10, " ", $B$6), 'Table 4 - Full data'!$A$2:$J$105, 8, FALSE)</f>
        <v>0.69</v>
      </c>
      <c r="I10" s="12">
        <f>VLOOKUP(CONCATENATE($A10, " ", $B$6), 'Table 4 - Full data'!$A$2:$J$105, 9, FALSE)</f>
        <v>0.28000000000000003</v>
      </c>
      <c r="J10" s="12">
        <f>VLOOKUP(CONCATENATE($A10, " ", $B$6), 'Table 4 - Full data'!$A$2:$J$105, 10, FALSE)</f>
        <v>0.04</v>
      </c>
    </row>
    <row r="11" spans="1:10" x14ac:dyDescent="0.35">
      <c r="A11" t="s">
        <v>266</v>
      </c>
      <c r="B11" s="8">
        <f>VLOOKUP(CONCATENATE($A11, " ", $B$6), 'Table 4 - Full data'!$A$2:$J$105, 2, FALSE)</f>
        <v>141890</v>
      </c>
      <c r="C11" s="12">
        <f>VLOOKUP(CONCATENATE($A11, " ", $B$6), 'Table 4 - Full data'!$A$2:$J$105, 3, FALSE)</f>
        <v>0.28000000000000003</v>
      </c>
      <c r="D11" s="8">
        <f>VLOOKUP(CONCATENATE($A11, " ", $B$6), 'Table 4 - Full data'!$A$2:$J$105, 4, FALSE)</f>
        <v>141215</v>
      </c>
      <c r="E11" s="8">
        <f>VLOOKUP(CONCATENATE($A11, " ", $B$6), 'Table 4 - Full data'!$A$2:$J$105, 5, FALSE)</f>
        <v>95070</v>
      </c>
      <c r="F11" s="8">
        <f>VLOOKUP(CONCATENATE($A11, " ", $B$6), 'Table 4 - Full data'!$A$2:$J$105, 6, FALSE)</f>
        <v>41290</v>
      </c>
      <c r="G11" s="8">
        <f>VLOOKUP(CONCATENATE($A11, " ", $B$6), 'Table 4 - Full data'!$A$2:$J$105, 7, FALSE)</f>
        <v>4855</v>
      </c>
      <c r="H11" s="12">
        <f>VLOOKUP(CONCATENATE($A11, " ", $B$6), 'Table 4 - Full data'!$A$2:$J$105, 8, FALSE)</f>
        <v>0.67</v>
      </c>
      <c r="I11" s="12">
        <f>VLOOKUP(CONCATENATE($A11, " ", $B$6), 'Table 4 - Full data'!$A$2:$J$105, 9, FALSE)</f>
        <v>0.28999999999999998</v>
      </c>
      <c r="J11" s="12">
        <f>VLOOKUP(CONCATENATE($A11, " ", $B$6), 'Table 4 - Full data'!$A$2:$J$105, 10, FALSE)</f>
        <v>0.03</v>
      </c>
    </row>
    <row r="12" spans="1:10" x14ac:dyDescent="0.35">
      <c r="A12" t="s">
        <v>267</v>
      </c>
      <c r="B12" s="8">
        <f>VLOOKUP(CONCATENATE($A12, " ", $B$6), 'Table 4 - Full data'!$A$2:$J$105, 2, FALSE)</f>
        <v>136030</v>
      </c>
      <c r="C12" s="12">
        <f>VLOOKUP(CONCATENATE($A12, " ", $B$6), 'Table 4 - Full data'!$A$2:$J$105, 3, FALSE)</f>
        <v>0.26</v>
      </c>
      <c r="D12" s="8">
        <f>VLOOKUP(CONCATENATE($A12, " ", $B$6), 'Table 4 - Full data'!$A$2:$J$105, 4, FALSE)</f>
        <v>135320</v>
      </c>
      <c r="E12" s="8">
        <f>VLOOKUP(CONCATENATE($A12, " ", $B$6), 'Table 4 - Full data'!$A$2:$J$105, 5, FALSE)</f>
        <v>88315</v>
      </c>
      <c r="F12" s="8">
        <f>VLOOKUP(CONCATENATE($A12, " ", $B$6), 'Table 4 - Full data'!$A$2:$J$105, 6, FALSE)</f>
        <v>42880</v>
      </c>
      <c r="G12" s="8">
        <f>VLOOKUP(CONCATENATE($A12, " ", $B$6), 'Table 4 - Full data'!$A$2:$J$105, 7, FALSE)</f>
        <v>4125</v>
      </c>
      <c r="H12" s="12">
        <f>VLOOKUP(CONCATENATE($A12, " ", $B$6), 'Table 4 - Full data'!$A$2:$J$105, 8, FALSE)</f>
        <v>0.65</v>
      </c>
      <c r="I12" s="12">
        <f>VLOOKUP(CONCATENATE($A12, " ", $B$6), 'Table 4 - Full data'!$A$2:$J$105, 9, FALSE)</f>
        <v>0.32</v>
      </c>
      <c r="J12" s="12">
        <f>VLOOKUP(CONCATENATE($A12, " ", $B$6), 'Table 4 - Full data'!$A$2:$J$105, 10, FALSE)</f>
        <v>0.03</v>
      </c>
    </row>
    <row r="13" spans="1:10" x14ac:dyDescent="0.35">
      <c r="A13" t="s">
        <v>268</v>
      </c>
      <c r="B13" s="8">
        <f>VLOOKUP(CONCATENATE($A13, " ", $B$6), 'Table 4 - Full data'!$A$2:$J$105, 2, FALSE)</f>
        <v>85065</v>
      </c>
      <c r="C13" s="12">
        <f>VLOOKUP(CONCATENATE($A13, " ", $B$6), 'Table 4 - Full data'!$A$2:$J$105, 3, FALSE)</f>
        <v>0.17</v>
      </c>
      <c r="D13" s="8">
        <f>VLOOKUP(CONCATENATE($A13, " ", $B$6), 'Table 4 - Full data'!$A$2:$J$105, 4, FALSE)</f>
        <v>84595</v>
      </c>
      <c r="E13" s="8">
        <f>VLOOKUP(CONCATENATE($A13, " ", $B$6), 'Table 4 - Full data'!$A$2:$J$105, 5, FALSE)</f>
        <v>54510</v>
      </c>
      <c r="F13" s="8">
        <f>VLOOKUP(CONCATENATE($A13, " ", $B$6), 'Table 4 - Full data'!$A$2:$J$105, 6, FALSE)</f>
        <v>27655</v>
      </c>
      <c r="G13" s="8">
        <f>VLOOKUP(CONCATENATE($A13, " ", $B$6), 'Table 4 - Full data'!$A$2:$J$105, 7, FALSE)</f>
        <v>2430</v>
      </c>
      <c r="H13" s="12">
        <f>VLOOKUP(CONCATENATE($A13, " ", $B$6), 'Table 4 - Full data'!$A$2:$J$105, 8, FALSE)</f>
        <v>0.64</v>
      </c>
      <c r="I13" s="12">
        <f>VLOOKUP(CONCATENATE($A13, " ", $B$6), 'Table 4 - Full data'!$A$2:$J$105, 9, FALSE)</f>
        <v>0.33</v>
      </c>
      <c r="J13" s="12">
        <f>VLOOKUP(CONCATENATE($A13, " ", $B$6), 'Table 4 - Full data'!$A$2:$J$105, 10, FALSE)</f>
        <v>0.03</v>
      </c>
    </row>
    <row r="14" spans="1:10" x14ac:dyDescent="0.35">
      <c r="A14" t="s">
        <v>269</v>
      </c>
      <c r="B14" s="8">
        <f>VLOOKUP(CONCATENATE($A14, " ", $B$6), 'Table 4 - Full data'!$A$2:$J$105, 2, FALSE)</f>
        <v>34420</v>
      </c>
      <c r="C14" s="12">
        <f>VLOOKUP(CONCATENATE($A14, " ", $B$6), 'Table 4 - Full data'!$A$2:$J$105, 3, FALSE)</f>
        <v>7.0000000000000007E-2</v>
      </c>
      <c r="D14" s="8">
        <f>VLOOKUP(CONCATENATE($A14, " ", $B$6), 'Table 4 - Full data'!$A$2:$J$105, 4, FALSE)</f>
        <v>34170</v>
      </c>
      <c r="E14" s="8">
        <f>VLOOKUP(CONCATENATE($A14, " ", $B$6), 'Table 4 - Full data'!$A$2:$J$105, 5, FALSE)</f>
        <v>21175</v>
      </c>
      <c r="F14" s="8">
        <f>VLOOKUP(CONCATENATE($A14, " ", $B$6), 'Table 4 - Full data'!$A$2:$J$105, 6, FALSE)</f>
        <v>12000</v>
      </c>
      <c r="G14" s="8">
        <f>VLOOKUP(CONCATENATE($A14, " ", $B$6), 'Table 4 - Full data'!$A$2:$J$105, 7, FALSE)</f>
        <v>990</v>
      </c>
      <c r="H14" s="12">
        <f>VLOOKUP(CONCATENATE($A14, " ", $B$6), 'Table 4 - Full data'!$A$2:$J$105, 8, FALSE)</f>
        <v>0.62</v>
      </c>
      <c r="I14" s="12">
        <f>VLOOKUP(CONCATENATE($A14, " ", $B$6), 'Table 4 - Full data'!$A$2:$J$105, 9, FALSE)</f>
        <v>0.35</v>
      </c>
      <c r="J14" s="12">
        <f>VLOOKUP(CONCATENATE($A14, " ", $B$6), 'Table 4 - Full data'!$A$2:$J$105, 10, FALSE)</f>
        <v>0.03</v>
      </c>
    </row>
    <row r="15" spans="1:10" x14ac:dyDescent="0.35">
      <c r="A15" t="s">
        <v>270</v>
      </c>
      <c r="B15" s="8">
        <f>VLOOKUP(CONCATENATE($A15, " ", $B$6), 'Table 4 - Full data'!$A$2:$J$105, 2, FALSE)</f>
        <v>8435</v>
      </c>
      <c r="C15" s="12">
        <f>VLOOKUP(CONCATENATE($A15, " ", $B$6), 'Table 4 - Full data'!$A$2:$J$105, 3, FALSE)</f>
        <v>0.02</v>
      </c>
      <c r="D15" s="8">
        <f>VLOOKUP(CONCATENATE($A15, " ", $B$6), 'Table 4 - Full data'!$A$2:$J$105, 4, FALSE)</f>
        <v>8365</v>
      </c>
      <c r="E15" s="8">
        <f>VLOOKUP(CONCATENATE($A15, " ", $B$6), 'Table 4 - Full data'!$A$2:$J$105, 5, FALSE)</f>
        <v>4800</v>
      </c>
      <c r="F15" s="8">
        <f>VLOOKUP(CONCATENATE($A15, " ", $B$6), 'Table 4 - Full data'!$A$2:$J$105, 6, FALSE)</f>
        <v>3320</v>
      </c>
      <c r="G15" s="8">
        <f>VLOOKUP(CONCATENATE($A15, " ", $B$6), 'Table 4 - Full data'!$A$2:$J$105, 7, FALSE)</f>
        <v>245</v>
      </c>
      <c r="H15" s="12">
        <f>VLOOKUP(CONCATENATE($A15, " ", $B$6), 'Table 4 - Full data'!$A$2:$J$105, 8, FALSE)</f>
        <v>0.56999999999999995</v>
      </c>
      <c r="I15" s="12">
        <f>VLOOKUP(CONCATENATE($A15, " ", $B$6), 'Table 4 - Full data'!$A$2:$J$105, 9, FALSE)</f>
        <v>0.4</v>
      </c>
      <c r="J15" s="12">
        <f>VLOOKUP(CONCATENATE($A15, " ", $B$6), 'Table 4 - Full data'!$A$2:$J$105, 10, FALSE)</f>
        <v>0.03</v>
      </c>
    </row>
    <row r="16" spans="1:10" x14ac:dyDescent="0.35">
      <c r="A16" t="s">
        <v>271</v>
      </c>
      <c r="B16" s="8">
        <f>VLOOKUP(CONCATENATE($A16, " ", $B$6), 'Table 4 - Full data'!$A$2:$J$105, 2, FALSE)</f>
        <v>2370</v>
      </c>
      <c r="C16" s="12">
        <f>VLOOKUP(CONCATENATE($A16, " ", $B$6), 'Table 4 - Full data'!$A$2:$J$105, 3, FALSE)</f>
        <v>0</v>
      </c>
      <c r="D16" s="8">
        <f>VLOOKUP(CONCATENATE($A16, " ", $B$6), 'Table 4 - Full data'!$A$2:$J$105, 4, FALSE)</f>
        <v>2355</v>
      </c>
      <c r="E16" s="8">
        <f>VLOOKUP(CONCATENATE($A16, " ", $B$6), 'Table 4 - Full data'!$A$2:$J$105, 5, FALSE)</f>
        <v>1305</v>
      </c>
      <c r="F16" s="8">
        <f>VLOOKUP(CONCATENATE($A16, " ", $B$6), 'Table 4 - Full data'!$A$2:$J$105, 6, FALSE)</f>
        <v>980</v>
      </c>
      <c r="G16" s="8">
        <f>VLOOKUP(CONCATENATE($A16, " ", $B$6), 'Table 4 - Full data'!$A$2:$J$105, 7, FALSE)</f>
        <v>65</v>
      </c>
      <c r="H16" s="12">
        <f>VLOOKUP(CONCATENATE($A16, " ", $B$6), 'Table 4 - Full data'!$A$2:$J$105, 8, FALSE)</f>
        <v>0.55000000000000004</v>
      </c>
      <c r="I16" s="12">
        <f>VLOOKUP(CONCATENATE($A16, " ", $B$6), 'Table 4 - Full data'!$A$2:$J$105, 9, FALSE)</f>
        <v>0.42</v>
      </c>
      <c r="J16" s="12">
        <f>VLOOKUP(CONCATENATE($A16, " ", $B$6), 'Table 4 - Full data'!$A$2:$J$105, 10, FALSE)</f>
        <v>0.03</v>
      </c>
    </row>
    <row r="17" spans="1:10" x14ac:dyDescent="0.35">
      <c r="A17" t="s">
        <v>272</v>
      </c>
      <c r="B17" s="8">
        <f>VLOOKUP(CONCATENATE($A17, " ", $B$6), 'Table 4 - Full data'!$A$2:$J$105, 2, FALSE)</f>
        <v>1070</v>
      </c>
      <c r="C17" s="12">
        <f>VLOOKUP(CONCATENATE($A17, " ", $B$6), 'Table 4 - Full data'!$A$2:$J$105, 3, FALSE)</f>
        <v>0</v>
      </c>
      <c r="D17" s="8">
        <f>VLOOKUP(CONCATENATE($A17, " ", $B$6), 'Table 4 - Full data'!$A$2:$J$105, 4, FALSE)</f>
        <v>1060</v>
      </c>
      <c r="E17" s="8">
        <f>VLOOKUP(CONCATENATE($A17, " ", $B$6), 'Table 4 - Full data'!$A$2:$J$105, 5, FALSE)</f>
        <v>575</v>
      </c>
      <c r="F17" s="8">
        <f>VLOOKUP(CONCATENATE($A17, " ", $B$6), 'Table 4 - Full data'!$A$2:$J$105, 6, FALSE)</f>
        <v>440</v>
      </c>
      <c r="G17" s="8">
        <f>VLOOKUP(CONCATENATE($A17, " ", $B$6), 'Table 4 - Full data'!$A$2:$J$105, 7, FALSE)</f>
        <v>45</v>
      </c>
      <c r="H17" s="12">
        <f>VLOOKUP(CONCATENATE($A17, " ", $B$6), 'Table 4 - Full data'!$A$2:$J$105, 8, FALSE)</f>
        <v>0.54</v>
      </c>
      <c r="I17" s="12">
        <f>VLOOKUP(CONCATENATE($A17, " ", $B$6), 'Table 4 - Full data'!$A$2:$J$105, 9, FALSE)</f>
        <v>0.42</v>
      </c>
      <c r="J17" s="12">
        <f>VLOOKUP(CONCATENATE($A17, " ", $B$6), 'Table 4 - Full data'!$A$2:$J$105, 10, FALSE)</f>
        <v>0.04</v>
      </c>
    </row>
    <row r="18" spans="1:10" x14ac:dyDescent="0.35">
      <c r="A18" t="s">
        <v>273</v>
      </c>
      <c r="B18" s="8">
        <f>VLOOKUP(CONCATENATE($A18, " ", $B$6), 'Table 4 - Full data'!$A$2:$J$105, 2, FALSE)</f>
        <v>550</v>
      </c>
      <c r="C18" s="12">
        <f>VLOOKUP(CONCATENATE($A18, " ", $B$6), 'Table 4 - Full data'!$A$2:$J$105, 3, FALSE)</f>
        <v>0</v>
      </c>
      <c r="D18" s="8">
        <f>VLOOKUP(CONCATENATE($A18, " ", $B$6), 'Table 4 - Full data'!$A$2:$J$105, 4, FALSE)</f>
        <v>545</v>
      </c>
      <c r="E18" s="8">
        <f>VLOOKUP(CONCATENATE($A18, " ", $B$6), 'Table 4 - Full data'!$A$2:$J$105, 5, FALSE)</f>
        <v>280</v>
      </c>
      <c r="F18" s="8">
        <f>VLOOKUP(CONCATENATE($A18, " ", $B$6), 'Table 4 - Full data'!$A$2:$J$105, 6, FALSE)</f>
        <v>235</v>
      </c>
      <c r="G18" s="8">
        <f>VLOOKUP(CONCATENATE($A18, " ", $B$6), 'Table 4 - Full data'!$A$2:$J$105, 7, FALSE)</f>
        <v>25</v>
      </c>
      <c r="H18" s="12">
        <f>VLOOKUP(CONCATENATE($A18, " ", $B$6), 'Table 4 - Full data'!$A$2:$J$105, 8, FALSE)</f>
        <v>0.52</v>
      </c>
      <c r="I18" s="12">
        <f>VLOOKUP(CONCATENATE($A18, " ", $B$6), 'Table 4 - Full data'!$A$2:$J$105, 9, FALSE)</f>
        <v>0.43</v>
      </c>
      <c r="J18" s="12">
        <f>VLOOKUP(CONCATENATE($A18, " ", $B$6), 'Table 4 - Full data'!$A$2:$J$105, 10, FALSE)</f>
        <v>0.05</v>
      </c>
    </row>
    <row r="19" spans="1:10" x14ac:dyDescent="0.35">
      <c r="A19" t="s">
        <v>274</v>
      </c>
      <c r="B19" s="8">
        <f>VLOOKUP(CONCATENATE($A19, " ", $B$6), 'Table 4 - Full data'!$A$2:$J$105, 2, FALSE)</f>
        <v>260</v>
      </c>
      <c r="C19" s="12">
        <f>VLOOKUP(CONCATENATE($A19, " ", $B$6), 'Table 4 - Full data'!$A$2:$J$105, 3, FALSE)</f>
        <v>0</v>
      </c>
      <c r="D19" s="8">
        <f>VLOOKUP(CONCATENATE($A19, " ", $B$6), 'Table 4 - Full data'!$A$2:$J$105, 4, FALSE)</f>
        <v>260</v>
      </c>
      <c r="E19" s="8">
        <f>VLOOKUP(CONCATENATE($A19, " ", $B$6), 'Table 4 - Full data'!$A$2:$J$105, 5, FALSE)</f>
        <v>110</v>
      </c>
      <c r="F19" s="8">
        <f>VLOOKUP(CONCATENATE($A19, " ", $B$6), 'Table 4 - Full data'!$A$2:$J$105, 6, FALSE)</f>
        <v>140</v>
      </c>
      <c r="G19" s="8">
        <f>VLOOKUP(CONCATENATE($A19, " ", $B$6), 'Table 4 - Full data'!$A$2:$J$105, 7, FALSE)</f>
        <v>5</v>
      </c>
      <c r="H19" s="12">
        <f>VLOOKUP(CONCATENATE($A19, " ", $B$6), 'Table 4 - Full data'!$A$2:$J$105, 8, FALSE)</f>
        <v>0.43</v>
      </c>
      <c r="I19" s="12">
        <f>VLOOKUP(CONCATENATE($A19, " ", $B$6), 'Table 4 - Full data'!$A$2:$J$105, 9, FALSE)</f>
        <v>0.54</v>
      </c>
      <c r="J19" s="12">
        <f>VLOOKUP(CONCATENATE($A19, " ", $B$6), 'Table 4 - Full data'!$A$2:$J$105, 10, FALSE)</f>
        <v>0.03</v>
      </c>
    </row>
    <row r="20" spans="1:10" x14ac:dyDescent="0.35">
      <c r="A20" t="s">
        <v>249</v>
      </c>
      <c r="B20" s="8">
        <f>VLOOKUP(CONCATENATE($A20, " ", $B$6), 'Table 4 - Full data'!$A$2:$J$105, 2, FALSE)</f>
        <v>760</v>
      </c>
      <c r="C20" s="12">
        <f>VLOOKUP(CONCATENATE($A20, " ", $B$6), 'Table 4 - Full data'!$A$2:$J$105, 3, FALSE)</f>
        <v>0</v>
      </c>
      <c r="D20" s="8">
        <f>VLOOKUP(CONCATENATE($A20, " ", $B$6), 'Table 4 - Full data'!$A$2:$J$105, 4, FALSE)</f>
        <v>605</v>
      </c>
      <c r="E20" s="8">
        <f>VLOOKUP(CONCATENATE($A20, " ", $B$6), 'Table 4 - Full data'!$A$2:$J$105, 5, FALSE)</f>
        <v>5</v>
      </c>
      <c r="F20" s="8">
        <f>VLOOKUP(CONCATENATE($A20, " ", $B$6), 'Table 4 - Full data'!$A$2:$J$105, 6, FALSE)</f>
        <v>60</v>
      </c>
      <c r="G20" s="8">
        <f>VLOOKUP(CONCATENATE($A20, " ", $B$6), 'Table 4 - Full data'!$A$2:$J$105, 7, FALSE)</f>
        <v>535</v>
      </c>
      <c r="H20" s="12">
        <f>VLOOKUP(CONCATENATE($A20, " ", $B$6), 'Table 4 - Full data'!$A$2:$J$105, 8, FALSE)</f>
        <v>0.01</v>
      </c>
      <c r="I20" s="12">
        <f>VLOOKUP(CONCATENATE($A20, " ", $B$6), 'Table 4 - Full data'!$A$2:$J$105, 9, FALSE)</f>
        <v>0.1</v>
      </c>
      <c r="J20" s="12">
        <f>VLOOKUP(CONCATENATE($A20, " ", $B$6), 'Table 4 - Full data'!$A$2:$J$105, 10, FALSE)</f>
        <v>0.89</v>
      </c>
    </row>
    <row r="21" spans="1:10" s="15" customFormat="1" ht="31" x14ac:dyDescent="0.35">
      <c r="A21" s="15" t="s">
        <v>44</v>
      </c>
    </row>
    <row r="22" spans="1:10" s="15" customFormat="1" ht="31" x14ac:dyDescent="0.35">
      <c r="A22" s="15" t="s">
        <v>62</v>
      </c>
    </row>
    <row r="23" spans="1:10" s="15" customFormat="1" ht="108.5" x14ac:dyDescent="0.35">
      <c r="A23" s="35" t="s">
        <v>976</v>
      </c>
    </row>
    <row r="24" spans="1:10" s="15" customFormat="1" ht="31" x14ac:dyDescent="0.35">
      <c r="A24" s="15" t="s">
        <v>63</v>
      </c>
    </row>
    <row r="25" spans="1:10" s="15" customFormat="1" ht="62" x14ac:dyDescent="0.35">
      <c r="A25" s="15" t="s">
        <v>64</v>
      </c>
    </row>
    <row r="26" spans="1:10" s="15" customFormat="1" ht="77.5" x14ac:dyDescent="0.35">
      <c r="A26" s="15" t="s">
        <v>65</v>
      </c>
    </row>
    <row r="27" spans="1:10" s="15" customFormat="1" ht="46.5" x14ac:dyDescent="0.35">
      <c r="A27" s="15" t="s">
        <v>66</v>
      </c>
    </row>
    <row r="28" spans="1:10" s="15" customFormat="1" ht="46.5" x14ac:dyDescent="0.35">
      <c r="A28" s="15" t="s">
        <v>67</v>
      </c>
    </row>
    <row r="29" spans="1:10" s="15" customFormat="1" ht="77.5" x14ac:dyDescent="0.35">
      <c r="A29" s="15" t="s">
        <v>68</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0000000}">
          <x14:formula1>
            <xm:f>'Financial year lookup'!$A$3:$A$10</xm:f>
          </x14:formula1>
          <xm:sqref>B6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4"/>
  <sheetViews>
    <sheetView workbookViewId="0"/>
  </sheetViews>
  <sheetFormatPr defaultColWidth="10.6640625" defaultRowHeight="15.5" x14ac:dyDescent="0.35"/>
  <cols>
    <col min="1" max="1" width="35.6640625" customWidth="1"/>
    <col min="2" max="10" width="16.6640625" customWidth="1"/>
  </cols>
  <sheetData>
    <row r="1" spans="1:10" ht="21" x14ac:dyDescent="0.5">
      <c r="A1" s="1" t="s">
        <v>4</v>
      </c>
    </row>
    <row r="2" spans="1:10" ht="124" x14ac:dyDescent="0.35">
      <c r="A2" s="34" t="s">
        <v>1000</v>
      </c>
    </row>
    <row r="3" spans="1:10" x14ac:dyDescent="0.35">
      <c r="A3" t="s">
        <v>26</v>
      </c>
    </row>
    <row r="4" spans="1:10" x14ac:dyDescent="0.35">
      <c r="A4" t="s">
        <v>20</v>
      </c>
    </row>
    <row r="5" spans="1:10" x14ac:dyDescent="0.35">
      <c r="A5" s="48" t="s">
        <v>984</v>
      </c>
    </row>
    <row r="6" spans="1:10" ht="31" x14ac:dyDescent="0.35">
      <c r="A6" s="2" t="s">
        <v>23</v>
      </c>
      <c r="B6" s="2" t="s">
        <v>376</v>
      </c>
    </row>
    <row r="7" spans="1:10" ht="80" customHeight="1" x14ac:dyDescent="0.35">
      <c r="A7" s="2" t="s">
        <v>275</v>
      </c>
      <c r="B7" s="2" t="s">
        <v>276</v>
      </c>
      <c r="C7" s="2" t="s">
        <v>152</v>
      </c>
      <c r="D7" s="2" t="s">
        <v>260</v>
      </c>
      <c r="E7" s="2" t="s">
        <v>277</v>
      </c>
      <c r="F7" s="2" t="s">
        <v>278</v>
      </c>
      <c r="G7" s="2" t="s">
        <v>279</v>
      </c>
      <c r="H7" s="2" t="s">
        <v>157</v>
      </c>
      <c r="I7" s="2" t="s">
        <v>158</v>
      </c>
      <c r="J7" s="2" t="s">
        <v>159</v>
      </c>
    </row>
    <row r="8" spans="1:10" x14ac:dyDescent="0.35">
      <c r="A8" s="5" t="s">
        <v>160</v>
      </c>
      <c r="B8" s="7">
        <f>VLOOKUP(CONCATENATE($A8, " ", $B$6), 'Table 5 - Full data'!$A$2:$J$289, 2, FALSE)</f>
        <v>515435</v>
      </c>
      <c r="C8" s="11">
        <f>VLOOKUP(CONCATENATE($A8, " ", $B$6), 'Table 5 - Full data'!$A$2:$J$289, 3, FALSE)</f>
        <v>1</v>
      </c>
      <c r="D8" s="7">
        <f>VLOOKUP(CONCATENATE($A8, " ", $B$6), 'Table 5 - Full data'!$A$2:$J$289, 4, FALSE)</f>
        <v>512350</v>
      </c>
      <c r="E8" s="7">
        <f>VLOOKUP(CONCATENATE($A8, " ", $B$6), 'Table 5 - Full data'!$A$2:$J$289, 5, FALSE)</f>
        <v>337915</v>
      </c>
      <c r="F8" s="7">
        <f>VLOOKUP(CONCATENATE($A8, " ", $B$6), 'Table 5 - Full data'!$A$2:$J$289, 6, FALSE)</f>
        <v>157095</v>
      </c>
      <c r="G8" s="7">
        <f>VLOOKUP(CONCATENATE($A8, " ", $B$6), 'Table 5 - Full data'!$A$2:$J$289, 7, FALSE)</f>
        <v>17335</v>
      </c>
      <c r="H8" s="11">
        <f>VLOOKUP(CONCATENATE($A8, " ", $B$6), 'Table 5 - Full data'!$A$2:$J$289, 8, FALSE)</f>
        <v>0.66</v>
      </c>
      <c r="I8" s="11">
        <f>VLOOKUP(CONCATENATE($A8, " ", $B$6), 'Table 5 - Full data'!$A$2:$J$289, 9, FALSE)</f>
        <v>0.31</v>
      </c>
      <c r="J8" s="11">
        <f>VLOOKUP(CONCATENATE($A8, " ", $B$6), 'Table 5 - Full data'!$A$2:$J$289, 10, FALSE)</f>
        <v>0.03</v>
      </c>
    </row>
    <row r="9" spans="1:10" x14ac:dyDescent="0.35">
      <c r="A9" t="s">
        <v>280</v>
      </c>
      <c r="B9" s="8">
        <f>VLOOKUP(CONCATENATE($A9, " ", $B$6), 'Table 5 - Full data'!$A$2:$J$289, 2, FALSE)</f>
        <v>16215</v>
      </c>
      <c r="C9" s="12">
        <f>VLOOKUP(CONCATENATE($A9, " ", $B$6), 'Table 5 - Full data'!$A$2:$J$289, 3, FALSE)</f>
        <v>0.03</v>
      </c>
      <c r="D9" s="8">
        <f>VLOOKUP(CONCATENATE($A9, " ", $B$6), 'Table 5 - Full data'!$A$2:$J$289, 4, FALSE)</f>
        <v>16110</v>
      </c>
      <c r="E9" s="8">
        <f>VLOOKUP(CONCATENATE($A9, " ", $B$6), 'Table 5 - Full data'!$A$2:$J$289, 5, FALSE)</f>
        <v>10455</v>
      </c>
      <c r="F9" s="8">
        <f>VLOOKUP(CONCATENATE($A9, " ", $B$6), 'Table 5 - Full data'!$A$2:$J$289, 6, FALSE)</f>
        <v>5115</v>
      </c>
      <c r="G9" s="8">
        <f>VLOOKUP(CONCATENATE($A9, " ", $B$6), 'Table 5 - Full data'!$A$2:$J$289, 7, FALSE)</f>
        <v>545</v>
      </c>
      <c r="H9" s="12">
        <f>VLOOKUP(CONCATENATE($A9, " ", $B$6), 'Table 5 - Full data'!$A$2:$J$289, 8, FALSE)</f>
        <v>0.65</v>
      </c>
      <c r="I9" s="12">
        <f>VLOOKUP(CONCATENATE($A9, " ", $B$6), 'Table 5 - Full data'!$A$2:$J$289, 9, FALSE)</f>
        <v>0.32</v>
      </c>
      <c r="J9" s="12">
        <f>VLOOKUP(CONCATENATE($A9, " ", $B$6), 'Table 5 - Full data'!$A$2:$J$289, 10, FALSE)</f>
        <v>0.03</v>
      </c>
    </row>
    <row r="10" spans="1:10" x14ac:dyDescent="0.35">
      <c r="A10" t="s">
        <v>281</v>
      </c>
      <c r="B10" s="8">
        <f>VLOOKUP(CONCATENATE($A10, " ", $B$6), 'Table 5 - Full data'!$A$2:$J$289, 2, FALSE)</f>
        <v>14105</v>
      </c>
      <c r="C10" s="12">
        <f>VLOOKUP(CONCATENATE($A10, " ", $B$6), 'Table 5 - Full data'!$A$2:$J$289, 3, FALSE)</f>
        <v>0.03</v>
      </c>
      <c r="D10" s="8">
        <f>VLOOKUP(CONCATENATE($A10, " ", $B$6), 'Table 5 - Full data'!$A$2:$J$289, 4, FALSE)</f>
        <v>14025</v>
      </c>
      <c r="E10" s="8">
        <f>VLOOKUP(CONCATENATE($A10, " ", $B$6), 'Table 5 - Full data'!$A$2:$J$289, 5, FALSE)</f>
        <v>9055</v>
      </c>
      <c r="F10" s="8">
        <f>VLOOKUP(CONCATENATE($A10, " ", $B$6), 'Table 5 - Full data'!$A$2:$J$289, 6, FALSE)</f>
        <v>4505</v>
      </c>
      <c r="G10" s="8">
        <f>VLOOKUP(CONCATENATE($A10, " ", $B$6), 'Table 5 - Full data'!$A$2:$J$289, 7, FALSE)</f>
        <v>465</v>
      </c>
      <c r="H10" s="12">
        <f>VLOOKUP(CONCATENATE($A10, " ", $B$6), 'Table 5 - Full data'!$A$2:$J$289, 8, FALSE)</f>
        <v>0.65</v>
      </c>
      <c r="I10" s="12">
        <f>VLOOKUP(CONCATENATE($A10, " ", $B$6), 'Table 5 - Full data'!$A$2:$J$289, 9, FALSE)</f>
        <v>0.32</v>
      </c>
      <c r="J10" s="12">
        <f>VLOOKUP(CONCATENATE($A10, " ", $B$6), 'Table 5 - Full data'!$A$2:$J$289, 10, FALSE)</f>
        <v>0.03</v>
      </c>
    </row>
    <row r="11" spans="1:10" x14ac:dyDescent="0.35">
      <c r="A11" t="s">
        <v>282</v>
      </c>
      <c r="B11" s="8">
        <f>VLOOKUP(CONCATENATE($A11, " ", $B$6), 'Table 5 - Full data'!$A$2:$J$289, 2, FALSE)</f>
        <v>9700</v>
      </c>
      <c r="C11" s="12">
        <f>VLOOKUP(CONCATENATE($A11, " ", $B$6), 'Table 5 - Full data'!$A$2:$J$289, 3, FALSE)</f>
        <v>0.02</v>
      </c>
      <c r="D11" s="8">
        <f>VLOOKUP(CONCATENATE($A11, " ", $B$6), 'Table 5 - Full data'!$A$2:$J$289, 4, FALSE)</f>
        <v>9640</v>
      </c>
      <c r="E11" s="8">
        <f>VLOOKUP(CONCATENATE($A11, " ", $B$6), 'Table 5 - Full data'!$A$2:$J$289, 5, FALSE)</f>
        <v>6660</v>
      </c>
      <c r="F11" s="8">
        <f>VLOOKUP(CONCATENATE($A11, " ", $B$6), 'Table 5 - Full data'!$A$2:$J$289, 6, FALSE)</f>
        <v>2685</v>
      </c>
      <c r="G11" s="8">
        <f>VLOOKUP(CONCATENATE($A11, " ", $B$6), 'Table 5 - Full data'!$A$2:$J$289, 7, FALSE)</f>
        <v>295</v>
      </c>
      <c r="H11" s="12">
        <f>VLOOKUP(CONCATENATE($A11, " ", $B$6), 'Table 5 - Full data'!$A$2:$J$289, 8, FALSE)</f>
        <v>0.69</v>
      </c>
      <c r="I11" s="12">
        <f>VLOOKUP(CONCATENATE($A11, " ", $B$6), 'Table 5 - Full data'!$A$2:$J$289, 9, FALSE)</f>
        <v>0.28000000000000003</v>
      </c>
      <c r="J11" s="12">
        <f>VLOOKUP(CONCATENATE($A11, " ", $B$6), 'Table 5 - Full data'!$A$2:$J$289, 10, FALSE)</f>
        <v>0.03</v>
      </c>
    </row>
    <row r="12" spans="1:10" x14ac:dyDescent="0.35">
      <c r="A12" t="s">
        <v>283</v>
      </c>
      <c r="B12" s="8">
        <f>VLOOKUP(CONCATENATE($A12, " ", $B$6), 'Table 5 - Full data'!$A$2:$J$289, 2, FALSE)</f>
        <v>5885</v>
      </c>
      <c r="C12" s="12">
        <f>VLOOKUP(CONCATENATE($A12, " ", $B$6), 'Table 5 - Full data'!$A$2:$J$289, 3, FALSE)</f>
        <v>0.01</v>
      </c>
      <c r="D12" s="8">
        <f>VLOOKUP(CONCATENATE($A12, " ", $B$6), 'Table 5 - Full data'!$A$2:$J$289, 4, FALSE)</f>
        <v>5855</v>
      </c>
      <c r="E12" s="8">
        <f>VLOOKUP(CONCATENATE($A12, " ", $B$6), 'Table 5 - Full data'!$A$2:$J$289, 5, FALSE)</f>
        <v>3870</v>
      </c>
      <c r="F12" s="8">
        <f>VLOOKUP(CONCATENATE($A12, " ", $B$6), 'Table 5 - Full data'!$A$2:$J$289, 6, FALSE)</f>
        <v>1815</v>
      </c>
      <c r="G12" s="8">
        <f>VLOOKUP(CONCATENATE($A12, " ", $B$6), 'Table 5 - Full data'!$A$2:$J$289, 7, FALSE)</f>
        <v>170</v>
      </c>
      <c r="H12" s="12">
        <f>VLOOKUP(CONCATENATE($A12, " ", $B$6), 'Table 5 - Full data'!$A$2:$J$289, 8, FALSE)</f>
        <v>0.66</v>
      </c>
      <c r="I12" s="12">
        <f>VLOOKUP(CONCATENATE($A12, " ", $B$6), 'Table 5 - Full data'!$A$2:$J$289, 9, FALSE)</f>
        <v>0.31</v>
      </c>
      <c r="J12" s="12">
        <f>VLOOKUP(CONCATENATE($A12, " ", $B$6), 'Table 5 - Full data'!$A$2:$J$289, 10, FALSE)</f>
        <v>0.03</v>
      </c>
    </row>
    <row r="13" spans="1:10" x14ac:dyDescent="0.35">
      <c r="A13" t="s">
        <v>284</v>
      </c>
      <c r="B13" s="8">
        <f>VLOOKUP(CONCATENATE($A13, " ", $B$6), 'Table 5 - Full data'!$A$2:$J$289, 2, FALSE)</f>
        <v>5530</v>
      </c>
      <c r="C13" s="12">
        <f>VLOOKUP(CONCATENATE($A13, " ", $B$6), 'Table 5 - Full data'!$A$2:$J$289, 3, FALSE)</f>
        <v>0.01</v>
      </c>
      <c r="D13" s="8">
        <f>VLOOKUP(CONCATENATE($A13, " ", $B$6), 'Table 5 - Full data'!$A$2:$J$289, 4, FALSE)</f>
        <v>5490</v>
      </c>
      <c r="E13" s="8">
        <f>VLOOKUP(CONCATENATE($A13, " ", $B$6), 'Table 5 - Full data'!$A$2:$J$289, 5, FALSE)</f>
        <v>3820</v>
      </c>
      <c r="F13" s="8">
        <f>VLOOKUP(CONCATENATE($A13, " ", $B$6), 'Table 5 - Full data'!$A$2:$J$289, 6, FALSE)</f>
        <v>1505</v>
      </c>
      <c r="G13" s="8">
        <f>VLOOKUP(CONCATENATE($A13, " ", $B$6), 'Table 5 - Full data'!$A$2:$J$289, 7, FALSE)</f>
        <v>160</v>
      </c>
      <c r="H13" s="12">
        <f>VLOOKUP(CONCATENATE($A13, " ", $B$6), 'Table 5 - Full data'!$A$2:$J$289, 8, FALSE)</f>
        <v>0.7</v>
      </c>
      <c r="I13" s="12">
        <f>VLOOKUP(CONCATENATE($A13, " ", $B$6), 'Table 5 - Full data'!$A$2:$J$289, 9, FALSE)</f>
        <v>0.27</v>
      </c>
      <c r="J13" s="12">
        <f>VLOOKUP(CONCATENATE($A13, " ", $B$6), 'Table 5 - Full data'!$A$2:$J$289, 10, FALSE)</f>
        <v>0.03</v>
      </c>
    </row>
    <row r="14" spans="1:10" x14ac:dyDescent="0.35">
      <c r="A14" t="s">
        <v>285</v>
      </c>
      <c r="B14" s="8">
        <f>VLOOKUP(CONCATENATE($A14, " ", $B$6), 'Table 5 - Full data'!$A$2:$J$289, 2, FALSE)</f>
        <v>13495</v>
      </c>
      <c r="C14" s="12">
        <f>VLOOKUP(CONCATENATE($A14, " ", $B$6), 'Table 5 - Full data'!$A$2:$J$289, 3, FALSE)</f>
        <v>0.03</v>
      </c>
      <c r="D14" s="8">
        <f>VLOOKUP(CONCATENATE($A14, " ", $B$6), 'Table 5 - Full data'!$A$2:$J$289, 4, FALSE)</f>
        <v>13430</v>
      </c>
      <c r="E14" s="8">
        <f>VLOOKUP(CONCATENATE($A14, " ", $B$6), 'Table 5 - Full data'!$A$2:$J$289, 5, FALSE)</f>
        <v>9195</v>
      </c>
      <c r="F14" s="8">
        <f>VLOOKUP(CONCATENATE($A14, " ", $B$6), 'Table 5 - Full data'!$A$2:$J$289, 6, FALSE)</f>
        <v>3770</v>
      </c>
      <c r="G14" s="8">
        <f>VLOOKUP(CONCATENATE($A14, " ", $B$6), 'Table 5 - Full data'!$A$2:$J$289, 7, FALSE)</f>
        <v>460</v>
      </c>
      <c r="H14" s="12">
        <f>VLOOKUP(CONCATENATE($A14, " ", $B$6), 'Table 5 - Full data'!$A$2:$J$289, 8, FALSE)</f>
        <v>0.68</v>
      </c>
      <c r="I14" s="12">
        <f>VLOOKUP(CONCATENATE($A14, " ", $B$6), 'Table 5 - Full data'!$A$2:$J$289, 9, FALSE)</f>
        <v>0.28000000000000003</v>
      </c>
      <c r="J14" s="12">
        <f>VLOOKUP(CONCATENATE($A14, " ", $B$6), 'Table 5 - Full data'!$A$2:$J$289, 10, FALSE)</f>
        <v>0.03</v>
      </c>
    </row>
    <row r="15" spans="1:10" x14ac:dyDescent="0.35">
      <c r="A15" t="s">
        <v>286</v>
      </c>
      <c r="B15" s="8">
        <f>VLOOKUP(CONCATENATE($A15, " ", $B$6), 'Table 5 - Full data'!$A$2:$J$289, 2, FALSE)</f>
        <v>17215</v>
      </c>
      <c r="C15" s="12">
        <f>VLOOKUP(CONCATENATE($A15, " ", $B$6), 'Table 5 - Full data'!$A$2:$J$289, 3, FALSE)</f>
        <v>0.03</v>
      </c>
      <c r="D15" s="8">
        <f>VLOOKUP(CONCATENATE($A15, " ", $B$6), 'Table 5 - Full data'!$A$2:$J$289, 4, FALSE)</f>
        <v>17125</v>
      </c>
      <c r="E15" s="8">
        <f>VLOOKUP(CONCATENATE($A15, " ", $B$6), 'Table 5 - Full data'!$A$2:$J$289, 5, FALSE)</f>
        <v>11900</v>
      </c>
      <c r="F15" s="8">
        <f>VLOOKUP(CONCATENATE($A15, " ", $B$6), 'Table 5 - Full data'!$A$2:$J$289, 6, FALSE)</f>
        <v>4620</v>
      </c>
      <c r="G15" s="8">
        <f>VLOOKUP(CONCATENATE($A15, " ", $B$6), 'Table 5 - Full data'!$A$2:$J$289, 7, FALSE)</f>
        <v>600</v>
      </c>
      <c r="H15" s="12">
        <f>VLOOKUP(CONCATENATE($A15, " ", $B$6), 'Table 5 - Full data'!$A$2:$J$289, 8, FALSE)</f>
        <v>0.7</v>
      </c>
      <c r="I15" s="12">
        <f>VLOOKUP(CONCATENATE($A15, " ", $B$6), 'Table 5 - Full data'!$A$2:$J$289, 9, FALSE)</f>
        <v>0.27</v>
      </c>
      <c r="J15" s="12">
        <f>VLOOKUP(CONCATENATE($A15, " ", $B$6), 'Table 5 - Full data'!$A$2:$J$289, 10, FALSE)</f>
        <v>0.04</v>
      </c>
    </row>
    <row r="16" spans="1:10" x14ac:dyDescent="0.35">
      <c r="A16" t="s">
        <v>287</v>
      </c>
      <c r="B16" s="8">
        <f>VLOOKUP(CONCATENATE($A16, " ", $B$6), 'Table 5 - Full data'!$A$2:$J$289, 2, FALSE)</f>
        <v>15085</v>
      </c>
      <c r="C16" s="12">
        <f>VLOOKUP(CONCATENATE($A16, " ", $B$6), 'Table 5 - Full data'!$A$2:$J$289, 3, FALSE)</f>
        <v>0.03</v>
      </c>
      <c r="D16" s="8">
        <f>VLOOKUP(CONCATENATE($A16, " ", $B$6), 'Table 5 - Full data'!$A$2:$J$289, 4, FALSE)</f>
        <v>15015</v>
      </c>
      <c r="E16" s="8">
        <f>VLOOKUP(CONCATENATE($A16, " ", $B$6), 'Table 5 - Full data'!$A$2:$J$289, 5, FALSE)</f>
        <v>10370</v>
      </c>
      <c r="F16" s="8">
        <f>VLOOKUP(CONCATENATE($A16, " ", $B$6), 'Table 5 - Full data'!$A$2:$J$289, 6, FALSE)</f>
        <v>4105</v>
      </c>
      <c r="G16" s="8">
        <f>VLOOKUP(CONCATENATE($A16, " ", $B$6), 'Table 5 - Full data'!$A$2:$J$289, 7, FALSE)</f>
        <v>535</v>
      </c>
      <c r="H16" s="12">
        <f>VLOOKUP(CONCATENATE($A16, " ", $B$6), 'Table 5 - Full data'!$A$2:$J$289, 8, FALSE)</f>
        <v>0.69</v>
      </c>
      <c r="I16" s="12">
        <f>VLOOKUP(CONCATENATE($A16, " ", $B$6), 'Table 5 - Full data'!$A$2:$J$289, 9, FALSE)</f>
        <v>0.27</v>
      </c>
      <c r="J16" s="12">
        <f>VLOOKUP(CONCATENATE($A16, " ", $B$6), 'Table 5 - Full data'!$A$2:$J$289, 10, FALSE)</f>
        <v>0.04</v>
      </c>
    </row>
    <row r="17" spans="1:10" x14ac:dyDescent="0.35">
      <c r="A17" t="s">
        <v>288</v>
      </c>
      <c r="B17" s="8">
        <f>VLOOKUP(CONCATENATE($A17, " ", $B$6), 'Table 5 - Full data'!$A$2:$J$289, 2, FALSE)</f>
        <v>5220</v>
      </c>
      <c r="C17" s="12">
        <f>VLOOKUP(CONCATENATE($A17, " ", $B$6), 'Table 5 - Full data'!$A$2:$J$289, 3, FALSE)</f>
        <v>0.01</v>
      </c>
      <c r="D17" s="8">
        <f>VLOOKUP(CONCATENATE($A17, " ", $B$6), 'Table 5 - Full data'!$A$2:$J$289, 4, FALSE)</f>
        <v>5190</v>
      </c>
      <c r="E17" s="8">
        <f>VLOOKUP(CONCATENATE($A17, " ", $B$6), 'Table 5 - Full data'!$A$2:$J$289, 5, FALSE)</f>
        <v>3435</v>
      </c>
      <c r="F17" s="8">
        <f>VLOOKUP(CONCATENATE($A17, " ", $B$6), 'Table 5 - Full data'!$A$2:$J$289, 6, FALSE)</f>
        <v>1610</v>
      </c>
      <c r="G17" s="8">
        <f>VLOOKUP(CONCATENATE($A17, " ", $B$6), 'Table 5 - Full data'!$A$2:$J$289, 7, FALSE)</f>
        <v>145</v>
      </c>
      <c r="H17" s="12">
        <f>VLOOKUP(CONCATENATE($A17, " ", $B$6), 'Table 5 - Full data'!$A$2:$J$289, 8, FALSE)</f>
        <v>0.66</v>
      </c>
      <c r="I17" s="12">
        <f>VLOOKUP(CONCATENATE($A17, " ", $B$6), 'Table 5 - Full data'!$A$2:$J$289, 9, FALSE)</f>
        <v>0.31</v>
      </c>
      <c r="J17" s="12">
        <f>VLOOKUP(CONCATENATE($A17, " ", $B$6), 'Table 5 - Full data'!$A$2:$J$289, 10, FALSE)</f>
        <v>0.03</v>
      </c>
    </row>
    <row r="18" spans="1:10" x14ac:dyDescent="0.35">
      <c r="A18" t="s">
        <v>289</v>
      </c>
      <c r="B18" s="8">
        <f>VLOOKUP(CONCATENATE($A18, " ", $B$6), 'Table 5 - Full data'!$A$2:$J$289, 2, FALSE)</f>
        <v>8820</v>
      </c>
      <c r="C18" s="12">
        <f>VLOOKUP(CONCATENATE($A18, " ", $B$6), 'Table 5 - Full data'!$A$2:$J$289, 3, FALSE)</f>
        <v>0.02</v>
      </c>
      <c r="D18" s="8">
        <f>VLOOKUP(CONCATENATE($A18, " ", $B$6), 'Table 5 - Full data'!$A$2:$J$289, 4, FALSE)</f>
        <v>8765</v>
      </c>
      <c r="E18" s="8">
        <f>VLOOKUP(CONCATENATE($A18, " ", $B$6), 'Table 5 - Full data'!$A$2:$J$289, 5, FALSE)</f>
        <v>5960</v>
      </c>
      <c r="F18" s="8">
        <f>VLOOKUP(CONCATENATE($A18, " ", $B$6), 'Table 5 - Full data'!$A$2:$J$289, 6, FALSE)</f>
        <v>2550</v>
      </c>
      <c r="G18" s="8">
        <f>VLOOKUP(CONCATENATE($A18, " ", $B$6), 'Table 5 - Full data'!$A$2:$J$289, 7, FALSE)</f>
        <v>260</v>
      </c>
      <c r="H18" s="12">
        <f>VLOOKUP(CONCATENATE($A18, " ", $B$6), 'Table 5 - Full data'!$A$2:$J$289, 8, FALSE)</f>
        <v>0.68</v>
      </c>
      <c r="I18" s="12">
        <f>VLOOKUP(CONCATENATE($A18, " ", $B$6), 'Table 5 - Full data'!$A$2:$J$289, 9, FALSE)</f>
        <v>0.28999999999999998</v>
      </c>
      <c r="J18" s="12">
        <f>VLOOKUP(CONCATENATE($A18, " ", $B$6), 'Table 5 - Full data'!$A$2:$J$289, 10, FALSE)</f>
        <v>0.03</v>
      </c>
    </row>
    <row r="19" spans="1:10" x14ac:dyDescent="0.35">
      <c r="A19" t="s">
        <v>290</v>
      </c>
      <c r="B19" s="8">
        <f>VLOOKUP(CONCATENATE($A19, " ", $B$6), 'Table 5 - Full data'!$A$2:$J$289, 2, FALSE)</f>
        <v>5025</v>
      </c>
      <c r="C19" s="12">
        <f>VLOOKUP(CONCATENATE($A19, " ", $B$6), 'Table 5 - Full data'!$A$2:$J$289, 3, FALSE)</f>
        <v>0.01</v>
      </c>
      <c r="D19" s="8">
        <f>VLOOKUP(CONCATENATE($A19, " ", $B$6), 'Table 5 - Full data'!$A$2:$J$289, 4, FALSE)</f>
        <v>4990</v>
      </c>
      <c r="E19" s="8">
        <f>VLOOKUP(CONCATENATE($A19, " ", $B$6), 'Table 5 - Full data'!$A$2:$J$289, 5, FALSE)</f>
        <v>3240</v>
      </c>
      <c r="F19" s="8">
        <f>VLOOKUP(CONCATENATE($A19, " ", $B$6), 'Table 5 - Full data'!$A$2:$J$289, 6, FALSE)</f>
        <v>1595</v>
      </c>
      <c r="G19" s="8">
        <f>VLOOKUP(CONCATENATE($A19, " ", $B$6), 'Table 5 - Full data'!$A$2:$J$289, 7, FALSE)</f>
        <v>155</v>
      </c>
      <c r="H19" s="12">
        <f>VLOOKUP(CONCATENATE($A19, " ", $B$6), 'Table 5 - Full data'!$A$2:$J$289, 8, FALSE)</f>
        <v>0.65</v>
      </c>
      <c r="I19" s="12">
        <f>VLOOKUP(CONCATENATE($A19, " ", $B$6), 'Table 5 - Full data'!$A$2:$J$289, 9, FALSE)</f>
        <v>0.32</v>
      </c>
      <c r="J19" s="12">
        <f>VLOOKUP(CONCATENATE($A19, " ", $B$6), 'Table 5 - Full data'!$A$2:$J$289, 10, FALSE)</f>
        <v>0.03</v>
      </c>
    </row>
    <row r="20" spans="1:10" x14ac:dyDescent="0.35">
      <c r="A20" t="s">
        <v>291</v>
      </c>
      <c r="B20" s="8">
        <f>VLOOKUP(CONCATENATE($A20, " ", $B$6), 'Table 5 - Full data'!$A$2:$J$289, 2, FALSE)</f>
        <v>31345</v>
      </c>
      <c r="C20" s="12">
        <f>VLOOKUP(CONCATENATE($A20, " ", $B$6), 'Table 5 - Full data'!$A$2:$J$289, 3, FALSE)</f>
        <v>0.06</v>
      </c>
      <c r="D20" s="8">
        <f>VLOOKUP(CONCATENATE($A20, " ", $B$6), 'Table 5 - Full data'!$A$2:$J$289, 4, FALSE)</f>
        <v>31140</v>
      </c>
      <c r="E20" s="8">
        <f>VLOOKUP(CONCATENATE($A20, " ", $B$6), 'Table 5 - Full data'!$A$2:$J$289, 5, FALSE)</f>
        <v>20565</v>
      </c>
      <c r="F20" s="8">
        <f>VLOOKUP(CONCATENATE($A20, " ", $B$6), 'Table 5 - Full data'!$A$2:$J$289, 6, FALSE)</f>
        <v>9580</v>
      </c>
      <c r="G20" s="8">
        <f>VLOOKUP(CONCATENATE($A20, " ", $B$6), 'Table 5 - Full data'!$A$2:$J$289, 7, FALSE)</f>
        <v>990</v>
      </c>
      <c r="H20" s="12">
        <f>VLOOKUP(CONCATENATE($A20, " ", $B$6), 'Table 5 - Full data'!$A$2:$J$289, 8, FALSE)</f>
        <v>0.66</v>
      </c>
      <c r="I20" s="12">
        <f>VLOOKUP(CONCATENATE($A20, " ", $B$6), 'Table 5 - Full data'!$A$2:$J$289, 9, FALSE)</f>
        <v>0.31</v>
      </c>
      <c r="J20" s="12">
        <f>VLOOKUP(CONCATENATE($A20, " ", $B$6), 'Table 5 - Full data'!$A$2:$J$289, 10, FALSE)</f>
        <v>0.03</v>
      </c>
    </row>
    <row r="21" spans="1:10" x14ac:dyDescent="0.35">
      <c r="A21" t="s">
        <v>292</v>
      </c>
      <c r="B21" s="8">
        <f>VLOOKUP(CONCATENATE($A21, " ", $B$6), 'Table 5 - Full data'!$A$2:$J$289, 2, FALSE)</f>
        <v>15050</v>
      </c>
      <c r="C21" s="12">
        <f>VLOOKUP(CONCATENATE($A21, " ", $B$6), 'Table 5 - Full data'!$A$2:$J$289, 3, FALSE)</f>
        <v>0.03</v>
      </c>
      <c r="D21" s="8">
        <f>VLOOKUP(CONCATENATE($A21, " ", $B$6), 'Table 5 - Full data'!$A$2:$J$289, 4, FALSE)</f>
        <v>14955</v>
      </c>
      <c r="E21" s="8">
        <f>VLOOKUP(CONCATENATE($A21, " ", $B$6), 'Table 5 - Full data'!$A$2:$J$289, 5, FALSE)</f>
        <v>10150</v>
      </c>
      <c r="F21" s="8">
        <f>VLOOKUP(CONCATENATE($A21, " ", $B$6), 'Table 5 - Full data'!$A$2:$J$289, 6, FALSE)</f>
        <v>4270</v>
      </c>
      <c r="G21" s="8">
        <f>VLOOKUP(CONCATENATE($A21, " ", $B$6), 'Table 5 - Full data'!$A$2:$J$289, 7, FALSE)</f>
        <v>540</v>
      </c>
      <c r="H21" s="12">
        <f>VLOOKUP(CONCATENATE($A21, " ", $B$6), 'Table 5 - Full data'!$A$2:$J$289, 8, FALSE)</f>
        <v>0.68</v>
      </c>
      <c r="I21" s="12">
        <f>VLOOKUP(CONCATENATE($A21, " ", $B$6), 'Table 5 - Full data'!$A$2:$J$289, 9, FALSE)</f>
        <v>0.28999999999999998</v>
      </c>
      <c r="J21" s="12">
        <f>VLOOKUP(CONCATENATE($A21, " ", $B$6), 'Table 5 - Full data'!$A$2:$J$289, 10, FALSE)</f>
        <v>0.04</v>
      </c>
    </row>
    <row r="22" spans="1:10" x14ac:dyDescent="0.35">
      <c r="A22" t="s">
        <v>293</v>
      </c>
      <c r="B22" s="8">
        <f>VLOOKUP(CONCATENATE($A22, " ", $B$6), 'Table 5 - Full data'!$A$2:$J$289, 2, FALSE)</f>
        <v>37445</v>
      </c>
      <c r="C22" s="12">
        <f>VLOOKUP(CONCATENATE($A22, " ", $B$6), 'Table 5 - Full data'!$A$2:$J$289, 3, FALSE)</f>
        <v>7.0000000000000007E-2</v>
      </c>
      <c r="D22" s="8">
        <f>VLOOKUP(CONCATENATE($A22, " ", $B$6), 'Table 5 - Full data'!$A$2:$J$289, 4, FALSE)</f>
        <v>37250</v>
      </c>
      <c r="E22" s="8">
        <f>VLOOKUP(CONCATENATE($A22, " ", $B$6), 'Table 5 - Full data'!$A$2:$J$289, 5, FALSE)</f>
        <v>25810</v>
      </c>
      <c r="F22" s="8">
        <f>VLOOKUP(CONCATENATE($A22, " ", $B$6), 'Table 5 - Full data'!$A$2:$J$289, 6, FALSE)</f>
        <v>10205</v>
      </c>
      <c r="G22" s="8">
        <f>VLOOKUP(CONCATENATE($A22, " ", $B$6), 'Table 5 - Full data'!$A$2:$J$289, 7, FALSE)</f>
        <v>1235</v>
      </c>
      <c r="H22" s="12">
        <f>VLOOKUP(CONCATENATE($A22, " ", $B$6), 'Table 5 - Full data'!$A$2:$J$289, 8, FALSE)</f>
        <v>0.69</v>
      </c>
      <c r="I22" s="12">
        <f>VLOOKUP(CONCATENATE($A22, " ", $B$6), 'Table 5 - Full data'!$A$2:$J$289, 9, FALSE)</f>
        <v>0.27</v>
      </c>
      <c r="J22" s="12">
        <f>VLOOKUP(CONCATENATE($A22, " ", $B$6), 'Table 5 - Full data'!$A$2:$J$289, 10, FALSE)</f>
        <v>0.03</v>
      </c>
    </row>
    <row r="23" spans="1:10" x14ac:dyDescent="0.35">
      <c r="A23" t="s">
        <v>294</v>
      </c>
      <c r="B23" s="8">
        <f>VLOOKUP(CONCATENATE($A23, " ", $B$6), 'Table 5 - Full data'!$A$2:$J$289, 2, FALSE)</f>
        <v>83895</v>
      </c>
      <c r="C23" s="12">
        <f>VLOOKUP(CONCATENATE($A23, " ", $B$6), 'Table 5 - Full data'!$A$2:$J$289, 3, FALSE)</f>
        <v>0.16</v>
      </c>
      <c r="D23" s="8">
        <f>VLOOKUP(CONCATENATE($A23, " ", $B$6), 'Table 5 - Full data'!$A$2:$J$289, 4, FALSE)</f>
        <v>83310</v>
      </c>
      <c r="E23" s="8">
        <f>VLOOKUP(CONCATENATE($A23, " ", $B$6), 'Table 5 - Full data'!$A$2:$J$289, 5, FALSE)</f>
        <v>55340</v>
      </c>
      <c r="F23" s="8">
        <f>VLOOKUP(CONCATENATE($A23, " ", $B$6), 'Table 5 - Full data'!$A$2:$J$289, 6, FALSE)</f>
        <v>25040</v>
      </c>
      <c r="G23" s="8">
        <f>VLOOKUP(CONCATENATE($A23, " ", $B$6), 'Table 5 - Full data'!$A$2:$J$289, 7, FALSE)</f>
        <v>2930</v>
      </c>
      <c r="H23" s="12">
        <f>VLOOKUP(CONCATENATE($A23, " ", $B$6), 'Table 5 - Full data'!$A$2:$J$289, 8, FALSE)</f>
        <v>0.66</v>
      </c>
      <c r="I23" s="12">
        <f>VLOOKUP(CONCATENATE($A23, " ", $B$6), 'Table 5 - Full data'!$A$2:$J$289, 9, FALSE)</f>
        <v>0.3</v>
      </c>
      <c r="J23" s="12">
        <f>VLOOKUP(CONCATENATE($A23, " ", $B$6), 'Table 5 - Full data'!$A$2:$J$289, 10, FALSE)</f>
        <v>0.04</v>
      </c>
    </row>
    <row r="24" spans="1:10" x14ac:dyDescent="0.35">
      <c r="A24" t="s">
        <v>295</v>
      </c>
      <c r="B24" s="8">
        <f>VLOOKUP(CONCATENATE($A24, " ", $B$6), 'Table 5 - Full data'!$A$2:$J$289, 2, FALSE)</f>
        <v>17125</v>
      </c>
      <c r="C24" s="12">
        <f>VLOOKUP(CONCATENATE($A24, " ", $B$6), 'Table 5 - Full data'!$A$2:$J$289, 3, FALSE)</f>
        <v>0.03</v>
      </c>
      <c r="D24" s="8">
        <f>VLOOKUP(CONCATENATE($A24, " ", $B$6), 'Table 5 - Full data'!$A$2:$J$289, 4, FALSE)</f>
        <v>17025</v>
      </c>
      <c r="E24" s="8">
        <f>VLOOKUP(CONCATENATE($A24, " ", $B$6), 'Table 5 - Full data'!$A$2:$J$289, 5, FALSE)</f>
        <v>11325</v>
      </c>
      <c r="F24" s="8">
        <f>VLOOKUP(CONCATENATE($A24, " ", $B$6), 'Table 5 - Full data'!$A$2:$J$289, 6, FALSE)</f>
        <v>5120</v>
      </c>
      <c r="G24" s="8">
        <f>VLOOKUP(CONCATENATE($A24, " ", $B$6), 'Table 5 - Full data'!$A$2:$J$289, 7, FALSE)</f>
        <v>575</v>
      </c>
      <c r="H24" s="12">
        <f>VLOOKUP(CONCATENATE($A24, " ", $B$6), 'Table 5 - Full data'!$A$2:$J$289, 8, FALSE)</f>
        <v>0.67</v>
      </c>
      <c r="I24" s="12">
        <f>VLOOKUP(CONCATENATE($A24, " ", $B$6), 'Table 5 - Full data'!$A$2:$J$289, 9, FALSE)</f>
        <v>0.3</v>
      </c>
      <c r="J24" s="12">
        <f>VLOOKUP(CONCATENATE($A24, " ", $B$6), 'Table 5 - Full data'!$A$2:$J$289, 10, FALSE)</f>
        <v>0.03</v>
      </c>
    </row>
    <row r="25" spans="1:10" x14ac:dyDescent="0.35">
      <c r="A25" t="s">
        <v>296</v>
      </c>
      <c r="B25" s="8">
        <f>VLOOKUP(CONCATENATE($A25, " ", $B$6), 'Table 5 - Full data'!$A$2:$J$289, 2, FALSE)</f>
        <v>8365</v>
      </c>
      <c r="C25" s="12">
        <f>VLOOKUP(CONCATENATE($A25, " ", $B$6), 'Table 5 - Full data'!$A$2:$J$289, 3, FALSE)</f>
        <v>0.02</v>
      </c>
      <c r="D25" s="8">
        <f>VLOOKUP(CONCATENATE($A25, " ", $B$6), 'Table 5 - Full data'!$A$2:$J$289, 4, FALSE)</f>
        <v>8330</v>
      </c>
      <c r="E25" s="8">
        <f>VLOOKUP(CONCATENATE($A25, " ", $B$6), 'Table 5 - Full data'!$A$2:$J$289, 5, FALSE)</f>
        <v>5690</v>
      </c>
      <c r="F25" s="8">
        <f>VLOOKUP(CONCATENATE($A25, " ", $B$6), 'Table 5 - Full data'!$A$2:$J$289, 6, FALSE)</f>
        <v>2370</v>
      </c>
      <c r="G25" s="8">
        <f>VLOOKUP(CONCATENATE($A25, " ", $B$6), 'Table 5 - Full data'!$A$2:$J$289, 7, FALSE)</f>
        <v>270</v>
      </c>
      <c r="H25" s="12">
        <f>VLOOKUP(CONCATENATE($A25, " ", $B$6), 'Table 5 - Full data'!$A$2:$J$289, 8, FALSE)</f>
        <v>0.68</v>
      </c>
      <c r="I25" s="12">
        <f>VLOOKUP(CONCATENATE($A25, " ", $B$6), 'Table 5 - Full data'!$A$2:$J$289, 9, FALSE)</f>
        <v>0.28000000000000003</v>
      </c>
      <c r="J25" s="12">
        <f>VLOOKUP(CONCATENATE($A25, " ", $B$6), 'Table 5 - Full data'!$A$2:$J$289, 10, FALSE)</f>
        <v>0.03</v>
      </c>
    </row>
    <row r="26" spans="1:10" x14ac:dyDescent="0.35">
      <c r="A26" t="s">
        <v>297</v>
      </c>
      <c r="B26" s="8">
        <f>VLOOKUP(CONCATENATE($A26, " ", $B$6), 'Table 5 - Full data'!$A$2:$J$289, 2, FALSE)</f>
        <v>9795</v>
      </c>
      <c r="C26" s="12">
        <f>VLOOKUP(CONCATENATE($A26, " ", $B$6), 'Table 5 - Full data'!$A$2:$J$289, 3, FALSE)</f>
        <v>0.02</v>
      </c>
      <c r="D26" s="8">
        <f>VLOOKUP(CONCATENATE($A26, " ", $B$6), 'Table 5 - Full data'!$A$2:$J$289, 4, FALSE)</f>
        <v>9745</v>
      </c>
      <c r="E26" s="8">
        <f>VLOOKUP(CONCATENATE($A26, " ", $B$6), 'Table 5 - Full data'!$A$2:$J$289, 5, FALSE)</f>
        <v>6535</v>
      </c>
      <c r="F26" s="8">
        <f>VLOOKUP(CONCATENATE($A26, " ", $B$6), 'Table 5 - Full data'!$A$2:$J$289, 6, FALSE)</f>
        <v>2860</v>
      </c>
      <c r="G26" s="8">
        <f>VLOOKUP(CONCATENATE($A26, " ", $B$6), 'Table 5 - Full data'!$A$2:$J$289, 7, FALSE)</f>
        <v>350</v>
      </c>
      <c r="H26" s="12">
        <f>VLOOKUP(CONCATENATE($A26, " ", $B$6), 'Table 5 - Full data'!$A$2:$J$289, 8, FALSE)</f>
        <v>0.67</v>
      </c>
      <c r="I26" s="12">
        <f>VLOOKUP(CONCATENATE($A26, " ", $B$6), 'Table 5 - Full data'!$A$2:$J$289, 9, FALSE)</f>
        <v>0.28999999999999998</v>
      </c>
      <c r="J26" s="12">
        <f>VLOOKUP(CONCATENATE($A26, " ", $B$6), 'Table 5 - Full data'!$A$2:$J$289, 10, FALSE)</f>
        <v>0.04</v>
      </c>
    </row>
    <row r="27" spans="1:10" x14ac:dyDescent="0.35">
      <c r="A27" t="s">
        <v>298</v>
      </c>
      <c r="B27" s="8">
        <f>VLOOKUP(CONCATENATE($A27, " ", $B$6), 'Table 5 - Full data'!$A$2:$J$289, 2, FALSE)</f>
        <v>7160</v>
      </c>
      <c r="C27" s="12">
        <f>VLOOKUP(CONCATENATE($A27, " ", $B$6), 'Table 5 - Full data'!$A$2:$J$289, 3, FALSE)</f>
        <v>0.01</v>
      </c>
      <c r="D27" s="8">
        <f>VLOOKUP(CONCATENATE($A27, " ", $B$6), 'Table 5 - Full data'!$A$2:$J$289, 4, FALSE)</f>
        <v>7115</v>
      </c>
      <c r="E27" s="8">
        <f>VLOOKUP(CONCATENATE($A27, " ", $B$6), 'Table 5 - Full data'!$A$2:$J$289, 5, FALSE)</f>
        <v>4745</v>
      </c>
      <c r="F27" s="8">
        <f>VLOOKUP(CONCATENATE($A27, " ", $B$6), 'Table 5 - Full data'!$A$2:$J$289, 6, FALSE)</f>
        <v>2160</v>
      </c>
      <c r="G27" s="8">
        <f>VLOOKUP(CONCATENATE($A27, " ", $B$6), 'Table 5 - Full data'!$A$2:$J$289, 7, FALSE)</f>
        <v>210</v>
      </c>
      <c r="H27" s="12">
        <f>VLOOKUP(CONCATENATE($A27, " ", $B$6), 'Table 5 - Full data'!$A$2:$J$289, 8, FALSE)</f>
        <v>0.67</v>
      </c>
      <c r="I27" s="12">
        <f>VLOOKUP(CONCATENATE($A27, " ", $B$6), 'Table 5 - Full data'!$A$2:$J$289, 9, FALSE)</f>
        <v>0.3</v>
      </c>
      <c r="J27" s="12">
        <f>VLOOKUP(CONCATENATE($A27, " ", $B$6), 'Table 5 - Full data'!$A$2:$J$289, 10, FALSE)</f>
        <v>0.03</v>
      </c>
    </row>
    <row r="28" spans="1:10" x14ac:dyDescent="0.35">
      <c r="A28" t="s">
        <v>299</v>
      </c>
      <c r="B28" s="8">
        <f>VLOOKUP(CONCATENATE($A28, " ", $B$6), 'Table 5 - Full data'!$A$2:$J$289, 2, FALSE)</f>
        <v>1410</v>
      </c>
      <c r="C28" s="12">
        <f>VLOOKUP(CONCATENATE($A28, " ", $B$6), 'Table 5 - Full data'!$A$2:$J$289, 3, FALSE)</f>
        <v>0</v>
      </c>
      <c r="D28" s="8">
        <f>VLOOKUP(CONCATENATE($A28, " ", $B$6), 'Table 5 - Full data'!$A$2:$J$289, 4, FALSE)</f>
        <v>1400</v>
      </c>
      <c r="E28" s="8">
        <f>VLOOKUP(CONCATENATE($A28, " ", $B$6), 'Table 5 - Full data'!$A$2:$J$289, 5, FALSE)</f>
        <v>875</v>
      </c>
      <c r="F28" s="8">
        <f>VLOOKUP(CONCATENATE($A28, " ", $B$6), 'Table 5 - Full data'!$A$2:$J$289, 6, FALSE)</f>
        <v>485</v>
      </c>
      <c r="G28" s="8">
        <f>VLOOKUP(CONCATENATE($A28, " ", $B$6), 'Table 5 - Full data'!$A$2:$J$289, 7, FALSE)</f>
        <v>35</v>
      </c>
      <c r="H28" s="12">
        <f>VLOOKUP(CONCATENATE($A28, " ", $B$6), 'Table 5 - Full data'!$A$2:$J$289, 8, FALSE)</f>
        <v>0.63</v>
      </c>
      <c r="I28" s="12">
        <f>VLOOKUP(CONCATENATE($A28, " ", $B$6), 'Table 5 - Full data'!$A$2:$J$289, 9, FALSE)</f>
        <v>0.35</v>
      </c>
      <c r="J28" s="12">
        <f>VLOOKUP(CONCATENATE($A28, " ", $B$6), 'Table 5 - Full data'!$A$2:$J$289, 10, FALSE)</f>
        <v>0.03</v>
      </c>
    </row>
    <row r="29" spans="1:10" x14ac:dyDescent="0.35">
      <c r="A29" t="s">
        <v>300</v>
      </c>
      <c r="B29" s="8">
        <f>VLOOKUP(CONCATENATE($A29, " ", $B$6), 'Table 5 - Full data'!$A$2:$J$289, 2, FALSE)</f>
        <v>16705</v>
      </c>
      <c r="C29" s="12">
        <f>VLOOKUP(CONCATENATE($A29, " ", $B$6), 'Table 5 - Full data'!$A$2:$J$289, 3, FALSE)</f>
        <v>0.03</v>
      </c>
      <c r="D29" s="8">
        <f>VLOOKUP(CONCATENATE($A29, " ", $B$6), 'Table 5 - Full data'!$A$2:$J$289, 4, FALSE)</f>
        <v>16615</v>
      </c>
      <c r="E29" s="8">
        <f>VLOOKUP(CONCATENATE($A29, " ", $B$6), 'Table 5 - Full data'!$A$2:$J$289, 5, FALSE)</f>
        <v>11530</v>
      </c>
      <c r="F29" s="8">
        <f>VLOOKUP(CONCATENATE($A29, " ", $B$6), 'Table 5 - Full data'!$A$2:$J$289, 6, FALSE)</f>
        <v>4490</v>
      </c>
      <c r="G29" s="8">
        <f>VLOOKUP(CONCATENATE($A29, " ", $B$6), 'Table 5 - Full data'!$A$2:$J$289, 7, FALSE)</f>
        <v>600</v>
      </c>
      <c r="H29" s="12">
        <f>VLOOKUP(CONCATENATE($A29, " ", $B$6), 'Table 5 - Full data'!$A$2:$J$289, 8, FALSE)</f>
        <v>0.69</v>
      </c>
      <c r="I29" s="12">
        <f>VLOOKUP(CONCATENATE($A29, " ", $B$6), 'Table 5 - Full data'!$A$2:$J$289, 9, FALSE)</f>
        <v>0.27</v>
      </c>
      <c r="J29" s="12">
        <f>VLOOKUP(CONCATENATE($A29, " ", $B$6), 'Table 5 - Full data'!$A$2:$J$289, 10, FALSE)</f>
        <v>0.04</v>
      </c>
    </row>
    <row r="30" spans="1:10" x14ac:dyDescent="0.35">
      <c r="A30" t="s">
        <v>301</v>
      </c>
      <c r="B30" s="8">
        <f>VLOOKUP(CONCATENATE($A30, " ", $B$6), 'Table 5 - Full data'!$A$2:$J$289, 2, FALSE)</f>
        <v>40315</v>
      </c>
      <c r="C30" s="12">
        <f>VLOOKUP(CONCATENATE($A30, " ", $B$6), 'Table 5 - Full data'!$A$2:$J$289, 3, FALSE)</f>
        <v>0.08</v>
      </c>
      <c r="D30" s="8">
        <f>VLOOKUP(CONCATENATE($A30, " ", $B$6), 'Table 5 - Full data'!$A$2:$J$289, 4, FALSE)</f>
        <v>40095</v>
      </c>
      <c r="E30" s="8">
        <f>VLOOKUP(CONCATENATE($A30, " ", $B$6), 'Table 5 - Full data'!$A$2:$J$289, 5, FALSE)</f>
        <v>27120</v>
      </c>
      <c r="F30" s="8">
        <f>VLOOKUP(CONCATENATE($A30, " ", $B$6), 'Table 5 - Full data'!$A$2:$J$289, 6, FALSE)</f>
        <v>11660</v>
      </c>
      <c r="G30" s="8">
        <f>VLOOKUP(CONCATENATE($A30, " ", $B$6), 'Table 5 - Full data'!$A$2:$J$289, 7, FALSE)</f>
        <v>1320</v>
      </c>
      <c r="H30" s="12">
        <f>VLOOKUP(CONCATENATE($A30, " ", $B$6), 'Table 5 - Full data'!$A$2:$J$289, 8, FALSE)</f>
        <v>0.68</v>
      </c>
      <c r="I30" s="12">
        <f>VLOOKUP(CONCATENATE($A30, " ", $B$6), 'Table 5 - Full data'!$A$2:$J$289, 9, FALSE)</f>
        <v>0.28999999999999998</v>
      </c>
      <c r="J30" s="12">
        <f>VLOOKUP(CONCATENATE($A30, " ", $B$6), 'Table 5 - Full data'!$A$2:$J$289, 10, FALSE)</f>
        <v>0.03</v>
      </c>
    </row>
    <row r="31" spans="1:10" x14ac:dyDescent="0.35">
      <c r="A31" t="s">
        <v>302</v>
      </c>
      <c r="B31" s="8">
        <f>VLOOKUP(CONCATENATE($A31, " ", $B$6), 'Table 5 - Full data'!$A$2:$J$289, 2, FALSE)</f>
        <v>1075</v>
      </c>
      <c r="C31" s="12">
        <f>VLOOKUP(CONCATENATE($A31, " ", $B$6), 'Table 5 - Full data'!$A$2:$J$289, 3, FALSE)</f>
        <v>0</v>
      </c>
      <c r="D31" s="8">
        <f>VLOOKUP(CONCATENATE($A31, " ", $B$6), 'Table 5 - Full data'!$A$2:$J$289, 4, FALSE)</f>
        <v>1070</v>
      </c>
      <c r="E31" s="8">
        <f>VLOOKUP(CONCATENATE($A31, " ", $B$6), 'Table 5 - Full data'!$A$2:$J$289, 5, FALSE)</f>
        <v>665</v>
      </c>
      <c r="F31" s="8">
        <f>VLOOKUP(CONCATENATE($A31, " ", $B$6), 'Table 5 - Full data'!$A$2:$J$289, 6, FALSE)</f>
        <v>380</v>
      </c>
      <c r="G31" s="8">
        <f>VLOOKUP(CONCATENATE($A31, " ", $B$6), 'Table 5 - Full data'!$A$2:$J$289, 7, FALSE)</f>
        <v>30</v>
      </c>
      <c r="H31" s="12">
        <f>VLOOKUP(CONCATENATE($A31, " ", $B$6), 'Table 5 - Full data'!$A$2:$J$289, 8, FALSE)</f>
        <v>0.62</v>
      </c>
      <c r="I31" s="12">
        <f>VLOOKUP(CONCATENATE($A31, " ", $B$6), 'Table 5 - Full data'!$A$2:$J$289, 9, FALSE)</f>
        <v>0.35</v>
      </c>
      <c r="J31" s="12">
        <f>VLOOKUP(CONCATENATE($A31, " ", $B$6), 'Table 5 - Full data'!$A$2:$J$289, 10, FALSE)</f>
        <v>0.03</v>
      </c>
    </row>
    <row r="32" spans="1:10" x14ac:dyDescent="0.35">
      <c r="A32" t="s">
        <v>303</v>
      </c>
      <c r="B32" s="8">
        <f>VLOOKUP(CONCATENATE($A32, " ", $B$6), 'Table 5 - Full data'!$A$2:$J$289, 2, FALSE)</f>
        <v>10575</v>
      </c>
      <c r="C32" s="12">
        <f>VLOOKUP(CONCATENATE($A32, " ", $B$6), 'Table 5 - Full data'!$A$2:$J$289, 3, FALSE)</f>
        <v>0.02</v>
      </c>
      <c r="D32" s="8">
        <f>VLOOKUP(CONCATENATE($A32, " ", $B$6), 'Table 5 - Full data'!$A$2:$J$289, 4, FALSE)</f>
        <v>10510</v>
      </c>
      <c r="E32" s="8">
        <f>VLOOKUP(CONCATENATE($A32, " ", $B$6), 'Table 5 - Full data'!$A$2:$J$289, 5, FALSE)</f>
        <v>6965</v>
      </c>
      <c r="F32" s="8">
        <f>VLOOKUP(CONCATENATE($A32, " ", $B$6), 'Table 5 - Full data'!$A$2:$J$289, 6, FALSE)</f>
        <v>3225</v>
      </c>
      <c r="G32" s="8">
        <f>VLOOKUP(CONCATENATE($A32, " ", $B$6), 'Table 5 - Full data'!$A$2:$J$289, 7, FALSE)</f>
        <v>320</v>
      </c>
      <c r="H32" s="12">
        <f>VLOOKUP(CONCATENATE($A32, " ", $B$6), 'Table 5 - Full data'!$A$2:$J$289, 8, FALSE)</f>
        <v>0.66</v>
      </c>
      <c r="I32" s="12">
        <f>VLOOKUP(CONCATENATE($A32, " ", $B$6), 'Table 5 - Full data'!$A$2:$J$289, 9, FALSE)</f>
        <v>0.31</v>
      </c>
      <c r="J32" s="12">
        <f>VLOOKUP(CONCATENATE($A32, " ", $B$6), 'Table 5 - Full data'!$A$2:$J$289, 10, FALSE)</f>
        <v>0.03</v>
      </c>
    </row>
    <row r="33" spans="1:10" x14ac:dyDescent="0.35">
      <c r="A33" t="s">
        <v>304</v>
      </c>
      <c r="B33" s="8">
        <f>VLOOKUP(CONCATENATE($A33, " ", $B$6), 'Table 5 - Full data'!$A$2:$J$289, 2, FALSE)</f>
        <v>16835</v>
      </c>
      <c r="C33" s="12">
        <f>VLOOKUP(CONCATENATE($A33, " ", $B$6), 'Table 5 - Full data'!$A$2:$J$289, 3, FALSE)</f>
        <v>0.03</v>
      </c>
      <c r="D33" s="8">
        <f>VLOOKUP(CONCATENATE($A33, " ", $B$6), 'Table 5 - Full data'!$A$2:$J$289, 4, FALSE)</f>
        <v>16750</v>
      </c>
      <c r="E33" s="8">
        <f>VLOOKUP(CONCATENATE($A33, " ", $B$6), 'Table 5 - Full data'!$A$2:$J$289, 5, FALSE)</f>
        <v>11130</v>
      </c>
      <c r="F33" s="8">
        <f>VLOOKUP(CONCATENATE($A33, " ", $B$6), 'Table 5 - Full data'!$A$2:$J$289, 6, FALSE)</f>
        <v>5075</v>
      </c>
      <c r="G33" s="8">
        <f>VLOOKUP(CONCATENATE($A33, " ", $B$6), 'Table 5 - Full data'!$A$2:$J$289, 7, FALSE)</f>
        <v>545</v>
      </c>
      <c r="H33" s="12">
        <f>VLOOKUP(CONCATENATE($A33, " ", $B$6), 'Table 5 - Full data'!$A$2:$J$289, 8, FALSE)</f>
        <v>0.66</v>
      </c>
      <c r="I33" s="12">
        <f>VLOOKUP(CONCATENATE($A33, " ", $B$6), 'Table 5 - Full data'!$A$2:$J$289, 9, FALSE)</f>
        <v>0.3</v>
      </c>
      <c r="J33" s="12">
        <f>VLOOKUP(CONCATENATE($A33, " ", $B$6), 'Table 5 - Full data'!$A$2:$J$289, 10, FALSE)</f>
        <v>0.03</v>
      </c>
    </row>
    <row r="34" spans="1:10" x14ac:dyDescent="0.35">
      <c r="A34" t="s">
        <v>305</v>
      </c>
      <c r="B34" s="8">
        <f>VLOOKUP(CONCATENATE($A34, " ", $B$6), 'Table 5 - Full data'!$A$2:$J$289, 2, FALSE)</f>
        <v>8450</v>
      </c>
      <c r="C34" s="12">
        <f>VLOOKUP(CONCATENATE($A34, " ", $B$6), 'Table 5 - Full data'!$A$2:$J$289, 3, FALSE)</f>
        <v>0.02</v>
      </c>
      <c r="D34" s="8">
        <f>VLOOKUP(CONCATENATE($A34, " ", $B$6), 'Table 5 - Full data'!$A$2:$J$289, 4, FALSE)</f>
        <v>8405</v>
      </c>
      <c r="E34" s="8">
        <f>VLOOKUP(CONCATENATE($A34, " ", $B$6), 'Table 5 - Full data'!$A$2:$J$289, 5, FALSE)</f>
        <v>5805</v>
      </c>
      <c r="F34" s="8">
        <f>VLOOKUP(CONCATENATE($A34, " ", $B$6), 'Table 5 - Full data'!$A$2:$J$289, 6, FALSE)</f>
        <v>2360</v>
      </c>
      <c r="G34" s="8">
        <f>VLOOKUP(CONCATENATE($A34, " ", $B$6), 'Table 5 - Full data'!$A$2:$J$289, 7, FALSE)</f>
        <v>240</v>
      </c>
      <c r="H34" s="12">
        <f>VLOOKUP(CONCATENATE($A34, " ", $B$6), 'Table 5 - Full data'!$A$2:$J$289, 8, FALSE)</f>
        <v>0.69</v>
      </c>
      <c r="I34" s="12">
        <f>VLOOKUP(CONCATENATE($A34, " ", $B$6), 'Table 5 - Full data'!$A$2:$J$289, 9, FALSE)</f>
        <v>0.28000000000000003</v>
      </c>
      <c r="J34" s="12">
        <f>VLOOKUP(CONCATENATE($A34, " ", $B$6), 'Table 5 - Full data'!$A$2:$J$289, 10, FALSE)</f>
        <v>0.03</v>
      </c>
    </row>
    <row r="35" spans="1:10" x14ac:dyDescent="0.35">
      <c r="A35" t="s">
        <v>306</v>
      </c>
      <c r="B35" s="8">
        <f>VLOOKUP(CONCATENATE($A35, " ", $B$6), 'Table 5 - Full data'!$A$2:$J$289, 2, FALSE)</f>
        <v>1130</v>
      </c>
      <c r="C35" s="12">
        <f>VLOOKUP(CONCATENATE($A35, " ", $B$6), 'Table 5 - Full data'!$A$2:$J$289, 3, FALSE)</f>
        <v>0</v>
      </c>
      <c r="D35" s="8">
        <f>VLOOKUP(CONCATENATE($A35, " ", $B$6), 'Table 5 - Full data'!$A$2:$J$289, 4, FALSE)</f>
        <v>1120</v>
      </c>
      <c r="E35" s="8">
        <f>VLOOKUP(CONCATENATE($A35, " ", $B$6), 'Table 5 - Full data'!$A$2:$J$289, 5, FALSE)</f>
        <v>695</v>
      </c>
      <c r="F35" s="8">
        <f>VLOOKUP(CONCATENATE($A35, " ", $B$6), 'Table 5 - Full data'!$A$2:$J$289, 6, FALSE)</f>
        <v>395</v>
      </c>
      <c r="G35" s="8">
        <f>VLOOKUP(CONCATENATE($A35, " ", $B$6), 'Table 5 - Full data'!$A$2:$J$289, 7, FALSE)</f>
        <v>35</v>
      </c>
      <c r="H35" s="12">
        <f>VLOOKUP(CONCATENATE($A35, " ", $B$6), 'Table 5 - Full data'!$A$2:$J$289, 8, FALSE)</f>
        <v>0.62</v>
      </c>
      <c r="I35" s="12">
        <f>VLOOKUP(CONCATENATE($A35, " ", $B$6), 'Table 5 - Full data'!$A$2:$J$289, 9, FALSE)</f>
        <v>0.35</v>
      </c>
      <c r="J35" s="12">
        <f>VLOOKUP(CONCATENATE($A35, " ", $B$6), 'Table 5 - Full data'!$A$2:$J$289, 10, FALSE)</f>
        <v>0.03</v>
      </c>
    </row>
    <row r="36" spans="1:10" x14ac:dyDescent="0.35">
      <c r="A36" t="s">
        <v>307</v>
      </c>
      <c r="B36" s="8">
        <f>VLOOKUP(CONCATENATE($A36, " ", $B$6), 'Table 5 - Full data'!$A$2:$J$289, 2, FALSE)</f>
        <v>9820</v>
      </c>
      <c r="C36" s="12">
        <f>VLOOKUP(CONCATENATE($A36, " ", $B$6), 'Table 5 - Full data'!$A$2:$J$289, 3, FALSE)</f>
        <v>0.02</v>
      </c>
      <c r="D36" s="8">
        <f>VLOOKUP(CONCATENATE($A36, " ", $B$6), 'Table 5 - Full data'!$A$2:$J$289, 4, FALSE)</f>
        <v>9770</v>
      </c>
      <c r="E36" s="8">
        <f>VLOOKUP(CONCATENATE($A36, " ", $B$6), 'Table 5 - Full data'!$A$2:$J$289, 5, FALSE)</f>
        <v>6665</v>
      </c>
      <c r="F36" s="8">
        <f>VLOOKUP(CONCATENATE($A36, " ", $B$6), 'Table 5 - Full data'!$A$2:$J$289, 6, FALSE)</f>
        <v>2780</v>
      </c>
      <c r="G36" s="8">
        <f>VLOOKUP(CONCATENATE($A36, " ", $B$6), 'Table 5 - Full data'!$A$2:$J$289, 7, FALSE)</f>
        <v>320</v>
      </c>
      <c r="H36" s="12">
        <f>VLOOKUP(CONCATENATE($A36, " ", $B$6), 'Table 5 - Full data'!$A$2:$J$289, 8, FALSE)</f>
        <v>0.68</v>
      </c>
      <c r="I36" s="12">
        <f>VLOOKUP(CONCATENATE($A36, " ", $B$6), 'Table 5 - Full data'!$A$2:$J$289, 9, FALSE)</f>
        <v>0.28000000000000003</v>
      </c>
      <c r="J36" s="12">
        <f>VLOOKUP(CONCATENATE($A36, " ", $B$6), 'Table 5 - Full data'!$A$2:$J$289, 10, FALSE)</f>
        <v>0.03</v>
      </c>
    </row>
    <row r="37" spans="1:10" x14ac:dyDescent="0.35">
      <c r="A37" t="s">
        <v>308</v>
      </c>
      <c r="B37" s="8">
        <f>VLOOKUP(CONCATENATE($A37, " ", $B$6), 'Table 5 - Full data'!$A$2:$J$289, 2, FALSE)</f>
        <v>30435</v>
      </c>
      <c r="C37" s="12">
        <f>VLOOKUP(CONCATENATE($A37, " ", $B$6), 'Table 5 - Full data'!$A$2:$J$289, 3, FALSE)</f>
        <v>0.06</v>
      </c>
      <c r="D37" s="8">
        <f>VLOOKUP(CONCATENATE($A37, " ", $B$6), 'Table 5 - Full data'!$A$2:$J$289, 4, FALSE)</f>
        <v>30265</v>
      </c>
      <c r="E37" s="8">
        <f>VLOOKUP(CONCATENATE($A37, " ", $B$6), 'Table 5 - Full data'!$A$2:$J$289, 5, FALSE)</f>
        <v>20390</v>
      </c>
      <c r="F37" s="8">
        <f>VLOOKUP(CONCATENATE($A37, " ", $B$6), 'Table 5 - Full data'!$A$2:$J$289, 6, FALSE)</f>
        <v>8850</v>
      </c>
      <c r="G37" s="8">
        <f>VLOOKUP(CONCATENATE($A37, " ", $B$6), 'Table 5 - Full data'!$A$2:$J$289, 7, FALSE)</f>
        <v>1025</v>
      </c>
      <c r="H37" s="12">
        <f>VLOOKUP(CONCATENATE($A37, " ", $B$6), 'Table 5 - Full data'!$A$2:$J$289, 8, FALSE)</f>
        <v>0.67</v>
      </c>
      <c r="I37" s="12">
        <f>VLOOKUP(CONCATENATE($A37, " ", $B$6), 'Table 5 - Full data'!$A$2:$J$289, 9, FALSE)</f>
        <v>0.28999999999999998</v>
      </c>
      <c r="J37" s="12">
        <f>VLOOKUP(CONCATENATE($A37, " ", $B$6), 'Table 5 - Full data'!$A$2:$J$289, 10, FALSE)</f>
        <v>0.03</v>
      </c>
    </row>
    <row r="38" spans="1:10" x14ac:dyDescent="0.35">
      <c r="A38" t="s">
        <v>309</v>
      </c>
      <c r="B38" s="8">
        <f>VLOOKUP(CONCATENATE($A38, " ", $B$6), 'Table 5 - Full data'!$A$2:$J$289, 2, FALSE)</f>
        <v>5925</v>
      </c>
      <c r="C38" s="12">
        <f>VLOOKUP(CONCATENATE($A38, " ", $B$6), 'Table 5 - Full data'!$A$2:$J$289, 3, FALSE)</f>
        <v>0.01</v>
      </c>
      <c r="D38" s="8">
        <f>VLOOKUP(CONCATENATE($A38, " ", $B$6), 'Table 5 - Full data'!$A$2:$J$289, 4, FALSE)</f>
        <v>5880</v>
      </c>
      <c r="E38" s="8">
        <f>VLOOKUP(CONCATENATE($A38, " ", $B$6), 'Table 5 - Full data'!$A$2:$J$289, 5, FALSE)</f>
        <v>4010</v>
      </c>
      <c r="F38" s="8">
        <f>VLOOKUP(CONCATENATE($A38, " ", $B$6), 'Table 5 - Full data'!$A$2:$J$289, 6, FALSE)</f>
        <v>1685</v>
      </c>
      <c r="G38" s="8">
        <f>VLOOKUP(CONCATENATE($A38, " ", $B$6), 'Table 5 - Full data'!$A$2:$J$289, 7, FALSE)</f>
        <v>185</v>
      </c>
      <c r="H38" s="12">
        <f>VLOOKUP(CONCATENATE($A38, " ", $B$6), 'Table 5 - Full data'!$A$2:$J$289, 8, FALSE)</f>
        <v>0.68</v>
      </c>
      <c r="I38" s="12">
        <f>VLOOKUP(CONCATENATE($A38, " ", $B$6), 'Table 5 - Full data'!$A$2:$J$289, 9, FALSE)</f>
        <v>0.28999999999999998</v>
      </c>
      <c r="J38" s="12">
        <f>VLOOKUP(CONCATENATE($A38, " ", $B$6), 'Table 5 - Full data'!$A$2:$J$289, 10, FALSE)</f>
        <v>0.03</v>
      </c>
    </row>
    <row r="39" spans="1:10" x14ac:dyDescent="0.35">
      <c r="A39" t="s">
        <v>310</v>
      </c>
      <c r="B39" s="8">
        <f>VLOOKUP(CONCATENATE($A39, " ", $B$6), 'Table 5 - Full data'!$A$2:$J$289, 2, FALSE)</f>
        <v>12295</v>
      </c>
      <c r="C39" s="12">
        <f>VLOOKUP(CONCATENATE($A39, " ", $B$6), 'Table 5 - Full data'!$A$2:$J$289, 3, FALSE)</f>
        <v>0.02</v>
      </c>
      <c r="D39" s="8">
        <f>VLOOKUP(CONCATENATE($A39, " ", $B$6), 'Table 5 - Full data'!$A$2:$J$289, 4, FALSE)</f>
        <v>12230</v>
      </c>
      <c r="E39" s="8">
        <f>VLOOKUP(CONCATENATE($A39, " ", $B$6), 'Table 5 - Full data'!$A$2:$J$289, 5, FALSE)</f>
        <v>8320</v>
      </c>
      <c r="F39" s="8">
        <f>VLOOKUP(CONCATENATE($A39, " ", $B$6), 'Table 5 - Full data'!$A$2:$J$289, 6, FALSE)</f>
        <v>3485</v>
      </c>
      <c r="G39" s="8">
        <f>VLOOKUP(CONCATENATE($A39, " ", $B$6), 'Table 5 - Full data'!$A$2:$J$289, 7, FALSE)</f>
        <v>425</v>
      </c>
      <c r="H39" s="12">
        <f>VLOOKUP(CONCATENATE($A39, " ", $B$6), 'Table 5 - Full data'!$A$2:$J$289, 8, FALSE)</f>
        <v>0.68</v>
      </c>
      <c r="I39" s="12">
        <f>VLOOKUP(CONCATENATE($A39, " ", $B$6), 'Table 5 - Full data'!$A$2:$J$289, 9, FALSE)</f>
        <v>0.28000000000000003</v>
      </c>
      <c r="J39" s="12">
        <f>VLOOKUP(CONCATENATE($A39, " ", $B$6), 'Table 5 - Full data'!$A$2:$J$289, 10, FALSE)</f>
        <v>0.03</v>
      </c>
    </row>
    <row r="40" spans="1:10" x14ac:dyDescent="0.35">
      <c r="A40" t="s">
        <v>311</v>
      </c>
      <c r="B40" s="8">
        <f>VLOOKUP(CONCATENATE($A40, " ", $B$6), 'Table 5 - Full data'!$A$2:$J$289, 2, FALSE)</f>
        <v>19605</v>
      </c>
      <c r="C40" s="12">
        <f>VLOOKUP(CONCATENATE($A40, " ", $B$6), 'Table 5 - Full data'!$A$2:$J$289, 3, FALSE)</f>
        <v>0.04</v>
      </c>
      <c r="D40" s="8">
        <f>VLOOKUP(CONCATENATE($A40, " ", $B$6), 'Table 5 - Full data'!$A$2:$J$289, 4, FALSE)</f>
        <v>19515</v>
      </c>
      <c r="E40" s="8">
        <f>VLOOKUP(CONCATENATE($A40, " ", $B$6), 'Table 5 - Full data'!$A$2:$J$289, 5, FALSE)</f>
        <v>13000</v>
      </c>
      <c r="F40" s="8">
        <f>VLOOKUP(CONCATENATE($A40, " ", $B$6), 'Table 5 - Full data'!$A$2:$J$289, 6, FALSE)</f>
        <v>5745</v>
      </c>
      <c r="G40" s="8">
        <f>VLOOKUP(CONCATENATE($A40, " ", $B$6), 'Table 5 - Full data'!$A$2:$J$289, 7, FALSE)</f>
        <v>770</v>
      </c>
      <c r="H40" s="12">
        <f>VLOOKUP(CONCATENATE($A40, " ", $B$6), 'Table 5 - Full data'!$A$2:$J$289, 8, FALSE)</f>
        <v>0.67</v>
      </c>
      <c r="I40" s="12">
        <f>VLOOKUP(CONCATENATE($A40, " ", $B$6), 'Table 5 - Full data'!$A$2:$J$289, 9, FALSE)</f>
        <v>0.28999999999999998</v>
      </c>
      <c r="J40" s="12">
        <f>VLOOKUP(CONCATENATE($A40, " ", $B$6), 'Table 5 - Full data'!$A$2:$J$289, 10, FALSE)</f>
        <v>0.04</v>
      </c>
    </row>
    <row r="41" spans="1:10" x14ac:dyDescent="0.35">
      <c r="A41" t="s">
        <v>312</v>
      </c>
      <c r="B41" s="8">
        <f>VLOOKUP(CONCATENATE($A41, " ", $B$6), 'Table 5 - Full data'!$A$2:$J$289, 2, FALSE)</f>
        <v>230</v>
      </c>
      <c r="C41" s="12">
        <f>VLOOKUP(CONCATENATE($A41, " ", $B$6), 'Table 5 - Full data'!$A$2:$J$289, 3, FALSE)</f>
        <v>0</v>
      </c>
      <c r="D41" s="8">
        <f>VLOOKUP(CONCATENATE($A41, " ", $B$6), 'Table 5 - Full data'!$A$2:$J$289, 4, FALSE)</f>
        <v>230</v>
      </c>
      <c r="E41" s="8">
        <f>VLOOKUP(CONCATENATE($A41, " ", $B$6), 'Table 5 - Full data'!$A$2:$J$289, 5, FALSE)</f>
        <v>150</v>
      </c>
      <c r="F41" s="8">
        <f>VLOOKUP(CONCATENATE($A41, " ", $B$6), 'Table 5 - Full data'!$A$2:$J$289, 6, FALSE)</f>
        <v>75</v>
      </c>
      <c r="G41" s="8">
        <f>VLOOKUP(CONCATENATE($A41, " ", $B$6), 'Table 5 - Full data'!$A$2:$J$289, 7, FALSE)</f>
        <v>5</v>
      </c>
      <c r="H41" s="12">
        <f>VLOOKUP(CONCATENATE($A41, " ", $B$6), 'Table 5 - Full data'!$A$2:$J$289, 8, FALSE)</f>
        <v>0.64</v>
      </c>
      <c r="I41" s="12">
        <f>VLOOKUP(CONCATENATE($A41, " ", $B$6), 'Table 5 - Full data'!$A$2:$J$289, 9, FALSE)</f>
        <v>0.33</v>
      </c>
      <c r="J41" s="12">
        <f>VLOOKUP(CONCATENATE($A41, " ", $B$6), 'Table 5 - Full data'!$A$2:$J$289, 10, FALSE)</f>
        <v>0.03</v>
      </c>
    </row>
    <row r="42" spans="1:10" x14ac:dyDescent="0.35">
      <c r="A42" t="s">
        <v>313</v>
      </c>
      <c r="B42" s="8">
        <f>VLOOKUP(CONCATENATE($A42, " ", $B$6), 'Table 5 - Full data'!$A$2:$J$289, 2, FALSE)</f>
        <v>13380</v>
      </c>
      <c r="C42" s="12">
        <f>VLOOKUP(CONCATENATE($A42, " ", $B$6), 'Table 5 - Full data'!$A$2:$J$289, 3, FALSE)</f>
        <v>0.03</v>
      </c>
      <c r="D42" s="8">
        <f>VLOOKUP(CONCATENATE($A42, " ", $B$6), 'Table 5 - Full data'!$A$2:$J$289, 4, FALSE)</f>
        <v>13370</v>
      </c>
      <c r="E42" s="8">
        <f>VLOOKUP(CONCATENATE($A42, " ", $B$6), 'Table 5 - Full data'!$A$2:$J$289, 5, FALSE)</f>
        <v>2285</v>
      </c>
      <c r="F42" s="8">
        <f>VLOOKUP(CONCATENATE($A42, " ", $B$6), 'Table 5 - Full data'!$A$2:$J$289, 6, FALSE)</f>
        <v>10840</v>
      </c>
      <c r="G42" s="8">
        <f>VLOOKUP(CONCATENATE($A42, " ", $B$6), 'Table 5 - Full data'!$A$2:$J$289, 7, FALSE)</f>
        <v>245</v>
      </c>
      <c r="H42" s="12">
        <f>VLOOKUP(CONCATENATE($A42, " ", $B$6), 'Table 5 - Full data'!$A$2:$J$289, 8, FALSE)</f>
        <v>0.17</v>
      </c>
      <c r="I42" s="12">
        <f>VLOOKUP(CONCATENATE($A42, " ", $B$6), 'Table 5 - Full data'!$A$2:$J$289, 9, FALSE)</f>
        <v>0.81</v>
      </c>
      <c r="J42" s="12">
        <f>VLOOKUP(CONCATENATE($A42, " ", $B$6), 'Table 5 - Full data'!$A$2:$J$289, 10, FALSE)</f>
        <v>0.02</v>
      </c>
    </row>
    <row r="43" spans="1:10" x14ac:dyDescent="0.35">
      <c r="A43" t="s">
        <v>314</v>
      </c>
      <c r="B43" s="8">
        <f>VLOOKUP(CONCATENATE($A43, " ", $B$6), 'Table 5 - Full data'!$A$2:$J$289, 2, FALSE)</f>
        <v>775</v>
      </c>
      <c r="C43" s="12">
        <f>VLOOKUP(CONCATENATE($A43, " ", $B$6), 'Table 5 - Full data'!$A$2:$J$289, 3, FALSE)</f>
        <v>0</v>
      </c>
      <c r="D43" s="8">
        <f>VLOOKUP(CONCATENATE($A43, " ", $B$6), 'Table 5 - Full data'!$A$2:$J$289, 4, FALSE)</f>
        <v>625</v>
      </c>
      <c r="E43" s="8">
        <f>VLOOKUP(CONCATENATE($A43, " ", $B$6), 'Table 5 - Full data'!$A$2:$J$289, 5, FALSE)</f>
        <v>195</v>
      </c>
      <c r="F43" s="8">
        <f>VLOOKUP(CONCATENATE($A43, " ", $B$6), 'Table 5 - Full data'!$A$2:$J$289, 6, FALSE)</f>
        <v>90</v>
      </c>
      <c r="G43" s="8">
        <f>VLOOKUP(CONCATENATE($A43, " ", $B$6), 'Table 5 - Full data'!$A$2:$J$289, 7, FALSE)</f>
        <v>340</v>
      </c>
      <c r="H43" s="12">
        <f>VLOOKUP(CONCATENATE($A43, " ", $B$6), 'Table 5 - Full data'!$A$2:$J$289, 8, FALSE)</f>
        <v>0.31</v>
      </c>
      <c r="I43" s="12">
        <f>VLOOKUP(CONCATENATE($A43, " ", $B$6), 'Table 5 - Full data'!$A$2:$J$289, 9, FALSE)</f>
        <v>0.14000000000000001</v>
      </c>
      <c r="J43" s="12">
        <f>VLOOKUP(CONCATENATE($A43, " ", $B$6), 'Table 5 - Full data'!$A$2:$J$289, 10, FALSE)</f>
        <v>0.54</v>
      </c>
    </row>
    <row r="44" spans="1:10" x14ac:dyDescent="0.35">
      <c r="A44" t="s">
        <v>44</v>
      </c>
    </row>
    <row r="45" spans="1:10" x14ac:dyDescent="0.35">
      <c r="A45" t="s">
        <v>62</v>
      </c>
    </row>
    <row r="46" spans="1:10" ht="108.5" x14ac:dyDescent="0.35">
      <c r="A46" s="35" t="s">
        <v>976</v>
      </c>
    </row>
    <row r="47" spans="1:10" ht="155" x14ac:dyDescent="0.35">
      <c r="A47" s="15" t="s">
        <v>69</v>
      </c>
    </row>
    <row r="48" spans="1:10" ht="155" x14ac:dyDescent="0.35">
      <c r="A48" s="15" t="s">
        <v>70</v>
      </c>
    </row>
    <row r="49" spans="1:1" x14ac:dyDescent="0.35">
      <c r="A49" t="s">
        <v>71</v>
      </c>
    </row>
    <row r="50" spans="1:1" x14ac:dyDescent="0.35">
      <c r="A50" t="s">
        <v>72</v>
      </c>
    </row>
    <row r="51" spans="1:1" x14ac:dyDescent="0.35">
      <c r="A51" t="s">
        <v>73</v>
      </c>
    </row>
    <row r="52" spans="1:1" x14ac:dyDescent="0.35">
      <c r="A52" t="s">
        <v>74</v>
      </c>
    </row>
    <row r="53" spans="1:1" x14ac:dyDescent="0.35">
      <c r="A53" t="s">
        <v>75</v>
      </c>
    </row>
    <row r="54" spans="1:1" x14ac:dyDescent="0.35">
      <c r="A54" t="s">
        <v>76</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0000000}">
          <x14:formula1>
            <xm:f>'Financial year lookup'!$A$3:$A$10</xm:f>
          </x14:formula1>
          <xm:sqref>B6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55"/>
  <sheetViews>
    <sheetView workbookViewId="0"/>
  </sheetViews>
  <sheetFormatPr defaultColWidth="10.6640625" defaultRowHeight="15.5" x14ac:dyDescent="0.35"/>
  <cols>
    <col min="1" max="1" width="35.6640625" customWidth="1"/>
    <col min="2" max="13" width="16.6640625" customWidth="1"/>
  </cols>
  <sheetData>
    <row r="1" spans="1:13" ht="21" x14ac:dyDescent="0.5">
      <c r="A1" s="1" t="s">
        <v>5</v>
      </c>
    </row>
    <row r="2" spans="1:13" s="15" customFormat="1" ht="129.5" customHeight="1" x14ac:dyDescent="0.35">
      <c r="A2" s="34" t="s">
        <v>1001</v>
      </c>
    </row>
    <row r="3" spans="1:13" x14ac:dyDescent="0.35">
      <c r="A3" t="s">
        <v>27</v>
      </c>
    </row>
    <row r="4" spans="1:13" x14ac:dyDescent="0.35">
      <c r="A4" t="s">
        <v>20</v>
      </c>
    </row>
    <row r="5" spans="1:13" x14ac:dyDescent="0.35">
      <c r="A5" s="48" t="s">
        <v>984</v>
      </c>
    </row>
    <row r="6" spans="1:13" ht="31" x14ac:dyDescent="0.35">
      <c r="A6" s="2" t="s">
        <v>23</v>
      </c>
      <c r="B6" s="2" t="s">
        <v>376</v>
      </c>
    </row>
    <row r="7" spans="1:13" ht="100" customHeight="1" x14ac:dyDescent="0.35">
      <c r="A7" s="2" t="s">
        <v>275</v>
      </c>
      <c r="B7" s="2" t="s">
        <v>276</v>
      </c>
      <c r="C7" s="2" t="s">
        <v>152</v>
      </c>
      <c r="D7" s="2" t="s">
        <v>315</v>
      </c>
      <c r="E7" s="2" t="s">
        <v>316</v>
      </c>
      <c r="F7" s="2" t="s">
        <v>317</v>
      </c>
      <c r="G7" s="2" t="s">
        <v>318</v>
      </c>
      <c r="H7" s="2" t="s">
        <v>319</v>
      </c>
      <c r="I7" s="2" t="s">
        <v>320</v>
      </c>
      <c r="J7" s="2" t="s">
        <v>321</v>
      </c>
      <c r="K7" s="2" t="s">
        <v>322</v>
      </c>
      <c r="L7" s="2" t="s">
        <v>323</v>
      </c>
      <c r="M7" s="2" t="s">
        <v>324</v>
      </c>
    </row>
    <row r="8" spans="1:13" x14ac:dyDescent="0.35">
      <c r="A8" s="5" t="s">
        <v>160</v>
      </c>
      <c r="B8" s="7">
        <f>VLOOKUP(CONCATENATE($A8, " ", $B$6), 'Table 6 - Full data'!$A$2:$M$289, 2, FALSE)</f>
        <v>515435</v>
      </c>
      <c r="C8" s="11">
        <f>VLOOKUP(CONCATENATE($A8, " ", $B$6), 'Table 6 - Full data'!$A$2:$M$289, 3, FALSE)</f>
        <v>1</v>
      </c>
      <c r="D8" s="7">
        <f>VLOOKUP(CONCATENATE($A8, " ", $B$6), 'Table 6 - Full data'!$A$2:$M$289, 4, FALSE)</f>
        <v>203420</v>
      </c>
      <c r="E8" s="7">
        <f>VLOOKUP(CONCATENATE($A8, " ", $B$6), 'Table 6 - Full data'!$A$2:$M$289, 5, FALSE)</f>
        <v>155235</v>
      </c>
      <c r="F8" s="7">
        <f>VLOOKUP(CONCATENATE($A8, " ", $B$6), 'Table 6 - Full data'!$A$2:$M$289, 6, FALSE)</f>
        <v>114595</v>
      </c>
      <c r="G8" s="7">
        <f>VLOOKUP(CONCATENATE($A8, " ", $B$6), 'Table 6 - Full data'!$A$2:$M$289, 7, FALSE)</f>
        <v>319910</v>
      </c>
      <c r="H8" s="7">
        <f>VLOOKUP(CONCATENATE($A8, " ", $B$6), 'Table 6 - Full data'!$A$2:$M$289, 8, FALSE)</f>
        <v>56115</v>
      </c>
      <c r="I8" s="11">
        <f>VLOOKUP(CONCATENATE($A8, " ", $B$6), 'Table 6 - Full data'!$A$2:$M$289, 9, FALSE)</f>
        <v>0.39</v>
      </c>
      <c r="J8" s="11">
        <f>VLOOKUP(CONCATENATE($A8, " ", $B$6), 'Table 6 - Full data'!$A$2:$M$289, 10, FALSE)</f>
        <v>0.3</v>
      </c>
      <c r="K8" s="11">
        <f>VLOOKUP(CONCATENATE($A8, " ", $B$6), 'Table 6 - Full data'!$A$2:$M$289, 11, FALSE)</f>
        <v>0.22</v>
      </c>
      <c r="L8" s="11">
        <f>VLOOKUP(CONCATENATE($A8, " ", $B$6), 'Table 6 - Full data'!$A$2:$M$289, 12, FALSE)</f>
        <v>0.62</v>
      </c>
      <c r="M8" s="11">
        <f>VLOOKUP(CONCATENATE($A8, " ", $B$6), 'Table 6 - Full data'!$A$2:$M$289, 13, FALSE)</f>
        <v>0.11</v>
      </c>
    </row>
    <row r="9" spans="1:13" x14ac:dyDescent="0.35">
      <c r="A9" t="s">
        <v>280</v>
      </c>
      <c r="B9" s="8">
        <f>VLOOKUP(CONCATENATE($A9, " ", $B$6), 'Table 6 - Full data'!$A$2:$M$289, 2, FALSE)</f>
        <v>16215</v>
      </c>
      <c r="C9" s="12">
        <f>VLOOKUP(CONCATENATE($A9, " ", $B$6), 'Table 6 - Full data'!$A$2:$M$289, 3, FALSE)</f>
        <v>0.03</v>
      </c>
      <c r="D9" s="8">
        <f>VLOOKUP(CONCATENATE($A9, " ", $B$6), 'Table 6 - Full data'!$A$2:$M$289, 4, FALSE)</f>
        <v>6390</v>
      </c>
      <c r="E9" s="8">
        <f>VLOOKUP(CONCATENATE($A9, " ", $B$6), 'Table 6 - Full data'!$A$2:$M$289, 5, FALSE)</f>
        <v>4845</v>
      </c>
      <c r="F9" s="8">
        <f>VLOOKUP(CONCATENATE($A9, " ", $B$6), 'Table 6 - Full data'!$A$2:$M$289, 6, FALSE)</f>
        <v>3440</v>
      </c>
      <c r="G9" s="8">
        <f>VLOOKUP(CONCATENATE($A9, " ", $B$6), 'Table 6 - Full data'!$A$2:$M$289, 7, FALSE)</f>
        <v>10270</v>
      </c>
      <c r="H9" s="8">
        <f>VLOOKUP(CONCATENATE($A9, " ", $B$6), 'Table 6 - Full data'!$A$2:$M$289, 8, FALSE)</f>
        <v>1755</v>
      </c>
      <c r="I9" s="12">
        <f>VLOOKUP(CONCATENATE($A9, " ", $B$6), 'Table 6 - Full data'!$A$2:$M$289, 9, FALSE)</f>
        <v>0.39</v>
      </c>
      <c r="J9" s="12">
        <f>VLOOKUP(CONCATENATE($A9, " ", $B$6), 'Table 6 - Full data'!$A$2:$M$289, 10, FALSE)</f>
        <v>0.3</v>
      </c>
      <c r="K9" s="12">
        <f>VLOOKUP(CONCATENATE($A9, " ", $B$6), 'Table 6 - Full data'!$A$2:$M$289, 11, FALSE)</f>
        <v>0.21</v>
      </c>
      <c r="L9" s="12">
        <f>VLOOKUP(CONCATENATE($A9, " ", $B$6), 'Table 6 - Full data'!$A$2:$M$289, 12, FALSE)</f>
        <v>0.63</v>
      </c>
      <c r="M9" s="12">
        <f>VLOOKUP(CONCATENATE($A9, " ", $B$6), 'Table 6 - Full data'!$A$2:$M$289, 13, FALSE)</f>
        <v>0.11</v>
      </c>
    </row>
    <row r="10" spans="1:13" x14ac:dyDescent="0.35">
      <c r="A10" t="s">
        <v>281</v>
      </c>
      <c r="B10" s="8">
        <f>VLOOKUP(CONCATENATE($A10, " ", $B$6), 'Table 6 - Full data'!$A$2:$M$289, 2, FALSE)</f>
        <v>14105</v>
      </c>
      <c r="C10" s="12">
        <f>VLOOKUP(CONCATENATE($A10, " ", $B$6), 'Table 6 - Full data'!$A$2:$M$289, 3, FALSE)</f>
        <v>0.03</v>
      </c>
      <c r="D10" s="8">
        <f>VLOOKUP(CONCATENATE($A10, " ", $B$6), 'Table 6 - Full data'!$A$2:$M$289, 4, FALSE)</f>
        <v>5505</v>
      </c>
      <c r="E10" s="8">
        <f>VLOOKUP(CONCATENATE($A10, " ", $B$6), 'Table 6 - Full data'!$A$2:$M$289, 5, FALSE)</f>
        <v>4240</v>
      </c>
      <c r="F10" s="8">
        <f>VLOOKUP(CONCATENATE($A10, " ", $B$6), 'Table 6 - Full data'!$A$2:$M$289, 6, FALSE)</f>
        <v>3115</v>
      </c>
      <c r="G10" s="8">
        <f>VLOOKUP(CONCATENATE($A10, " ", $B$6), 'Table 6 - Full data'!$A$2:$M$289, 7, FALSE)</f>
        <v>8925</v>
      </c>
      <c r="H10" s="8">
        <f>VLOOKUP(CONCATENATE($A10, " ", $B$6), 'Table 6 - Full data'!$A$2:$M$289, 8, FALSE)</f>
        <v>1500</v>
      </c>
      <c r="I10" s="12">
        <f>VLOOKUP(CONCATENATE($A10, " ", $B$6), 'Table 6 - Full data'!$A$2:$M$289, 9, FALSE)</f>
        <v>0.39</v>
      </c>
      <c r="J10" s="12">
        <f>VLOOKUP(CONCATENATE($A10, " ", $B$6), 'Table 6 - Full data'!$A$2:$M$289, 10, FALSE)</f>
        <v>0.3</v>
      </c>
      <c r="K10" s="12">
        <f>VLOOKUP(CONCATENATE($A10, " ", $B$6), 'Table 6 - Full data'!$A$2:$M$289, 11, FALSE)</f>
        <v>0.22</v>
      </c>
      <c r="L10" s="12">
        <f>VLOOKUP(CONCATENATE($A10, " ", $B$6), 'Table 6 - Full data'!$A$2:$M$289, 12, FALSE)</f>
        <v>0.63</v>
      </c>
      <c r="M10" s="12">
        <f>VLOOKUP(CONCATENATE($A10, " ", $B$6), 'Table 6 - Full data'!$A$2:$M$289, 13, FALSE)</f>
        <v>0.11</v>
      </c>
    </row>
    <row r="11" spans="1:13" x14ac:dyDescent="0.35">
      <c r="A11" t="s">
        <v>282</v>
      </c>
      <c r="B11" s="8">
        <f>VLOOKUP(CONCATENATE($A11, " ", $B$6), 'Table 6 - Full data'!$A$2:$M$289, 2, FALSE)</f>
        <v>9700</v>
      </c>
      <c r="C11" s="12">
        <f>VLOOKUP(CONCATENATE($A11, " ", $B$6), 'Table 6 - Full data'!$A$2:$M$289, 3, FALSE)</f>
        <v>0.02</v>
      </c>
      <c r="D11" s="8">
        <f>VLOOKUP(CONCATENATE($A11, " ", $B$6), 'Table 6 - Full data'!$A$2:$M$289, 4, FALSE)</f>
        <v>3910</v>
      </c>
      <c r="E11" s="8">
        <f>VLOOKUP(CONCATENATE($A11, " ", $B$6), 'Table 6 - Full data'!$A$2:$M$289, 5, FALSE)</f>
        <v>2990</v>
      </c>
      <c r="F11" s="8">
        <f>VLOOKUP(CONCATENATE($A11, " ", $B$6), 'Table 6 - Full data'!$A$2:$M$289, 6, FALSE)</f>
        <v>2175</v>
      </c>
      <c r="G11" s="8">
        <f>VLOOKUP(CONCATENATE($A11, " ", $B$6), 'Table 6 - Full data'!$A$2:$M$289, 7, FALSE)</f>
        <v>6170</v>
      </c>
      <c r="H11" s="8">
        <f>VLOOKUP(CONCATENATE($A11, " ", $B$6), 'Table 6 - Full data'!$A$2:$M$289, 8, FALSE)</f>
        <v>970</v>
      </c>
      <c r="I11" s="12">
        <f>VLOOKUP(CONCATENATE($A11, " ", $B$6), 'Table 6 - Full data'!$A$2:$M$289, 9, FALSE)</f>
        <v>0.4</v>
      </c>
      <c r="J11" s="12">
        <f>VLOOKUP(CONCATENATE($A11, " ", $B$6), 'Table 6 - Full data'!$A$2:$M$289, 10, FALSE)</f>
        <v>0.31</v>
      </c>
      <c r="K11" s="12">
        <f>VLOOKUP(CONCATENATE($A11, " ", $B$6), 'Table 6 - Full data'!$A$2:$M$289, 11, FALSE)</f>
        <v>0.22</v>
      </c>
      <c r="L11" s="12">
        <f>VLOOKUP(CONCATENATE($A11, " ", $B$6), 'Table 6 - Full data'!$A$2:$M$289, 12, FALSE)</f>
        <v>0.64</v>
      </c>
      <c r="M11" s="12">
        <f>VLOOKUP(CONCATENATE($A11, " ", $B$6), 'Table 6 - Full data'!$A$2:$M$289, 13, FALSE)</f>
        <v>0.1</v>
      </c>
    </row>
    <row r="12" spans="1:13" x14ac:dyDescent="0.35">
      <c r="A12" t="s">
        <v>283</v>
      </c>
      <c r="B12" s="8">
        <f>VLOOKUP(CONCATENATE($A12, " ", $B$6), 'Table 6 - Full data'!$A$2:$M$289, 2, FALSE)</f>
        <v>5885</v>
      </c>
      <c r="C12" s="12">
        <f>VLOOKUP(CONCATENATE($A12, " ", $B$6), 'Table 6 - Full data'!$A$2:$M$289, 3, FALSE)</f>
        <v>0.01</v>
      </c>
      <c r="D12" s="8">
        <f>VLOOKUP(CONCATENATE($A12, " ", $B$6), 'Table 6 - Full data'!$A$2:$M$289, 4, FALSE)</f>
        <v>2220</v>
      </c>
      <c r="E12" s="8">
        <f>VLOOKUP(CONCATENATE($A12, " ", $B$6), 'Table 6 - Full data'!$A$2:$M$289, 5, FALSE)</f>
        <v>1815</v>
      </c>
      <c r="F12" s="8">
        <f>VLOOKUP(CONCATENATE($A12, " ", $B$6), 'Table 6 - Full data'!$A$2:$M$289, 6, FALSE)</f>
        <v>1445</v>
      </c>
      <c r="G12" s="8">
        <f>VLOOKUP(CONCATENATE($A12, " ", $B$6), 'Table 6 - Full data'!$A$2:$M$289, 7, FALSE)</f>
        <v>3545</v>
      </c>
      <c r="H12" s="8">
        <f>VLOOKUP(CONCATENATE($A12, " ", $B$6), 'Table 6 - Full data'!$A$2:$M$289, 8, FALSE)</f>
        <v>640</v>
      </c>
      <c r="I12" s="12">
        <f>VLOOKUP(CONCATENATE($A12, " ", $B$6), 'Table 6 - Full data'!$A$2:$M$289, 9, FALSE)</f>
        <v>0.38</v>
      </c>
      <c r="J12" s="12">
        <f>VLOOKUP(CONCATENATE($A12, " ", $B$6), 'Table 6 - Full data'!$A$2:$M$289, 10, FALSE)</f>
        <v>0.31</v>
      </c>
      <c r="K12" s="12">
        <f>VLOOKUP(CONCATENATE($A12, " ", $B$6), 'Table 6 - Full data'!$A$2:$M$289, 11, FALSE)</f>
        <v>0.25</v>
      </c>
      <c r="L12" s="12">
        <f>VLOOKUP(CONCATENATE($A12, " ", $B$6), 'Table 6 - Full data'!$A$2:$M$289, 12, FALSE)</f>
        <v>0.6</v>
      </c>
      <c r="M12" s="12">
        <f>VLOOKUP(CONCATENATE($A12, " ", $B$6), 'Table 6 - Full data'!$A$2:$M$289, 13, FALSE)</f>
        <v>0.11</v>
      </c>
    </row>
    <row r="13" spans="1:13" x14ac:dyDescent="0.35">
      <c r="A13" t="s">
        <v>284</v>
      </c>
      <c r="B13" s="8">
        <f>VLOOKUP(CONCATENATE($A13, " ", $B$6), 'Table 6 - Full data'!$A$2:$M$289, 2, FALSE)</f>
        <v>5530</v>
      </c>
      <c r="C13" s="12">
        <f>VLOOKUP(CONCATENATE($A13, " ", $B$6), 'Table 6 - Full data'!$A$2:$M$289, 3, FALSE)</f>
        <v>0.01</v>
      </c>
      <c r="D13" s="8">
        <f>VLOOKUP(CONCATENATE($A13, " ", $B$6), 'Table 6 - Full data'!$A$2:$M$289, 4, FALSE)</f>
        <v>2115</v>
      </c>
      <c r="E13" s="8">
        <f>VLOOKUP(CONCATENATE($A13, " ", $B$6), 'Table 6 - Full data'!$A$2:$M$289, 5, FALSE)</f>
        <v>1665</v>
      </c>
      <c r="F13" s="8">
        <f>VLOOKUP(CONCATENATE($A13, " ", $B$6), 'Table 6 - Full data'!$A$2:$M$289, 6, FALSE)</f>
        <v>1290</v>
      </c>
      <c r="G13" s="8">
        <f>VLOOKUP(CONCATENATE($A13, " ", $B$6), 'Table 6 - Full data'!$A$2:$M$289, 7, FALSE)</f>
        <v>3420</v>
      </c>
      <c r="H13" s="8">
        <f>VLOOKUP(CONCATENATE($A13, " ", $B$6), 'Table 6 - Full data'!$A$2:$M$289, 8, FALSE)</f>
        <v>635</v>
      </c>
      <c r="I13" s="12">
        <f>VLOOKUP(CONCATENATE($A13, " ", $B$6), 'Table 6 - Full data'!$A$2:$M$289, 9, FALSE)</f>
        <v>0.38</v>
      </c>
      <c r="J13" s="12">
        <f>VLOOKUP(CONCATENATE($A13, " ", $B$6), 'Table 6 - Full data'!$A$2:$M$289, 10, FALSE)</f>
        <v>0.3</v>
      </c>
      <c r="K13" s="12">
        <f>VLOOKUP(CONCATENATE($A13, " ", $B$6), 'Table 6 - Full data'!$A$2:$M$289, 11, FALSE)</f>
        <v>0.23</v>
      </c>
      <c r="L13" s="12">
        <f>VLOOKUP(CONCATENATE($A13, " ", $B$6), 'Table 6 - Full data'!$A$2:$M$289, 12, FALSE)</f>
        <v>0.62</v>
      </c>
      <c r="M13" s="12">
        <f>VLOOKUP(CONCATENATE($A13, " ", $B$6), 'Table 6 - Full data'!$A$2:$M$289, 13, FALSE)</f>
        <v>0.11</v>
      </c>
    </row>
    <row r="14" spans="1:13" x14ac:dyDescent="0.35">
      <c r="A14" t="s">
        <v>285</v>
      </c>
      <c r="B14" s="8">
        <f>VLOOKUP(CONCATENATE($A14, " ", $B$6), 'Table 6 - Full data'!$A$2:$M$289, 2, FALSE)</f>
        <v>13495</v>
      </c>
      <c r="C14" s="12">
        <f>VLOOKUP(CONCATENATE($A14, " ", $B$6), 'Table 6 - Full data'!$A$2:$M$289, 3, FALSE)</f>
        <v>0.03</v>
      </c>
      <c r="D14" s="8">
        <f>VLOOKUP(CONCATENATE($A14, " ", $B$6), 'Table 6 - Full data'!$A$2:$M$289, 4, FALSE)</f>
        <v>5145</v>
      </c>
      <c r="E14" s="8">
        <f>VLOOKUP(CONCATENATE($A14, " ", $B$6), 'Table 6 - Full data'!$A$2:$M$289, 5, FALSE)</f>
        <v>4435</v>
      </c>
      <c r="F14" s="8">
        <f>VLOOKUP(CONCATENATE($A14, " ", $B$6), 'Table 6 - Full data'!$A$2:$M$289, 6, FALSE)</f>
        <v>3245</v>
      </c>
      <c r="G14" s="8">
        <f>VLOOKUP(CONCATENATE($A14, " ", $B$6), 'Table 6 - Full data'!$A$2:$M$289, 7, FALSE)</f>
        <v>8460</v>
      </c>
      <c r="H14" s="8">
        <f>VLOOKUP(CONCATENATE($A14, " ", $B$6), 'Table 6 - Full data'!$A$2:$M$289, 8, FALSE)</f>
        <v>1310</v>
      </c>
      <c r="I14" s="12">
        <f>VLOOKUP(CONCATENATE($A14, " ", $B$6), 'Table 6 - Full data'!$A$2:$M$289, 9, FALSE)</f>
        <v>0.38</v>
      </c>
      <c r="J14" s="12">
        <f>VLOOKUP(CONCATENATE($A14, " ", $B$6), 'Table 6 - Full data'!$A$2:$M$289, 10, FALSE)</f>
        <v>0.33</v>
      </c>
      <c r="K14" s="12">
        <f>VLOOKUP(CONCATENATE($A14, " ", $B$6), 'Table 6 - Full data'!$A$2:$M$289, 11, FALSE)</f>
        <v>0.24</v>
      </c>
      <c r="L14" s="12">
        <f>VLOOKUP(CONCATENATE($A14, " ", $B$6), 'Table 6 - Full data'!$A$2:$M$289, 12, FALSE)</f>
        <v>0.63</v>
      </c>
      <c r="M14" s="12">
        <f>VLOOKUP(CONCATENATE($A14, " ", $B$6), 'Table 6 - Full data'!$A$2:$M$289, 13, FALSE)</f>
        <v>0.1</v>
      </c>
    </row>
    <row r="15" spans="1:13" x14ac:dyDescent="0.35">
      <c r="A15" t="s">
        <v>286</v>
      </c>
      <c r="B15" s="8">
        <f>VLOOKUP(CONCATENATE($A15, " ", $B$6), 'Table 6 - Full data'!$A$2:$M$289, 2, FALSE)</f>
        <v>17215</v>
      </c>
      <c r="C15" s="12">
        <f>VLOOKUP(CONCATENATE($A15, " ", $B$6), 'Table 6 - Full data'!$A$2:$M$289, 3, FALSE)</f>
        <v>0.03</v>
      </c>
      <c r="D15" s="8">
        <f>VLOOKUP(CONCATENATE($A15, " ", $B$6), 'Table 6 - Full data'!$A$2:$M$289, 4, FALSE)</f>
        <v>6570</v>
      </c>
      <c r="E15" s="8">
        <f>VLOOKUP(CONCATENATE($A15, " ", $B$6), 'Table 6 - Full data'!$A$2:$M$289, 5, FALSE)</f>
        <v>5160</v>
      </c>
      <c r="F15" s="8">
        <f>VLOOKUP(CONCATENATE($A15, " ", $B$6), 'Table 6 - Full data'!$A$2:$M$289, 6, FALSE)</f>
        <v>4025</v>
      </c>
      <c r="G15" s="8">
        <f>VLOOKUP(CONCATENATE($A15, " ", $B$6), 'Table 6 - Full data'!$A$2:$M$289, 7, FALSE)</f>
        <v>10710</v>
      </c>
      <c r="H15" s="8">
        <f>VLOOKUP(CONCATENATE($A15, " ", $B$6), 'Table 6 - Full data'!$A$2:$M$289, 8, FALSE)</f>
        <v>1860</v>
      </c>
      <c r="I15" s="12">
        <f>VLOOKUP(CONCATENATE($A15, " ", $B$6), 'Table 6 - Full data'!$A$2:$M$289, 9, FALSE)</f>
        <v>0.38</v>
      </c>
      <c r="J15" s="12">
        <f>VLOOKUP(CONCATENATE($A15, " ", $B$6), 'Table 6 - Full data'!$A$2:$M$289, 10, FALSE)</f>
        <v>0.3</v>
      </c>
      <c r="K15" s="12">
        <f>VLOOKUP(CONCATENATE($A15, " ", $B$6), 'Table 6 - Full data'!$A$2:$M$289, 11, FALSE)</f>
        <v>0.23</v>
      </c>
      <c r="L15" s="12">
        <f>VLOOKUP(CONCATENATE($A15, " ", $B$6), 'Table 6 - Full data'!$A$2:$M$289, 12, FALSE)</f>
        <v>0.62</v>
      </c>
      <c r="M15" s="12">
        <f>VLOOKUP(CONCATENATE($A15, " ", $B$6), 'Table 6 - Full data'!$A$2:$M$289, 13, FALSE)</f>
        <v>0.11</v>
      </c>
    </row>
    <row r="16" spans="1:13" x14ac:dyDescent="0.35">
      <c r="A16" t="s">
        <v>287</v>
      </c>
      <c r="B16" s="8">
        <f>VLOOKUP(CONCATENATE($A16, " ", $B$6), 'Table 6 - Full data'!$A$2:$M$289, 2, FALSE)</f>
        <v>15085</v>
      </c>
      <c r="C16" s="12">
        <f>VLOOKUP(CONCATENATE($A16, " ", $B$6), 'Table 6 - Full data'!$A$2:$M$289, 3, FALSE)</f>
        <v>0.03</v>
      </c>
      <c r="D16" s="8">
        <f>VLOOKUP(CONCATENATE($A16, " ", $B$6), 'Table 6 - Full data'!$A$2:$M$289, 4, FALSE)</f>
        <v>5875</v>
      </c>
      <c r="E16" s="8">
        <f>VLOOKUP(CONCATENATE($A16, " ", $B$6), 'Table 6 - Full data'!$A$2:$M$289, 5, FALSE)</f>
        <v>4685</v>
      </c>
      <c r="F16" s="8">
        <f>VLOOKUP(CONCATENATE($A16, " ", $B$6), 'Table 6 - Full data'!$A$2:$M$289, 6, FALSE)</f>
        <v>3365</v>
      </c>
      <c r="G16" s="8">
        <f>VLOOKUP(CONCATENATE($A16, " ", $B$6), 'Table 6 - Full data'!$A$2:$M$289, 7, FALSE)</f>
        <v>9370</v>
      </c>
      <c r="H16" s="8">
        <f>VLOOKUP(CONCATENATE($A16, " ", $B$6), 'Table 6 - Full data'!$A$2:$M$289, 8, FALSE)</f>
        <v>1630</v>
      </c>
      <c r="I16" s="12">
        <f>VLOOKUP(CONCATENATE($A16, " ", $B$6), 'Table 6 - Full data'!$A$2:$M$289, 9, FALSE)</f>
        <v>0.39</v>
      </c>
      <c r="J16" s="12">
        <f>VLOOKUP(CONCATENATE($A16, " ", $B$6), 'Table 6 - Full data'!$A$2:$M$289, 10, FALSE)</f>
        <v>0.31</v>
      </c>
      <c r="K16" s="12">
        <f>VLOOKUP(CONCATENATE($A16, " ", $B$6), 'Table 6 - Full data'!$A$2:$M$289, 11, FALSE)</f>
        <v>0.22</v>
      </c>
      <c r="L16" s="12">
        <f>VLOOKUP(CONCATENATE($A16, " ", $B$6), 'Table 6 - Full data'!$A$2:$M$289, 12, FALSE)</f>
        <v>0.62</v>
      </c>
      <c r="M16" s="12">
        <f>VLOOKUP(CONCATENATE($A16, " ", $B$6), 'Table 6 - Full data'!$A$2:$M$289, 13, FALSE)</f>
        <v>0.11</v>
      </c>
    </row>
    <row r="17" spans="1:13" x14ac:dyDescent="0.35">
      <c r="A17" t="s">
        <v>288</v>
      </c>
      <c r="B17" s="8">
        <f>VLOOKUP(CONCATENATE($A17, " ", $B$6), 'Table 6 - Full data'!$A$2:$M$289, 2, FALSE)</f>
        <v>5220</v>
      </c>
      <c r="C17" s="12">
        <f>VLOOKUP(CONCATENATE($A17, " ", $B$6), 'Table 6 - Full data'!$A$2:$M$289, 3, FALSE)</f>
        <v>0.01</v>
      </c>
      <c r="D17" s="8">
        <f>VLOOKUP(CONCATENATE($A17, " ", $B$6), 'Table 6 - Full data'!$A$2:$M$289, 4, FALSE)</f>
        <v>1960</v>
      </c>
      <c r="E17" s="8">
        <f>VLOOKUP(CONCATENATE($A17, " ", $B$6), 'Table 6 - Full data'!$A$2:$M$289, 5, FALSE)</f>
        <v>1540</v>
      </c>
      <c r="F17" s="8">
        <f>VLOOKUP(CONCATENATE($A17, " ", $B$6), 'Table 6 - Full data'!$A$2:$M$289, 6, FALSE)</f>
        <v>1205</v>
      </c>
      <c r="G17" s="8">
        <f>VLOOKUP(CONCATENATE($A17, " ", $B$6), 'Table 6 - Full data'!$A$2:$M$289, 7, FALSE)</f>
        <v>3140</v>
      </c>
      <c r="H17" s="8">
        <f>VLOOKUP(CONCATENATE($A17, " ", $B$6), 'Table 6 - Full data'!$A$2:$M$289, 8, FALSE)</f>
        <v>605</v>
      </c>
      <c r="I17" s="12">
        <f>VLOOKUP(CONCATENATE($A17, " ", $B$6), 'Table 6 - Full data'!$A$2:$M$289, 9, FALSE)</f>
        <v>0.38</v>
      </c>
      <c r="J17" s="12">
        <f>VLOOKUP(CONCATENATE($A17, " ", $B$6), 'Table 6 - Full data'!$A$2:$M$289, 10, FALSE)</f>
        <v>0.3</v>
      </c>
      <c r="K17" s="12">
        <f>VLOOKUP(CONCATENATE($A17, " ", $B$6), 'Table 6 - Full data'!$A$2:$M$289, 11, FALSE)</f>
        <v>0.23</v>
      </c>
      <c r="L17" s="12">
        <f>VLOOKUP(CONCATENATE($A17, " ", $B$6), 'Table 6 - Full data'!$A$2:$M$289, 12, FALSE)</f>
        <v>0.6</v>
      </c>
      <c r="M17" s="12">
        <f>VLOOKUP(CONCATENATE($A17, " ", $B$6), 'Table 6 - Full data'!$A$2:$M$289, 13, FALSE)</f>
        <v>0.12</v>
      </c>
    </row>
    <row r="18" spans="1:13" x14ac:dyDescent="0.35">
      <c r="A18" t="s">
        <v>289</v>
      </c>
      <c r="B18" s="8">
        <f>VLOOKUP(CONCATENATE($A18, " ", $B$6), 'Table 6 - Full data'!$A$2:$M$289, 2, FALSE)</f>
        <v>8820</v>
      </c>
      <c r="C18" s="12">
        <f>VLOOKUP(CONCATENATE($A18, " ", $B$6), 'Table 6 - Full data'!$A$2:$M$289, 3, FALSE)</f>
        <v>0.02</v>
      </c>
      <c r="D18" s="8">
        <f>VLOOKUP(CONCATENATE($A18, " ", $B$6), 'Table 6 - Full data'!$A$2:$M$289, 4, FALSE)</f>
        <v>3400</v>
      </c>
      <c r="E18" s="8">
        <f>VLOOKUP(CONCATENATE($A18, " ", $B$6), 'Table 6 - Full data'!$A$2:$M$289, 5, FALSE)</f>
        <v>2730</v>
      </c>
      <c r="F18" s="8">
        <f>VLOOKUP(CONCATENATE($A18, " ", $B$6), 'Table 6 - Full data'!$A$2:$M$289, 6, FALSE)</f>
        <v>2165</v>
      </c>
      <c r="G18" s="8">
        <f>VLOOKUP(CONCATENATE($A18, " ", $B$6), 'Table 6 - Full data'!$A$2:$M$289, 7, FALSE)</f>
        <v>5490</v>
      </c>
      <c r="H18" s="8">
        <f>VLOOKUP(CONCATENATE($A18, " ", $B$6), 'Table 6 - Full data'!$A$2:$M$289, 8, FALSE)</f>
        <v>925</v>
      </c>
      <c r="I18" s="12">
        <f>VLOOKUP(CONCATENATE($A18, " ", $B$6), 'Table 6 - Full data'!$A$2:$M$289, 9, FALSE)</f>
        <v>0.39</v>
      </c>
      <c r="J18" s="12">
        <f>VLOOKUP(CONCATENATE($A18, " ", $B$6), 'Table 6 - Full data'!$A$2:$M$289, 10, FALSE)</f>
        <v>0.31</v>
      </c>
      <c r="K18" s="12">
        <f>VLOOKUP(CONCATENATE($A18, " ", $B$6), 'Table 6 - Full data'!$A$2:$M$289, 11, FALSE)</f>
        <v>0.25</v>
      </c>
      <c r="L18" s="12">
        <f>VLOOKUP(CONCATENATE($A18, " ", $B$6), 'Table 6 - Full data'!$A$2:$M$289, 12, FALSE)</f>
        <v>0.62</v>
      </c>
      <c r="M18" s="12">
        <f>VLOOKUP(CONCATENATE($A18, " ", $B$6), 'Table 6 - Full data'!$A$2:$M$289, 13, FALSE)</f>
        <v>0.1</v>
      </c>
    </row>
    <row r="19" spans="1:13" x14ac:dyDescent="0.35">
      <c r="A19" t="s">
        <v>290</v>
      </c>
      <c r="B19" s="8">
        <f>VLOOKUP(CONCATENATE($A19, " ", $B$6), 'Table 6 - Full data'!$A$2:$M$289, 2, FALSE)</f>
        <v>5025</v>
      </c>
      <c r="C19" s="12">
        <f>VLOOKUP(CONCATENATE($A19, " ", $B$6), 'Table 6 - Full data'!$A$2:$M$289, 3, FALSE)</f>
        <v>0.01</v>
      </c>
      <c r="D19" s="8">
        <f>VLOOKUP(CONCATENATE($A19, " ", $B$6), 'Table 6 - Full data'!$A$2:$M$289, 4, FALSE)</f>
        <v>1965</v>
      </c>
      <c r="E19" s="8">
        <f>VLOOKUP(CONCATENATE($A19, " ", $B$6), 'Table 6 - Full data'!$A$2:$M$289, 5, FALSE)</f>
        <v>1455</v>
      </c>
      <c r="F19" s="8">
        <f>VLOOKUP(CONCATENATE($A19, " ", $B$6), 'Table 6 - Full data'!$A$2:$M$289, 6, FALSE)</f>
        <v>1205</v>
      </c>
      <c r="G19" s="8">
        <f>VLOOKUP(CONCATENATE($A19, " ", $B$6), 'Table 6 - Full data'!$A$2:$M$289, 7, FALSE)</f>
        <v>3015</v>
      </c>
      <c r="H19" s="8">
        <f>VLOOKUP(CONCATENATE($A19, " ", $B$6), 'Table 6 - Full data'!$A$2:$M$289, 8, FALSE)</f>
        <v>570</v>
      </c>
      <c r="I19" s="12">
        <f>VLOOKUP(CONCATENATE($A19, " ", $B$6), 'Table 6 - Full data'!$A$2:$M$289, 9, FALSE)</f>
        <v>0.39</v>
      </c>
      <c r="J19" s="12">
        <f>VLOOKUP(CONCATENATE($A19, " ", $B$6), 'Table 6 - Full data'!$A$2:$M$289, 10, FALSE)</f>
        <v>0.28999999999999998</v>
      </c>
      <c r="K19" s="12">
        <f>VLOOKUP(CONCATENATE($A19, " ", $B$6), 'Table 6 - Full data'!$A$2:$M$289, 11, FALSE)</f>
        <v>0.24</v>
      </c>
      <c r="L19" s="12">
        <f>VLOOKUP(CONCATENATE($A19, " ", $B$6), 'Table 6 - Full data'!$A$2:$M$289, 12, FALSE)</f>
        <v>0.6</v>
      </c>
      <c r="M19" s="12">
        <f>VLOOKUP(CONCATENATE($A19, " ", $B$6), 'Table 6 - Full data'!$A$2:$M$289, 13, FALSE)</f>
        <v>0.11</v>
      </c>
    </row>
    <row r="20" spans="1:13" x14ac:dyDescent="0.35">
      <c r="A20" t="s">
        <v>291</v>
      </c>
      <c r="B20" s="8">
        <f>VLOOKUP(CONCATENATE($A20, " ", $B$6), 'Table 6 - Full data'!$A$2:$M$289, 2, FALSE)</f>
        <v>31345</v>
      </c>
      <c r="C20" s="12">
        <f>VLOOKUP(CONCATENATE($A20, " ", $B$6), 'Table 6 - Full data'!$A$2:$M$289, 3, FALSE)</f>
        <v>0.06</v>
      </c>
      <c r="D20" s="8">
        <f>VLOOKUP(CONCATENATE($A20, " ", $B$6), 'Table 6 - Full data'!$A$2:$M$289, 4, FALSE)</f>
        <v>12200</v>
      </c>
      <c r="E20" s="8">
        <f>VLOOKUP(CONCATENATE($A20, " ", $B$6), 'Table 6 - Full data'!$A$2:$M$289, 5, FALSE)</f>
        <v>9235</v>
      </c>
      <c r="F20" s="8">
        <f>VLOOKUP(CONCATENATE($A20, " ", $B$6), 'Table 6 - Full data'!$A$2:$M$289, 6, FALSE)</f>
        <v>6965</v>
      </c>
      <c r="G20" s="8">
        <f>VLOOKUP(CONCATENATE($A20, " ", $B$6), 'Table 6 - Full data'!$A$2:$M$289, 7, FALSE)</f>
        <v>19775</v>
      </c>
      <c r="H20" s="8">
        <f>VLOOKUP(CONCATENATE($A20, " ", $B$6), 'Table 6 - Full data'!$A$2:$M$289, 8, FALSE)</f>
        <v>3410</v>
      </c>
      <c r="I20" s="12">
        <f>VLOOKUP(CONCATENATE($A20, " ", $B$6), 'Table 6 - Full data'!$A$2:$M$289, 9, FALSE)</f>
        <v>0.39</v>
      </c>
      <c r="J20" s="12">
        <f>VLOOKUP(CONCATENATE($A20, " ", $B$6), 'Table 6 - Full data'!$A$2:$M$289, 10, FALSE)</f>
        <v>0.28999999999999998</v>
      </c>
      <c r="K20" s="12">
        <f>VLOOKUP(CONCATENATE($A20, " ", $B$6), 'Table 6 - Full data'!$A$2:$M$289, 11, FALSE)</f>
        <v>0.22</v>
      </c>
      <c r="L20" s="12">
        <f>VLOOKUP(CONCATENATE($A20, " ", $B$6), 'Table 6 - Full data'!$A$2:$M$289, 12, FALSE)</f>
        <v>0.63</v>
      </c>
      <c r="M20" s="12">
        <f>VLOOKUP(CONCATENATE($A20, " ", $B$6), 'Table 6 - Full data'!$A$2:$M$289, 13, FALSE)</f>
        <v>0.11</v>
      </c>
    </row>
    <row r="21" spans="1:13" x14ac:dyDescent="0.35">
      <c r="A21" t="s">
        <v>292</v>
      </c>
      <c r="B21" s="8">
        <f>VLOOKUP(CONCATENATE($A21, " ", $B$6), 'Table 6 - Full data'!$A$2:$M$289, 2, FALSE)</f>
        <v>15050</v>
      </c>
      <c r="C21" s="12">
        <f>VLOOKUP(CONCATENATE($A21, " ", $B$6), 'Table 6 - Full data'!$A$2:$M$289, 3, FALSE)</f>
        <v>0.03</v>
      </c>
      <c r="D21" s="8">
        <f>VLOOKUP(CONCATENATE($A21, " ", $B$6), 'Table 6 - Full data'!$A$2:$M$289, 4, FALSE)</f>
        <v>5885</v>
      </c>
      <c r="E21" s="8">
        <f>VLOOKUP(CONCATENATE($A21, " ", $B$6), 'Table 6 - Full data'!$A$2:$M$289, 5, FALSE)</f>
        <v>4585</v>
      </c>
      <c r="F21" s="8">
        <f>VLOOKUP(CONCATENATE($A21, " ", $B$6), 'Table 6 - Full data'!$A$2:$M$289, 6, FALSE)</f>
        <v>3390</v>
      </c>
      <c r="G21" s="8">
        <f>VLOOKUP(CONCATENATE($A21, " ", $B$6), 'Table 6 - Full data'!$A$2:$M$289, 7, FALSE)</f>
        <v>9540</v>
      </c>
      <c r="H21" s="8">
        <f>VLOOKUP(CONCATENATE($A21, " ", $B$6), 'Table 6 - Full data'!$A$2:$M$289, 8, FALSE)</f>
        <v>1550</v>
      </c>
      <c r="I21" s="12">
        <f>VLOOKUP(CONCATENATE($A21, " ", $B$6), 'Table 6 - Full data'!$A$2:$M$289, 9, FALSE)</f>
        <v>0.39</v>
      </c>
      <c r="J21" s="12">
        <f>VLOOKUP(CONCATENATE($A21, " ", $B$6), 'Table 6 - Full data'!$A$2:$M$289, 10, FALSE)</f>
        <v>0.3</v>
      </c>
      <c r="K21" s="12">
        <f>VLOOKUP(CONCATENATE($A21, " ", $B$6), 'Table 6 - Full data'!$A$2:$M$289, 11, FALSE)</f>
        <v>0.23</v>
      </c>
      <c r="L21" s="12">
        <f>VLOOKUP(CONCATENATE($A21, " ", $B$6), 'Table 6 - Full data'!$A$2:$M$289, 12, FALSE)</f>
        <v>0.63</v>
      </c>
      <c r="M21" s="12">
        <f>VLOOKUP(CONCATENATE($A21, " ", $B$6), 'Table 6 - Full data'!$A$2:$M$289, 13, FALSE)</f>
        <v>0.1</v>
      </c>
    </row>
    <row r="22" spans="1:13" x14ac:dyDescent="0.35">
      <c r="A22" t="s">
        <v>293</v>
      </c>
      <c r="B22" s="8">
        <f>VLOOKUP(CONCATENATE($A22, " ", $B$6), 'Table 6 - Full data'!$A$2:$M$289, 2, FALSE)</f>
        <v>37445</v>
      </c>
      <c r="C22" s="12">
        <f>VLOOKUP(CONCATENATE($A22, " ", $B$6), 'Table 6 - Full data'!$A$2:$M$289, 3, FALSE)</f>
        <v>7.0000000000000007E-2</v>
      </c>
      <c r="D22" s="8">
        <f>VLOOKUP(CONCATENATE($A22, " ", $B$6), 'Table 6 - Full data'!$A$2:$M$289, 4, FALSE)</f>
        <v>14660</v>
      </c>
      <c r="E22" s="8">
        <f>VLOOKUP(CONCATENATE($A22, " ", $B$6), 'Table 6 - Full data'!$A$2:$M$289, 5, FALSE)</f>
        <v>11920</v>
      </c>
      <c r="F22" s="8">
        <f>VLOOKUP(CONCATENATE($A22, " ", $B$6), 'Table 6 - Full data'!$A$2:$M$289, 6, FALSE)</f>
        <v>8585</v>
      </c>
      <c r="G22" s="8">
        <f>VLOOKUP(CONCATENATE($A22, " ", $B$6), 'Table 6 - Full data'!$A$2:$M$289, 7, FALSE)</f>
        <v>23595</v>
      </c>
      <c r="H22" s="8">
        <f>VLOOKUP(CONCATENATE($A22, " ", $B$6), 'Table 6 - Full data'!$A$2:$M$289, 8, FALSE)</f>
        <v>3600</v>
      </c>
      <c r="I22" s="12">
        <f>VLOOKUP(CONCATENATE($A22, " ", $B$6), 'Table 6 - Full data'!$A$2:$M$289, 9, FALSE)</f>
        <v>0.39</v>
      </c>
      <c r="J22" s="12">
        <f>VLOOKUP(CONCATENATE($A22, " ", $B$6), 'Table 6 - Full data'!$A$2:$M$289, 10, FALSE)</f>
        <v>0.32</v>
      </c>
      <c r="K22" s="12">
        <f>VLOOKUP(CONCATENATE($A22, " ", $B$6), 'Table 6 - Full data'!$A$2:$M$289, 11, FALSE)</f>
        <v>0.23</v>
      </c>
      <c r="L22" s="12">
        <f>VLOOKUP(CONCATENATE($A22, " ", $B$6), 'Table 6 - Full data'!$A$2:$M$289, 12, FALSE)</f>
        <v>0.63</v>
      </c>
      <c r="M22" s="12">
        <f>VLOOKUP(CONCATENATE($A22, " ", $B$6), 'Table 6 - Full data'!$A$2:$M$289, 13, FALSE)</f>
        <v>0.1</v>
      </c>
    </row>
    <row r="23" spans="1:13" x14ac:dyDescent="0.35">
      <c r="A23" t="s">
        <v>294</v>
      </c>
      <c r="B23" s="8">
        <f>VLOOKUP(CONCATENATE($A23, " ", $B$6), 'Table 6 - Full data'!$A$2:$M$289, 2, FALSE)</f>
        <v>83895</v>
      </c>
      <c r="C23" s="12">
        <f>VLOOKUP(CONCATENATE($A23, " ", $B$6), 'Table 6 - Full data'!$A$2:$M$289, 3, FALSE)</f>
        <v>0.16</v>
      </c>
      <c r="D23" s="8">
        <f>VLOOKUP(CONCATENATE($A23, " ", $B$6), 'Table 6 - Full data'!$A$2:$M$289, 4, FALSE)</f>
        <v>32180</v>
      </c>
      <c r="E23" s="8">
        <f>VLOOKUP(CONCATENATE($A23, " ", $B$6), 'Table 6 - Full data'!$A$2:$M$289, 5, FALSE)</f>
        <v>24880</v>
      </c>
      <c r="F23" s="8">
        <f>VLOOKUP(CONCATENATE($A23, " ", $B$6), 'Table 6 - Full data'!$A$2:$M$289, 6, FALSE)</f>
        <v>18335</v>
      </c>
      <c r="G23" s="8">
        <f>VLOOKUP(CONCATENATE($A23, " ", $B$6), 'Table 6 - Full data'!$A$2:$M$289, 7, FALSE)</f>
        <v>51595</v>
      </c>
      <c r="H23" s="8">
        <f>VLOOKUP(CONCATENATE($A23, " ", $B$6), 'Table 6 - Full data'!$A$2:$M$289, 8, FALSE)</f>
        <v>10765</v>
      </c>
      <c r="I23" s="12">
        <f>VLOOKUP(CONCATENATE($A23, " ", $B$6), 'Table 6 - Full data'!$A$2:$M$289, 9, FALSE)</f>
        <v>0.38</v>
      </c>
      <c r="J23" s="12">
        <f>VLOOKUP(CONCATENATE($A23, " ", $B$6), 'Table 6 - Full data'!$A$2:$M$289, 10, FALSE)</f>
        <v>0.3</v>
      </c>
      <c r="K23" s="12">
        <f>VLOOKUP(CONCATENATE($A23, " ", $B$6), 'Table 6 - Full data'!$A$2:$M$289, 11, FALSE)</f>
        <v>0.22</v>
      </c>
      <c r="L23" s="12">
        <f>VLOOKUP(CONCATENATE($A23, " ", $B$6), 'Table 6 - Full data'!$A$2:$M$289, 12, FALSE)</f>
        <v>0.61</v>
      </c>
      <c r="M23" s="12">
        <f>VLOOKUP(CONCATENATE($A23, " ", $B$6), 'Table 6 - Full data'!$A$2:$M$289, 13, FALSE)</f>
        <v>0.13</v>
      </c>
    </row>
    <row r="24" spans="1:13" x14ac:dyDescent="0.35">
      <c r="A24" t="s">
        <v>295</v>
      </c>
      <c r="B24" s="8">
        <f>VLOOKUP(CONCATENATE($A24, " ", $B$6), 'Table 6 - Full data'!$A$2:$M$289, 2, FALSE)</f>
        <v>17125</v>
      </c>
      <c r="C24" s="12">
        <f>VLOOKUP(CONCATENATE($A24, " ", $B$6), 'Table 6 - Full data'!$A$2:$M$289, 3, FALSE)</f>
        <v>0.03</v>
      </c>
      <c r="D24" s="8">
        <f>VLOOKUP(CONCATENATE($A24, " ", $B$6), 'Table 6 - Full data'!$A$2:$M$289, 4, FALSE)</f>
        <v>6840</v>
      </c>
      <c r="E24" s="8">
        <f>VLOOKUP(CONCATENATE($A24, " ", $B$6), 'Table 6 - Full data'!$A$2:$M$289, 5, FALSE)</f>
        <v>5275</v>
      </c>
      <c r="F24" s="8">
        <f>VLOOKUP(CONCATENATE($A24, " ", $B$6), 'Table 6 - Full data'!$A$2:$M$289, 6, FALSE)</f>
        <v>3970</v>
      </c>
      <c r="G24" s="8">
        <f>VLOOKUP(CONCATENATE($A24, " ", $B$6), 'Table 6 - Full data'!$A$2:$M$289, 7, FALSE)</f>
        <v>10680</v>
      </c>
      <c r="H24" s="8">
        <f>VLOOKUP(CONCATENATE($A24, " ", $B$6), 'Table 6 - Full data'!$A$2:$M$289, 8, FALSE)</f>
        <v>1740</v>
      </c>
      <c r="I24" s="12">
        <f>VLOOKUP(CONCATENATE($A24, " ", $B$6), 'Table 6 - Full data'!$A$2:$M$289, 9, FALSE)</f>
        <v>0.4</v>
      </c>
      <c r="J24" s="12">
        <f>VLOOKUP(CONCATENATE($A24, " ", $B$6), 'Table 6 - Full data'!$A$2:$M$289, 10, FALSE)</f>
        <v>0.31</v>
      </c>
      <c r="K24" s="12">
        <f>VLOOKUP(CONCATENATE($A24, " ", $B$6), 'Table 6 - Full data'!$A$2:$M$289, 11, FALSE)</f>
        <v>0.23</v>
      </c>
      <c r="L24" s="12">
        <f>VLOOKUP(CONCATENATE($A24, " ", $B$6), 'Table 6 - Full data'!$A$2:$M$289, 12, FALSE)</f>
        <v>0.62</v>
      </c>
      <c r="M24" s="12">
        <f>VLOOKUP(CONCATENATE($A24, " ", $B$6), 'Table 6 - Full data'!$A$2:$M$289, 13, FALSE)</f>
        <v>0.1</v>
      </c>
    </row>
    <row r="25" spans="1:13" x14ac:dyDescent="0.35">
      <c r="A25" t="s">
        <v>296</v>
      </c>
      <c r="B25" s="8">
        <f>VLOOKUP(CONCATENATE($A25, " ", $B$6), 'Table 6 - Full data'!$A$2:$M$289, 2, FALSE)</f>
        <v>8365</v>
      </c>
      <c r="C25" s="12">
        <f>VLOOKUP(CONCATENATE($A25, " ", $B$6), 'Table 6 - Full data'!$A$2:$M$289, 3, FALSE)</f>
        <v>0.02</v>
      </c>
      <c r="D25" s="8">
        <f>VLOOKUP(CONCATENATE($A25, " ", $B$6), 'Table 6 - Full data'!$A$2:$M$289, 4, FALSE)</f>
        <v>3280</v>
      </c>
      <c r="E25" s="8">
        <f>VLOOKUP(CONCATENATE($A25, " ", $B$6), 'Table 6 - Full data'!$A$2:$M$289, 5, FALSE)</f>
        <v>2490</v>
      </c>
      <c r="F25" s="8">
        <f>VLOOKUP(CONCATENATE($A25, " ", $B$6), 'Table 6 - Full data'!$A$2:$M$289, 6, FALSE)</f>
        <v>1750</v>
      </c>
      <c r="G25" s="8">
        <f>VLOOKUP(CONCATENATE($A25, " ", $B$6), 'Table 6 - Full data'!$A$2:$M$289, 7, FALSE)</f>
        <v>5130</v>
      </c>
      <c r="H25" s="8">
        <f>VLOOKUP(CONCATENATE($A25, " ", $B$6), 'Table 6 - Full data'!$A$2:$M$289, 8, FALSE)</f>
        <v>965</v>
      </c>
      <c r="I25" s="12">
        <f>VLOOKUP(CONCATENATE($A25, " ", $B$6), 'Table 6 - Full data'!$A$2:$M$289, 9, FALSE)</f>
        <v>0.39</v>
      </c>
      <c r="J25" s="12">
        <f>VLOOKUP(CONCATENATE($A25, " ", $B$6), 'Table 6 - Full data'!$A$2:$M$289, 10, FALSE)</f>
        <v>0.3</v>
      </c>
      <c r="K25" s="12">
        <f>VLOOKUP(CONCATENATE($A25, " ", $B$6), 'Table 6 - Full data'!$A$2:$M$289, 11, FALSE)</f>
        <v>0.21</v>
      </c>
      <c r="L25" s="12">
        <f>VLOOKUP(CONCATENATE($A25, " ", $B$6), 'Table 6 - Full data'!$A$2:$M$289, 12, FALSE)</f>
        <v>0.61</v>
      </c>
      <c r="M25" s="12">
        <f>VLOOKUP(CONCATENATE($A25, " ", $B$6), 'Table 6 - Full data'!$A$2:$M$289, 13, FALSE)</f>
        <v>0.12</v>
      </c>
    </row>
    <row r="26" spans="1:13" x14ac:dyDescent="0.35">
      <c r="A26" t="s">
        <v>297</v>
      </c>
      <c r="B26" s="8">
        <f>VLOOKUP(CONCATENATE($A26, " ", $B$6), 'Table 6 - Full data'!$A$2:$M$289, 2, FALSE)</f>
        <v>9795</v>
      </c>
      <c r="C26" s="12">
        <f>VLOOKUP(CONCATENATE($A26, " ", $B$6), 'Table 6 - Full data'!$A$2:$M$289, 3, FALSE)</f>
        <v>0.02</v>
      </c>
      <c r="D26" s="8">
        <f>VLOOKUP(CONCATENATE($A26, " ", $B$6), 'Table 6 - Full data'!$A$2:$M$289, 4, FALSE)</f>
        <v>3825</v>
      </c>
      <c r="E26" s="8">
        <f>VLOOKUP(CONCATENATE($A26, " ", $B$6), 'Table 6 - Full data'!$A$2:$M$289, 5, FALSE)</f>
        <v>3025</v>
      </c>
      <c r="F26" s="8">
        <f>VLOOKUP(CONCATENATE($A26, " ", $B$6), 'Table 6 - Full data'!$A$2:$M$289, 6, FALSE)</f>
        <v>2270</v>
      </c>
      <c r="G26" s="8">
        <f>VLOOKUP(CONCATENATE($A26, " ", $B$6), 'Table 6 - Full data'!$A$2:$M$289, 7, FALSE)</f>
        <v>6160</v>
      </c>
      <c r="H26" s="8">
        <f>VLOOKUP(CONCATENATE($A26, " ", $B$6), 'Table 6 - Full data'!$A$2:$M$289, 8, FALSE)</f>
        <v>1020</v>
      </c>
      <c r="I26" s="12">
        <f>VLOOKUP(CONCATENATE($A26, " ", $B$6), 'Table 6 - Full data'!$A$2:$M$289, 9, FALSE)</f>
        <v>0.39</v>
      </c>
      <c r="J26" s="12">
        <f>VLOOKUP(CONCATENATE($A26, " ", $B$6), 'Table 6 - Full data'!$A$2:$M$289, 10, FALSE)</f>
        <v>0.31</v>
      </c>
      <c r="K26" s="12">
        <f>VLOOKUP(CONCATENATE($A26, " ", $B$6), 'Table 6 - Full data'!$A$2:$M$289, 11, FALSE)</f>
        <v>0.23</v>
      </c>
      <c r="L26" s="12">
        <f>VLOOKUP(CONCATENATE($A26, " ", $B$6), 'Table 6 - Full data'!$A$2:$M$289, 12, FALSE)</f>
        <v>0.63</v>
      </c>
      <c r="M26" s="12">
        <f>VLOOKUP(CONCATENATE($A26, " ", $B$6), 'Table 6 - Full data'!$A$2:$M$289, 13, FALSE)</f>
        <v>0.1</v>
      </c>
    </row>
    <row r="27" spans="1:13" x14ac:dyDescent="0.35">
      <c r="A27" t="s">
        <v>298</v>
      </c>
      <c r="B27" s="8">
        <f>VLOOKUP(CONCATENATE($A27, " ", $B$6), 'Table 6 - Full data'!$A$2:$M$289, 2, FALSE)</f>
        <v>7160</v>
      </c>
      <c r="C27" s="12">
        <f>VLOOKUP(CONCATENATE($A27, " ", $B$6), 'Table 6 - Full data'!$A$2:$M$289, 3, FALSE)</f>
        <v>0.01</v>
      </c>
      <c r="D27" s="8">
        <f>VLOOKUP(CONCATENATE($A27, " ", $B$6), 'Table 6 - Full data'!$A$2:$M$289, 4, FALSE)</f>
        <v>2770</v>
      </c>
      <c r="E27" s="8">
        <f>VLOOKUP(CONCATENATE($A27, " ", $B$6), 'Table 6 - Full data'!$A$2:$M$289, 5, FALSE)</f>
        <v>2240</v>
      </c>
      <c r="F27" s="8">
        <f>VLOOKUP(CONCATENATE($A27, " ", $B$6), 'Table 6 - Full data'!$A$2:$M$289, 6, FALSE)</f>
        <v>1655</v>
      </c>
      <c r="G27" s="8">
        <f>VLOOKUP(CONCATENATE($A27, " ", $B$6), 'Table 6 - Full data'!$A$2:$M$289, 7, FALSE)</f>
        <v>4590</v>
      </c>
      <c r="H27" s="8">
        <f>VLOOKUP(CONCATENATE($A27, " ", $B$6), 'Table 6 - Full data'!$A$2:$M$289, 8, FALSE)</f>
        <v>690</v>
      </c>
      <c r="I27" s="12">
        <f>VLOOKUP(CONCATENATE($A27, " ", $B$6), 'Table 6 - Full data'!$A$2:$M$289, 9, FALSE)</f>
        <v>0.39</v>
      </c>
      <c r="J27" s="12">
        <f>VLOOKUP(CONCATENATE($A27, " ", $B$6), 'Table 6 - Full data'!$A$2:$M$289, 10, FALSE)</f>
        <v>0.31</v>
      </c>
      <c r="K27" s="12">
        <f>VLOOKUP(CONCATENATE($A27, " ", $B$6), 'Table 6 - Full data'!$A$2:$M$289, 11, FALSE)</f>
        <v>0.23</v>
      </c>
      <c r="L27" s="12">
        <f>VLOOKUP(CONCATENATE($A27, " ", $B$6), 'Table 6 - Full data'!$A$2:$M$289, 12, FALSE)</f>
        <v>0.64</v>
      </c>
      <c r="M27" s="12">
        <f>VLOOKUP(CONCATENATE($A27, " ", $B$6), 'Table 6 - Full data'!$A$2:$M$289, 13, FALSE)</f>
        <v>0.1</v>
      </c>
    </row>
    <row r="28" spans="1:13" x14ac:dyDescent="0.35">
      <c r="A28" t="s">
        <v>299</v>
      </c>
      <c r="B28" s="8">
        <f>VLOOKUP(CONCATENATE($A28, " ", $B$6), 'Table 6 - Full data'!$A$2:$M$289, 2, FALSE)</f>
        <v>1410</v>
      </c>
      <c r="C28" s="12">
        <f>VLOOKUP(CONCATENATE($A28, " ", $B$6), 'Table 6 - Full data'!$A$2:$M$289, 3, FALSE)</f>
        <v>0</v>
      </c>
      <c r="D28" s="8">
        <f>VLOOKUP(CONCATENATE($A28, " ", $B$6), 'Table 6 - Full data'!$A$2:$M$289, 4, FALSE)</f>
        <v>545</v>
      </c>
      <c r="E28" s="8">
        <f>VLOOKUP(CONCATENATE($A28, " ", $B$6), 'Table 6 - Full data'!$A$2:$M$289, 5, FALSE)</f>
        <v>445</v>
      </c>
      <c r="F28" s="8">
        <f>VLOOKUP(CONCATENATE($A28, " ", $B$6), 'Table 6 - Full data'!$A$2:$M$289, 6, FALSE)</f>
        <v>330</v>
      </c>
      <c r="G28" s="8">
        <f>VLOOKUP(CONCATENATE($A28, " ", $B$6), 'Table 6 - Full data'!$A$2:$M$289, 7, FALSE)</f>
        <v>855</v>
      </c>
      <c r="H28" s="8">
        <f>VLOOKUP(CONCATENATE($A28, " ", $B$6), 'Table 6 - Full data'!$A$2:$M$289, 8, FALSE)</f>
        <v>150</v>
      </c>
      <c r="I28" s="12">
        <f>VLOOKUP(CONCATENATE($A28, " ", $B$6), 'Table 6 - Full data'!$A$2:$M$289, 9, FALSE)</f>
        <v>0.39</v>
      </c>
      <c r="J28" s="12">
        <f>VLOOKUP(CONCATENATE($A28, " ", $B$6), 'Table 6 - Full data'!$A$2:$M$289, 10, FALSE)</f>
        <v>0.32</v>
      </c>
      <c r="K28" s="12">
        <f>VLOOKUP(CONCATENATE($A28, " ", $B$6), 'Table 6 - Full data'!$A$2:$M$289, 11, FALSE)</f>
        <v>0.24</v>
      </c>
      <c r="L28" s="12">
        <f>VLOOKUP(CONCATENATE($A28, " ", $B$6), 'Table 6 - Full data'!$A$2:$M$289, 12, FALSE)</f>
        <v>0.61</v>
      </c>
      <c r="M28" s="12">
        <f>VLOOKUP(CONCATENATE($A28, " ", $B$6), 'Table 6 - Full data'!$A$2:$M$289, 13, FALSE)</f>
        <v>0.11</v>
      </c>
    </row>
    <row r="29" spans="1:13" x14ac:dyDescent="0.35">
      <c r="A29" t="s">
        <v>300</v>
      </c>
      <c r="B29" s="8">
        <f>VLOOKUP(CONCATENATE($A29, " ", $B$6), 'Table 6 - Full data'!$A$2:$M$289, 2, FALSE)</f>
        <v>16705</v>
      </c>
      <c r="C29" s="12">
        <f>VLOOKUP(CONCATENATE($A29, " ", $B$6), 'Table 6 - Full data'!$A$2:$M$289, 3, FALSE)</f>
        <v>0.03</v>
      </c>
      <c r="D29" s="8">
        <f>VLOOKUP(CONCATENATE($A29, " ", $B$6), 'Table 6 - Full data'!$A$2:$M$289, 4, FALSE)</f>
        <v>6365</v>
      </c>
      <c r="E29" s="8">
        <f>VLOOKUP(CONCATENATE($A29, " ", $B$6), 'Table 6 - Full data'!$A$2:$M$289, 5, FALSE)</f>
        <v>5175</v>
      </c>
      <c r="F29" s="8">
        <f>VLOOKUP(CONCATENATE($A29, " ", $B$6), 'Table 6 - Full data'!$A$2:$M$289, 6, FALSE)</f>
        <v>3705</v>
      </c>
      <c r="G29" s="8">
        <f>VLOOKUP(CONCATENATE($A29, " ", $B$6), 'Table 6 - Full data'!$A$2:$M$289, 7, FALSE)</f>
        <v>10270</v>
      </c>
      <c r="H29" s="8">
        <f>VLOOKUP(CONCATENATE($A29, " ", $B$6), 'Table 6 - Full data'!$A$2:$M$289, 8, FALSE)</f>
        <v>1820</v>
      </c>
      <c r="I29" s="12">
        <f>VLOOKUP(CONCATENATE($A29, " ", $B$6), 'Table 6 - Full data'!$A$2:$M$289, 9, FALSE)</f>
        <v>0.38</v>
      </c>
      <c r="J29" s="12">
        <f>VLOOKUP(CONCATENATE($A29, " ", $B$6), 'Table 6 - Full data'!$A$2:$M$289, 10, FALSE)</f>
        <v>0.31</v>
      </c>
      <c r="K29" s="12">
        <f>VLOOKUP(CONCATENATE($A29, " ", $B$6), 'Table 6 - Full data'!$A$2:$M$289, 11, FALSE)</f>
        <v>0.22</v>
      </c>
      <c r="L29" s="12">
        <f>VLOOKUP(CONCATENATE($A29, " ", $B$6), 'Table 6 - Full data'!$A$2:$M$289, 12, FALSE)</f>
        <v>0.61</v>
      </c>
      <c r="M29" s="12">
        <f>VLOOKUP(CONCATENATE($A29, " ", $B$6), 'Table 6 - Full data'!$A$2:$M$289, 13, FALSE)</f>
        <v>0.11</v>
      </c>
    </row>
    <row r="30" spans="1:13" x14ac:dyDescent="0.35">
      <c r="A30" t="s">
        <v>301</v>
      </c>
      <c r="B30" s="8">
        <f>VLOOKUP(CONCATENATE($A30, " ", $B$6), 'Table 6 - Full data'!$A$2:$M$289, 2, FALSE)</f>
        <v>40315</v>
      </c>
      <c r="C30" s="12">
        <f>VLOOKUP(CONCATENATE($A30, " ", $B$6), 'Table 6 - Full data'!$A$2:$M$289, 3, FALSE)</f>
        <v>0.08</v>
      </c>
      <c r="D30" s="8">
        <f>VLOOKUP(CONCATENATE($A30, " ", $B$6), 'Table 6 - Full data'!$A$2:$M$289, 4, FALSE)</f>
        <v>15620</v>
      </c>
      <c r="E30" s="8">
        <f>VLOOKUP(CONCATENATE($A30, " ", $B$6), 'Table 6 - Full data'!$A$2:$M$289, 5, FALSE)</f>
        <v>12185</v>
      </c>
      <c r="F30" s="8">
        <f>VLOOKUP(CONCATENATE($A30, " ", $B$6), 'Table 6 - Full data'!$A$2:$M$289, 6, FALSE)</f>
        <v>9025</v>
      </c>
      <c r="G30" s="8">
        <f>VLOOKUP(CONCATENATE($A30, " ", $B$6), 'Table 6 - Full data'!$A$2:$M$289, 7, FALSE)</f>
        <v>24960</v>
      </c>
      <c r="H30" s="8">
        <f>VLOOKUP(CONCATENATE($A30, " ", $B$6), 'Table 6 - Full data'!$A$2:$M$289, 8, FALSE)</f>
        <v>4530</v>
      </c>
      <c r="I30" s="12">
        <f>VLOOKUP(CONCATENATE($A30, " ", $B$6), 'Table 6 - Full data'!$A$2:$M$289, 9, FALSE)</f>
        <v>0.39</v>
      </c>
      <c r="J30" s="12">
        <f>VLOOKUP(CONCATENATE($A30, " ", $B$6), 'Table 6 - Full data'!$A$2:$M$289, 10, FALSE)</f>
        <v>0.3</v>
      </c>
      <c r="K30" s="12">
        <f>VLOOKUP(CONCATENATE($A30, " ", $B$6), 'Table 6 - Full data'!$A$2:$M$289, 11, FALSE)</f>
        <v>0.22</v>
      </c>
      <c r="L30" s="12">
        <f>VLOOKUP(CONCATENATE($A30, " ", $B$6), 'Table 6 - Full data'!$A$2:$M$289, 12, FALSE)</f>
        <v>0.62</v>
      </c>
      <c r="M30" s="12">
        <f>VLOOKUP(CONCATENATE($A30, " ", $B$6), 'Table 6 - Full data'!$A$2:$M$289, 13, FALSE)</f>
        <v>0.11</v>
      </c>
    </row>
    <row r="31" spans="1:13" x14ac:dyDescent="0.35">
      <c r="A31" t="s">
        <v>302</v>
      </c>
      <c r="B31" s="8">
        <f>VLOOKUP(CONCATENATE($A31, " ", $B$6), 'Table 6 - Full data'!$A$2:$M$289, 2, FALSE)</f>
        <v>1075</v>
      </c>
      <c r="C31" s="12">
        <f>VLOOKUP(CONCATENATE($A31, " ", $B$6), 'Table 6 - Full data'!$A$2:$M$289, 3, FALSE)</f>
        <v>0</v>
      </c>
      <c r="D31" s="8">
        <f>VLOOKUP(CONCATENATE($A31, " ", $B$6), 'Table 6 - Full data'!$A$2:$M$289, 4, FALSE)</f>
        <v>430</v>
      </c>
      <c r="E31" s="8">
        <f>VLOOKUP(CONCATENATE($A31, " ", $B$6), 'Table 6 - Full data'!$A$2:$M$289, 5, FALSE)</f>
        <v>335</v>
      </c>
      <c r="F31" s="8">
        <f>VLOOKUP(CONCATENATE($A31, " ", $B$6), 'Table 6 - Full data'!$A$2:$M$289, 6, FALSE)</f>
        <v>290</v>
      </c>
      <c r="G31" s="8">
        <f>VLOOKUP(CONCATENATE($A31, " ", $B$6), 'Table 6 - Full data'!$A$2:$M$289, 7, FALSE)</f>
        <v>690</v>
      </c>
      <c r="H31" s="8">
        <f>VLOOKUP(CONCATENATE($A31, " ", $B$6), 'Table 6 - Full data'!$A$2:$M$289, 8, FALSE)</f>
        <v>85</v>
      </c>
      <c r="I31" s="12">
        <f>VLOOKUP(CONCATENATE($A31, " ", $B$6), 'Table 6 - Full data'!$A$2:$M$289, 9, FALSE)</f>
        <v>0.4</v>
      </c>
      <c r="J31" s="12">
        <f>VLOOKUP(CONCATENATE($A31, " ", $B$6), 'Table 6 - Full data'!$A$2:$M$289, 10, FALSE)</f>
        <v>0.31</v>
      </c>
      <c r="K31" s="12">
        <f>VLOOKUP(CONCATENATE($A31, " ", $B$6), 'Table 6 - Full data'!$A$2:$M$289, 11, FALSE)</f>
        <v>0.27</v>
      </c>
      <c r="L31" s="12">
        <f>VLOOKUP(CONCATENATE($A31, " ", $B$6), 'Table 6 - Full data'!$A$2:$M$289, 12, FALSE)</f>
        <v>0.64</v>
      </c>
      <c r="M31" s="12">
        <f>VLOOKUP(CONCATENATE($A31, " ", $B$6), 'Table 6 - Full data'!$A$2:$M$289, 13, FALSE)</f>
        <v>0.08</v>
      </c>
    </row>
    <row r="32" spans="1:13" x14ac:dyDescent="0.35">
      <c r="A32" t="s">
        <v>303</v>
      </c>
      <c r="B32" s="8">
        <f>VLOOKUP(CONCATENATE($A32, " ", $B$6), 'Table 6 - Full data'!$A$2:$M$289, 2, FALSE)</f>
        <v>10575</v>
      </c>
      <c r="C32" s="12">
        <f>VLOOKUP(CONCATENATE($A32, " ", $B$6), 'Table 6 - Full data'!$A$2:$M$289, 3, FALSE)</f>
        <v>0.02</v>
      </c>
      <c r="D32" s="8">
        <f>VLOOKUP(CONCATENATE($A32, " ", $B$6), 'Table 6 - Full data'!$A$2:$M$289, 4, FALSE)</f>
        <v>4290</v>
      </c>
      <c r="E32" s="8">
        <f>VLOOKUP(CONCATENATE($A32, " ", $B$6), 'Table 6 - Full data'!$A$2:$M$289, 5, FALSE)</f>
        <v>3315</v>
      </c>
      <c r="F32" s="8">
        <f>VLOOKUP(CONCATENATE($A32, " ", $B$6), 'Table 6 - Full data'!$A$2:$M$289, 6, FALSE)</f>
        <v>2415</v>
      </c>
      <c r="G32" s="8">
        <f>VLOOKUP(CONCATENATE($A32, " ", $B$6), 'Table 6 - Full data'!$A$2:$M$289, 7, FALSE)</f>
        <v>6770</v>
      </c>
      <c r="H32" s="8">
        <f>VLOOKUP(CONCATENATE($A32, " ", $B$6), 'Table 6 - Full data'!$A$2:$M$289, 8, FALSE)</f>
        <v>1000</v>
      </c>
      <c r="I32" s="12">
        <f>VLOOKUP(CONCATENATE($A32, " ", $B$6), 'Table 6 - Full data'!$A$2:$M$289, 9, FALSE)</f>
        <v>0.41</v>
      </c>
      <c r="J32" s="12">
        <f>VLOOKUP(CONCATENATE($A32, " ", $B$6), 'Table 6 - Full data'!$A$2:$M$289, 10, FALSE)</f>
        <v>0.31</v>
      </c>
      <c r="K32" s="12">
        <f>VLOOKUP(CONCATENATE($A32, " ", $B$6), 'Table 6 - Full data'!$A$2:$M$289, 11, FALSE)</f>
        <v>0.23</v>
      </c>
      <c r="L32" s="12">
        <f>VLOOKUP(CONCATENATE($A32, " ", $B$6), 'Table 6 - Full data'!$A$2:$M$289, 12, FALSE)</f>
        <v>0.64</v>
      </c>
      <c r="M32" s="12">
        <f>VLOOKUP(CONCATENATE($A32, " ", $B$6), 'Table 6 - Full data'!$A$2:$M$289, 13, FALSE)</f>
        <v>0.09</v>
      </c>
    </row>
    <row r="33" spans="1:13" x14ac:dyDescent="0.35">
      <c r="A33" t="s">
        <v>304</v>
      </c>
      <c r="B33" s="8">
        <f>VLOOKUP(CONCATENATE($A33, " ", $B$6), 'Table 6 - Full data'!$A$2:$M$289, 2, FALSE)</f>
        <v>16835</v>
      </c>
      <c r="C33" s="12">
        <f>VLOOKUP(CONCATENATE($A33, " ", $B$6), 'Table 6 - Full data'!$A$2:$M$289, 3, FALSE)</f>
        <v>0.03</v>
      </c>
      <c r="D33" s="8">
        <f>VLOOKUP(CONCATENATE($A33, " ", $B$6), 'Table 6 - Full data'!$A$2:$M$289, 4, FALSE)</f>
        <v>6550</v>
      </c>
      <c r="E33" s="8">
        <f>VLOOKUP(CONCATENATE($A33, " ", $B$6), 'Table 6 - Full data'!$A$2:$M$289, 5, FALSE)</f>
        <v>4950</v>
      </c>
      <c r="F33" s="8">
        <f>VLOOKUP(CONCATENATE($A33, " ", $B$6), 'Table 6 - Full data'!$A$2:$M$289, 6, FALSE)</f>
        <v>3745</v>
      </c>
      <c r="G33" s="8">
        <f>VLOOKUP(CONCATENATE($A33, " ", $B$6), 'Table 6 - Full data'!$A$2:$M$289, 7, FALSE)</f>
        <v>10370</v>
      </c>
      <c r="H33" s="8">
        <f>VLOOKUP(CONCATENATE($A33, " ", $B$6), 'Table 6 - Full data'!$A$2:$M$289, 8, FALSE)</f>
        <v>1870</v>
      </c>
      <c r="I33" s="12">
        <f>VLOOKUP(CONCATENATE($A33, " ", $B$6), 'Table 6 - Full data'!$A$2:$M$289, 9, FALSE)</f>
        <v>0.39</v>
      </c>
      <c r="J33" s="12">
        <f>VLOOKUP(CONCATENATE($A33, " ", $B$6), 'Table 6 - Full data'!$A$2:$M$289, 10, FALSE)</f>
        <v>0.28999999999999998</v>
      </c>
      <c r="K33" s="12">
        <f>VLOOKUP(CONCATENATE($A33, " ", $B$6), 'Table 6 - Full data'!$A$2:$M$289, 11, FALSE)</f>
        <v>0.22</v>
      </c>
      <c r="L33" s="12">
        <f>VLOOKUP(CONCATENATE($A33, " ", $B$6), 'Table 6 - Full data'!$A$2:$M$289, 12, FALSE)</f>
        <v>0.62</v>
      </c>
      <c r="M33" s="12">
        <f>VLOOKUP(CONCATENATE($A33, " ", $B$6), 'Table 6 - Full data'!$A$2:$M$289, 13, FALSE)</f>
        <v>0.11</v>
      </c>
    </row>
    <row r="34" spans="1:13" x14ac:dyDescent="0.35">
      <c r="A34" t="s">
        <v>305</v>
      </c>
      <c r="B34" s="8">
        <f>VLOOKUP(CONCATENATE($A34, " ", $B$6), 'Table 6 - Full data'!$A$2:$M$289, 2, FALSE)</f>
        <v>8450</v>
      </c>
      <c r="C34" s="12">
        <f>VLOOKUP(CONCATENATE($A34, " ", $B$6), 'Table 6 - Full data'!$A$2:$M$289, 3, FALSE)</f>
        <v>0.02</v>
      </c>
      <c r="D34" s="8">
        <f>VLOOKUP(CONCATENATE($A34, " ", $B$6), 'Table 6 - Full data'!$A$2:$M$289, 4, FALSE)</f>
        <v>3260</v>
      </c>
      <c r="E34" s="8">
        <f>VLOOKUP(CONCATENATE($A34, " ", $B$6), 'Table 6 - Full data'!$A$2:$M$289, 5, FALSE)</f>
        <v>2610</v>
      </c>
      <c r="F34" s="8">
        <f>VLOOKUP(CONCATENATE($A34, " ", $B$6), 'Table 6 - Full data'!$A$2:$M$289, 6, FALSE)</f>
        <v>2105</v>
      </c>
      <c r="G34" s="8">
        <f>VLOOKUP(CONCATENATE($A34, " ", $B$6), 'Table 6 - Full data'!$A$2:$M$289, 7, FALSE)</f>
        <v>5190</v>
      </c>
      <c r="H34" s="8">
        <f>VLOOKUP(CONCATENATE($A34, " ", $B$6), 'Table 6 - Full data'!$A$2:$M$289, 8, FALSE)</f>
        <v>845</v>
      </c>
      <c r="I34" s="12">
        <f>VLOOKUP(CONCATENATE($A34, " ", $B$6), 'Table 6 - Full data'!$A$2:$M$289, 9, FALSE)</f>
        <v>0.39</v>
      </c>
      <c r="J34" s="12">
        <f>VLOOKUP(CONCATENATE($A34, " ", $B$6), 'Table 6 - Full data'!$A$2:$M$289, 10, FALSE)</f>
        <v>0.31</v>
      </c>
      <c r="K34" s="12">
        <f>VLOOKUP(CONCATENATE($A34, " ", $B$6), 'Table 6 - Full data'!$A$2:$M$289, 11, FALSE)</f>
        <v>0.25</v>
      </c>
      <c r="L34" s="12">
        <f>VLOOKUP(CONCATENATE($A34, " ", $B$6), 'Table 6 - Full data'!$A$2:$M$289, 12, FALSE)</f>
        <v>0.61</v>
      </c>
      <c r="M34" s="12">
        <f>VLOOKUP(CONCATENATE($A34, " ", $B$6), 'Table 6 - Full data'!$A$2:$M$289, 13, FALSE)</f>
        <v>0.1</v>
      </c>
    </row>
    <row r="35" spans="1:13" x14ac:dyDescent="0.35">
      <c r="A35" t="s">
        <v>306</v>
      </c>
      <c r="B35" s="8">
        <f>VLOOKUP(CONCATENATE($A35, " ", $B$6), 'Table 6 - Full data'!$A$2:$M$289, 2, FALSE)</f>
        <v>1130</v>
      </c>
      <c r="C35" s="12">
        <f>VLOOKUP(CONCATENATE($A35, " ", $B$6), 'Table 6 - Full data'!$A$2:$M$289, 3, FALSE)</f>
        <v>0</v>
      </c>
      <c r="D35" s="8">
        <f>VLOOKUP(CONCATENATE($A35, " ", $B$6), 'Table 6 - Full data'!$A$2:$M$289, 4, FALSE)</f>
        <v>465</v>
      </c>
      <c r="E35" s="8">
        <f>VLOOKUP(CONCATENATE($A35, " ", $B$6), 'Table 6 - Full data'!$A$2:$M$289, 5, FALSE)</f>
        <v>345</v>
      </c>
      <c r="F35" s="8">
        <f>VLOOKUP(CONCATENATE($A35, " ", $B$6), 'Table 6 - Full data'!$A$2:$M$289, 6, FALSE)</f>
        <v>265</v>
      </c>
      <c r="G35" s="8">
        <f>VLOOKUP(CONCATENATE($A35, " ", $B$6), 'Table 6 - Full data'!$A$2:$M$289, 7, FALSE)</f>
        <v>735</v>
      </c>
      <c r="H35" s="8">
        <f>VLOOKUP(CONCATENATE($A35, " ", $B$6), 'Table 6 - Full data'!$A$2:$M$289, 8, FALSE)</f>
        <v>95</v>
      </c>
      <c r="I35" s="12">
        <f>VLOOKUP(CONCATENATE($A35, " ", $B$6), 'Table 6 - Full data'!$A$2:$M$289, 9, FALSE)</f>
        <v>0.41</v>
      </c>
      <c r="J35" s="12">
        <f>VLOOKUP(CONCATENATE($A35, " ", $B$6), 'Table 6 - Full data'!$A$2:$M$289, 10, FALSE)</f>
        <v>0.3</v>
      </c>
      <c r="K35" s="12">
        <f>VLOOKUP(CONCATENATE($A35, " ", $B$6), 'Table 6 - Full data'!$A$2:$M$289, 11, FALSE)</f>
        <v>0.24</v>
      </c>
      <c r="L35" s="12">
        <f>VLOOKUP(CONCATENATE($A35, " ", $B$6), 'Table 6 - Full data'!$A$2:$M$289, 12, FALSE)</f>
        <v>0.65</v>
      </c>
      <c r="M35" s="12">
        <f>VLOOKUP(CONCATENATE($A35, " ", $B$6), 'Table 6 - Full data'!$A$2:$M$289, 13, FALSE)</f>
        <v>0.08</v>
      </c>
    </row>
    <row r="36" spans="1:13" x14ac:dyDescent="0.35">
      <c r="A36" t="s">
        <v>307</v>
      </c>
      <c r="B36" s="8">
        <f>VLOOKUP(CONCATENATE($A36, " ", $B$6), 'Table 6 - Full data'!$A$2:$M$289, 2, FALSE)</f>
        <v>9820</v>
      </c>
      <c r="C36" s="12">
        <f>VLOOKUP(CONCATENATE($A36, " ", $B$6), 'Table 6 - Full data'!$A$2:$M$289, 3, FALSE)</f>
        <v>0.02</v>
      </c>
      <c r="D36" s="8">
        <f>VLOOKUP(CONCATENATE($A36, " ", $B$6), 'Table 6 - Full data'!$A$2:$M$289, 4, FALSE)</f>
        <v>3695</v>
      </c>
      <c r="E36" s="8">
        <f>VLOOKUP(CONCATENATE($A36, " ", $B$6), 'Table 6 - Full data'!$A$2:$M$289, 5, FALSE)</f>
        <v>3015</v>
      </c>
      <c r="F36" s="8">
        <f>VLOOKUP(CONCATENATE($A36, " ", $B$6), 'Table 6 - Full data'!$A$2:$M$289, 6, FALSE)</f>
        <v>2340</v>
      </c>
      <c r="G36" s="8">
        <f>VLOOKUP(CONCATENATE($A36, " ", $B$6), 'Table 6 - Full data'!$A$2:$M$289, 7, FALSE)</f>
        <v>5925</v>
      </c>
      <c r="H36" s="8">
        <f>VLOOKUP(CONCATENATE($A36, " ", $B$6), 'Table 6 - Full data'!$A$2:$M$289, 8, FALSE)</f>
        <v>1095</v>
      </c>
      <c r="I36" s="12">
        <f>VLOOKUP(CONCATENATE($A36, " ", $B$6), 'Table 6 - Full data'!$A$2:$M$289, 9, FALSE)</f>
        <v>0.38</v>
      </c>
      <c r="J36" s="12">
        <f>VLOOKUP(CONCATENATE($A36, " ", $B$6), 'Table 6 - Full data'!$A$2:$M$289, 10, FALSE)</f>
        <v>0.31</v>
      </c>
      <c r="K36" s="12">
        <f>VLOOKUP(CONCATENATE($A36, " ", $B$6), 'Table 6 - Full data'!$A$2:$M$289, 11, FALSE)</f>
        <v>0.24</v>
      </c>
      <c r="L36" s="12">
        <f>VLOOKUP(CONCATENATE($A36, " ", $B$6), 'Table 6 - Full data'!$A$2:$M$289, 12, FALSE)</f>
        <v>0.6</v>
      </c>
      <c r="M36" s="12">
        <f>VLOOKUP(CONCATENATE($A36, " ", $B$6), 'Table 6 - Full data'!$A$2:$M$289, 13, FALSE)</f>
        <v>0.11</v>
      </c>
    </row>
    <row r="37" spans="1:13" x14ac:dyDescent="0.35">
      <c r="A37" t="s">
        <v>308</v>
      </c>
      <c r="B37" s="8">
        <f>VLOOKUP(CONCATENATE($A37, " ", $B$6), 'Table 6 - Full data'!$A$2:$M$289, 2, FALSE)</f>
        <v>30435</v>
      </c>
      <c r="C37" s="12">
        <f>VLOOKUP(CONCATENATE($A37, " ", $B$6), 'Table 6 - Full data'!$A$2:$M$289, 3, FALSE)</f>
        <v>0.06</v>
      </c>
      <c r="D37" s="8">
        <f>VLOOKUP(CONCATENATE($A37, " ", $B$6), 'Table 6 - Full data'!$A$2:$M$289, 4, FALSE)</f>
        <v>12300</v>
      </c>
      <c r="E37" s="8">
        <f>VLOOKUP(CONCATENATE($A37, " ", $B$6), 'Table 6 - Full data'!$A$2:$M$289, 5, FALSE)</f>
        <v>9100</v>
      </c>
      <c r="F37" s="8">
        <f>VLOOKUP(CONCATENATE($A37, " ", $B$6), 'Table 6 - Full data'!$A$2:$M$289, 6, FALSE)</f>
        <v>6745</v>
      </c>
      <c r="G37" s="8">
        <f>VLOOKUP(CONCATENATE($A37, " ", $B$6), 'Table 6 - Full data'!$A$2:$M$289, 7, FALSE)</f>
        <v>18965</v>
      </c>
      <c r="H37" s="8">
        <f>VLOOKUP(CONCATENATE($A37, " ", $B$6), 'Table 6 - Full data'!$A$2:$M$289, 8, FALSE)</f>
        <v>3215</v>
      </c>
      <c r="I37" s="12">
        <f>VLOOKUP(CONCATENATE($A37, " ", $B$6), 'Table 6 - Full data'!$A$2:$M$289, 9, FALSE)</f>
        <v>0.4</v>
      </c>
      <c r="J37" s="12">
        <f>VLOOKUP(CONCATENATE($A37, " ", $B$6), 'Table 6 - Full data'!$A$2:$M$289, 10, FALSE)</f>
        <v>0.3</v>
      </c>
      <c r="K37" s="12">
        <f>VLOOKUP(CONCATENATE($A37, " ", $B$6), 'Table 6 - Full data'!$A$2:$M$289, 11, FALSE)</f>
        <v>0.22</v>
      </c>
      <c r="L37" s="12">
        <f>VLOOKUP(CONCATENATE($A37, " ", $B$6), 'Table 6 - Full data'!$A$2:$M$289, 12, FALSE)</f>
        <v>0.62</v>
      </c>
      <c r="M37" s="12">
        <f>VLOOKUP(CONCATENATE($A37, " ", $B$6), 'Table 6 - Full data'!$A$2:$M$289, 13, FALSE)</f>
        <v>0.11</v>
      </c>
    </row>
    <row r="38" spans="1:13" x14ac:dyDescent="0.35">
      <c r="A38" t="s">
        <v>309</v>
      </c>
      <c r="B38" s="8">
        <f>VLOOKUP(CONCATENATE($A38, " ", $B$6), 'Table 6 - Full data'!$A$2:$M$289, 2, FALSE)</f>
        <v>5925</v>
      </c>
      <c r="C38" s="12">
        <f>VLOOKUP(CONCATENATE($A38, " ", $B$6), 'Table 6 - Full data'!$A$2:$M$289, 3, FALSE)</f>
        <v>0.01</v>
      </c>
      <c r="D38" s="8">
        <f>VLOOKUP(CONCATENATE($A38, " ", $B$6), 'Table 6 - Full data'!$A$2:$M$289, 4, FALSE)</f>
        <v>2365</v>
      </c>
      <c r="E38" s="8">
        <f>VLOOKUP(CONCATENATE($A38, " ", $B$6), 'Table 6 - Full data'!$A$2:$M$289, 5, FALSE)</f>
        <v>1810</v>
      </c>
      <c r="F38" s="8">
        <f>VLOOKUP(CONCATENATE($A38, " ", $B$6), 'Table 6 - Full data'!$A$2:$M$289, 6, FALSE)</f>
        <v>1290</v>
      </c>
      <c r="G38" s="8">
        <f>VLOOKUP(CONCATENATE($A38, " ", $B$6), 'Table 6 - Full data'!$A$2:$M$289, 7, FALSE)</f>
        <v>3775</v>
      </c>
      <c r="H38" s="8">
        <f>VLOOKUP(CONCATENATE($A38, " ", $B$6), 'Table 6 - Full data'!$A$2:$M$289, 8, FALSE)</f>
        <v>620</v>
      </c>
      <c r="I38" s="12">
        <f>VLOOKUP(CONCATENATE($A38, " ", $B$6), 'Table 6 - Full data'!$A$2:$M$289, 9, FALSE)</f>
        <v>0.4</v>
      </c>
      <c r="J38" s="12">
        <f>VLOOKUP(CONCATENATE($A38, " ", $B$6), 'Table 6 - Full data'!$A$2:$M$289, 10, FALSE)</f>
        <v>0.31</v>
      </c>
      <c r="K38" s="12">
        <f>VLOOKUP(CONCATENATE($A38, " ", $B$6), 'Table 6 - Full data'!$A$2:$M$289, 11, FALSE)</f>
        <v>0.22</v>
      </c>
      <c r="L38" s="12">
        <f>VLOOKUP(CONCATENATE($A38, " ", $B$6), 'Table 6 - Full data'!$A$2:$M$289, 12, FALSE)</f>
        <v>0.64</v>
      </c>
      <c r="M38" s="12">
        <f>VLOOKUP(CONCATENATE($A38, " ", $B$6), 'Table 6 - Full data'!$A$2:$M$289, 13, FALSE)</f>
        <v>0.1</v>
      </c>
    </row>
    <row r="39" spans="1:13" x14ac:dyDescent="0.35">
      <c r="A39" t="s">
        <v>310</v>
      </c>
      <c r="B39" s="8">
        <f>VLOOKUP(CONCATENATE($A39, " ", $B$6), 'Table 6 - Full data'!$A$2:$M$289, 2, FALSE)</f>
        <v>12295</v>
      </c>
      <c r="C39" s="12">
        <f>VLOOKUP(CONCATENATE($A39, " ", $B$6), 'Table 6 - Full data'!$A$2:$M$289, 3, FALSE)</f>
        <v>0.02</v>
      </c>
      <c r="D39" s="8">
        <f>VLOOKUP(CONCATENATE($A39, " ", $B$6), 'Table 6 - Full data'!$A$2:$M$289, 4, FALSE)</f>
        <v>4830</v>
      </c>
      <c r="E39" s="8">
        <f>VLOOKUP(CONCATENATE($A39, " ", $B$6), 'Table 6 - Full data'!$A$2:$M$289, 5, FALSE)</f>
        <v>3595</v>
      </c>
      <c r="F39" s="8">
        <f>VLOOKUP(CONCATENATE($A39, " ", $B$6), 'Table 6 - Full data'!$A$2:$M$289, 6, FALSE)</f>
        <v>2695</v>
      </c>
      <c r="G39" s="8">
        <f>VLOOKUP(CONCATENATE($A39, " ", $B$6), 'Table 6 - Full data'!$A$2:$M$289, 7, FALSE)</f>
        <v>7585</v>
      </c>
      <c r="H39" s="8">
        <f>VLOOKUP(CONCATENATE($A39, " ", $B$6), 'Table 6 - Full data'!$A$2:$M$289, 8, FALSE)</f>
        <v>1405</v>
      </c>
      <c r="I39" s="12">
        <f>VLOOKUP(CONCATENATE($A39, " ", $B$6), 'Table 6 - Full data'!$A$2:$M$289, 9, FALSE)</f>
        <v>0.39</v>
      </c>
      <c r="J39" s="12">
        <f>VLOOKUP(CONCATENATE($A39, " ", $B$6), 'Table 6 - Full data'!$A$2:$M$289, 10, FALSE)</f>
        <v>0.28999999999999998</v>
      </c>
      <c r="K39" s="12">
        <f>VLOOKUP(CONCATENATE($A39, " ", $B$6), 'Table 6 - Full data'!$A$2:$M$289, 11, FALSE)</f>
        <v>0.22</v>
      </c>
      <c r="L39" s="12">
        <f>VLOOKUP(CONCATENATE($A39, " ", $B$6), 'Table 6 - Full data'!$A$2:$M$289, 12, FALSE)</f>
        <v>0.62</v>
      </c>
      <c r="M39" s="12">
        <f>VLOOKUP(CONCATENATE($A39, " ", $B$6), 'Table 6 - Full data'!$A$2:$M$289, 13, FALSE)</f>
        <v>0.11</v>
      </c>
    </row>
    <row r="40" spans="1:13" x14ac:dyDescent="0.35">
      <c r="A40" t="s">
        <v>311</v>
      </c>
      <c r="B40" s="8">
        <f>VLOOKUP(CONCATENATE($A40, " ", $B$6), 'Table 6 - Full data'!$A$2:$M$289, 2, FALSE)</f>
        <v>19605</v>
      </c>
      <c r="C40" s="12">
        <f>VLOOKUP(CONCATENATE($A40, " ", $B$6), 'Table 6 - Full data'!$A$2:$M$289, 3, FALSE)</f>
        <v>0.04</v>
      </c>
      <c r="D40" s="8">
        <f>VLOOKUP(CONCATENATE($A40, " ", $B$6), 'Table 6 - Full data'!$A$2:$M$289, 4, FALSE)</f>
        <v>7440</v>
      </c>
      <c r="E40" s="8">
        <f>VLOOKUP(CONCATENATE($A40, " ", $B$6), 'Table 6 - Full data'!$A$2:$M$289, 5, FALSE)</f>
        <v>5885</v>
      </c>
      <c r="F40" s="8">
        <f>VLOOKUP(CONCATENATE($A40, " ", $B$6), 'Table 6 - Full data'!$A$2:$M$289, 6, FALSE)</f>
        <v>4620</v>
      </c>
      <c r="G40" s="8">
        <f>VLOOKUP(CONCATENATE($A40, " ", $B$6), 'Table 6 - Full data'!$A$2:$M$289, 7, FALSE)</f>
        <v>11950</v>
      </c>
      <c r="H40" s="8">
        <f>VLOOKUP(CONCATENATE($A40, " ", $B$6), 'Table 6 - Full data'!$A$2:$M$289, 8, FALSE)</f>
        <v>2110</v>
      </c>
      <c r="I40" s="12">
        <f>VLOOKUP(CONCATENATE($A40, " ", $B$6), 'Table 6 - Full data'!$A$2:$M$289, 9, FALSE)</f>
        <v>0.38</v>
      </c>
      <c r="J40" s="12">
        <f>VLOOKUP(CONCATENATE($A40, " ", $B$6), 'Table 6 - Full data'!$A$2:$M$289, 10, FALSE)</f>
        <v>0.3</v>
      </c>
      <c r="K40" s="12">
        <f>VLOOKUP(CONCATENATE($A40, " ", $B$6), 'Table 6 - Full data'!$A$2:$M$289, 11, FALSE)</f>
        <v>0.24</v>
      </c>
      <c r="L40" s="12">
        <f>VLOOKUP(CONCATENATE($A40, " ", $B$6), 'Table 6 - Full data'!$A$2:$M$289, 12, FALSE)</f>
        <v>0.61</v>
      </c>
      <c r="M40" s="12">
        <f>VLOOKUP(CONCATENATE($A40, " ", $B$6), 'Table 6 - Full data'!$A$2:$M$289, 13, FALSE)</f>
        <v>0.11</v>
      </c>
    </row>
    <row r="41" spans="1:13" x14ac:dyDescent="0.35">
      <c r="A41" t="s">
        <v>312</v>
      </c>
      <c r="B41" s="8">
        <f>VLOOKUP(CONCATENATE($A41, " ", $B$6), 'Table 6 - Full data'!$A$2:$M$289, 2, FALSE)</f>
        <v>230</v>
      </c>
      <c r="C41" s="12">
        <f>VLOOKUP(CONCATENATE($A41, " ", $B$6), 'Table 6 - Full data'!$A$2:$M$289, 3, FALSE)</f>
        <v>0</v>
      </c>
      <c r="D41" s="8">
        <f>VLOOKUP(CONCATENATE($A41, " ", $B$6), 'Table 6 - Full data'!$A$2:$M$289, 4, FALSE)</f>
        <v>110</v>
      </c>
      <c r="E41" s="8">
        <f>VLOOKUP(CONCATENATE($A41, " ", $B$6), 'Table 6 - Full data'!$A$2:$M$289, 5, FALSE)</f>
        <v>60</v>
      </c>
      <c r="F41" s="8">
        <f>VLOOKUP(CONCATENATE($A41, " ", $B$6), 'Table 6 - Full data'!$A$2:$M$289, 6, FALSE)</f>
        <v>60</v>
      </c>
      <c r="G41" s="8">
        <f>VLOOKUP(CONCATENATE($A41, " ", $B$6), 'Table 6 - Full data'!$A$2:$M$289, 7, FALSE)</f>
        <v>155</v>
      </c>
      <c r="H41" s="8">
        <f>VLOOKUP(CONCATENATE($A41, " ", $B$6), 'Table 6 - Full data'!$A$2:$M$289, 8, FALSE)</f>
        <v>25</v>
      </c>
      <c r="I41" s="12">
        <f>VLOOKUP(CONCATENATE($A41, " ", $B$6), 'Table 6 - Full data'!$A$2:$M$289, 9, FALSE)</f>
        <v>0.48</v>
      </c>
      <c r="J41" s="12">
        <f>VLOOKUP(CONCATENATE($A41, " ", $B$6), 'Table 6 - Full data'!$A$2:$M$289, 10, FALSE)</f>
        <v>0.26</v>
      </c>
      <c r="K41" s="12">
        <f>VLOOKUP(CONCATENATE($A41, " ", $B$6), 'Table 6 - Full data'!$A$2:$M$289, 11, FALSE)</f>
        <v>0.25</v>
      </c>
      <c r="L41" s="12">
        <f>VLOOKUP(CONCATENATE($A41, " ", $B$6), 'Table 6 - Full data'!$A$2:$M$289, 12, FALSE)</f>
        <v>0.68</v>
      </c>
      <c r="M41" s="12">
        <f>VLOOKUP(CONCATENATE($A41, " ", $B$6), 'Table 6 - Full data'!$A$2:$M$289, 13, FALSE)</f>
        <v>0.11</v>
      </c>
    </row>
    <row r="42" spans="1:13" x14ac:dyDescent="0.35">
      <c r="A42" t="s">
        <v>313</v>
      </c>
      <c r="B42" s="8">
        <f>VLOOKUP(CONCATENATE($A42, " ", $B$6), 'Table 6 - Full data'!$A$2:$M$289, 2, FALSE)</f>
        <v>13380</v>
      </c>
      <c r="C42" s="12">
        <f>VLOOKUP(CONCATENATE($A42, " ", $B$6), 'Table 6 - Full data'!$A$2:$M$289, 3, FALSE)</f>
        <v>0.03</v>
      </c>
      <c r="D42" s="8">
        <f>VLOOKUP(CONCATENATE($A42, " ", $B$6), 'Table 6 - Full data'!$A$2:$M$289, 4, FALSE)</f>
        <v>8115</v>
      </c>
      <c r="E42" s="8">
        <f>VLOOKUP(CONCATENATE($A42, " ", $B$6), 'Table 6 - Full data'!$A$2:$M$289, 5, FALSE)</f>
        <v>3005</v>
      </c>
      <c r="F42" s="8">
        <f>VLOOKUP(CONCATENATE($A42, " ", $B$6), 'Table 6 - Full data'!$A$2:$M$289, 6, FALSE)</f>
        <v>1240</v>
      </c>
      <c r="G42" s="8">
        <f>VLOOKUP(CONCATENATE($A42, " ", $B$6), 'Table 6 - Full data'!$A$2:$M$289, 7, FALSE)</f>
        <v>7640</v>
      </c>
      <c r="H42" s="8">
        <f>VLOOKUP(CONCATENATE($A42, " ", $B$6), 'Table 6 - Full data'!$A$2:$M$289, 8, FALSE)</f>
        <v>1030</v>
      </c>
      <c r="I42" s="12">
        <f>VLOOKUP(CONCATENATE($A42, " ", $B$6), 'Table 6 - Full data'!$A$2:$M$289, 9, FALSE)</f>
        <v>0.61</v>
      </c>
      <c r="J42" s="12">
        <f>VLOOKUP(CONCATENATE($A42, " ", $B$6), 'Table 6 - Full data'!$A$2:$M$289, 10, FALSE)</f>
        <v>0.22</v>
      </c>
      <c r="K42" s="12">
        <f>VLOOKUP(CONCATENATE($A42, " ", $B$6), 'Table 6 - Full data'!$A$2:$M$289, 11, FALSE)</f>
        <v>0.09</v>
      </c>
      <c r="L42" s="12">
        <f>VLOOKUP(CONCATENATE($A42, " ", $B$6), 'Table 6 - Full data'!$A$2:$M$289, 12, FALSE)</f>
        <v>0.56999999999999995</v>
      </c>
      <c r="M42" s="12">
        <f>VLOOKUP(CONCATENATE($A42, " ", $B$6), 'Table 6 - Full data'!$A$2:$M$289, 13, FALSE)</f>
        <v>0.08</v>
      </c>
    </row>
    <row r="43" spans="1:13" x14ac:dyDescent="0.35">
      <c r="A43" t="s">
        <v>314</v>
      </c>
      <c r="B43" s="8">
        <f>VLOOKUP(CONCATENATE($A43, " ", $B$6), 'Table 6 - Full data'!$A$2:$M$289, 2, FALSE)</f>
        <v>775</v>
      </c>
      <c r="C43" s="12">
        <f>VLOOKUP(CONCATENATE($A43, " ", $B$6), 'Table 6 - Full data'!$A$2:$M$289, 3, FALSE)</f>
        <v>0</v>
      </c>
      <c r="D43" s="8">
        <f>VLOOKUP(CONCATENATE($A43, " ", $B$6), 'Table 6 - Full data'!$A$2:$M$289, 4, FALSE)</f>
        <v>335</v>
      </c>
      <c r="E43" s="8">
        <f>VLOOKUP(CONCATENATE($A43, " ", $B$6), 'Table 6 - Full data'!$A$2:$M$289, 5, FALSE)</f>
        <v>190</v>
      </c>
      <c r="F43" s="8">
        <f>VLOOKUP(CONCATENATE($A43, " ", $B$6), 'Table 6 - Full data'!$A$2:$M$289, 6, FALSE)</f>
        <v>125</v>
      </c>
      <c r="G43" s="8">
        <f>VLOOKUP(CONCATENATE($A43, " ", $B$6), 'Table 6 - Full data'!$A$2:$M$289, 7, FALSE)</f>
        <v>500</v>
      </c>
      <c r="H43" s="8">
        <f>VLOOKUP(CONCATENATE($A43, " ", $B$6), 'Table 6 - Full data'!$A$2:$M$289, 8, FALSE)</f>
        <v>90</v>
      </c>
      <c r="I43" s="12">
        <f>VLOOKUP(CONCATENATE($A43, " ", $B$6), 'Table 6 - Full data'!$A$2:$M$289, 9, FALSE)</f>
        <v>0.43</v>
      </c>
      <c r="J43" s="12">
        <f>VLOOKUP(CONCATENATE($A43, " ", $B$6), 'Table 6 - Full data'!$A$2:$M$289, 10, FALSE)</f>
        <v>0.25</v>
      </c>
      <c r="K43" s="12">
        <f>VLOOKUP(CONCATENATE($A43, " ", $B$6), 'Table 6 - Full data'!$A$2:$M$289, 11, FALSE)</f>
        <v>0.16</v>
      </c>
      <c r="L43" s="12">
        <f>VLOOKUP(CONCATENATE($A43, " ", $B$6), 'Table 6 - Full data'!$A$2:$M$289, 12, FALSE)</f>
        <v>0.65</v>
      </c>
      <c r="M43" s="12">
        <f>VLOOKUP(CONCATENATE($A43, " ", $B$6), 'Table 6 - Full data'!$A$2:$M$289, 13, FALSE)</f>
        <v>0.11</v>
      </c>
    </row>
    <row r="44" spans="1:13" x14ac:dyDescent="0.35">
      <c r="A44" t="s">
        <v>44</v>
      </c>
    </row>
    <row r="45" spans="1:13" x14ac:dyDescent="0.35">
      <c r="A45" t="s">
        <v>62</v>
      </c>
    </row>
    <row r="46" spans="1:13" ht="108.5" x14ac:dyDescent="0.35">
      <c r="A46" s="35" t="s">
        <v>976</v>
      </c>
    </row>
    <row r="47" spans="1:13" ht="155" x14ac:dyDescent="0.35">
      <c r="A47" s="15" t="s">
        <v>69</v>
      </c>
    </row>
    <row r="48" spans="1:13" ht="155" x14ac:dyDescent="0.35">
      <c r="A48" s="15" t="s">
        <v>70</v>
      </c>
    </row>
    <row r="49" spans="1:1" x14ac:dyDescent="0.35">
      <c r="A49" t="s">
        <v>71</v>
      </c>
    </row>
    <row r="50" spans="1:1" x14ac:dyDescent="0.35">
      <c r="A50" t="s">
        <v>72</v>
      </c>
    </row>
    <row r="51" spans="1:1" x14ac:dyDescent="0.35">
      <c r="A51" t="s">
        <v>77</v>
      </c>
    </row>
    <row r="52" spans="1:1" x14ac:dyDescent="0.35">
      <c r="A52" t="s">
        <v>78</v>
      </c>
    </row>
    <row r="53" spans="1:1" x14ac:dyDescent="0.35">
      <c r="A53" t="s">
        <v>79</v>
      </c>
    </row>
    <row r="54" spans="1:1" x14ac:dyDescent="0.35">
      <c r="A54" t="s">
        <v>80</v>
      </c>
    </row>
    <row r="55" spans="1:1" x14ac:dyDescent="0.35">
      <c r="A55" t="s">
        <v>76</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0000000}">
          <x14:formula1>
            <xm:f>'Financial year lookup'!$A$3:$A$10</xm:f>
          </x14:formula1>
          <xm:sqref>B6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36"/>
  <sheetViews>
    <sheetView workbookViewId="0"/>
  </sheetViews>
  <sheetFormatPr defaultColWidth="10.6640625" defaultRowHeight="15.5" x14ac:dyDescent="0.35"/>
  <cols>
    <col min="1" max="1" width="35.6640625" customWidth="1"/>
    <col min="2" max="10" width="16.6640625" customWidth="1"/>
  </cols>
  <sheetData>
    <row r="1" spans="1:10" ht="21" x14ac:dyDescent="0.5">
      <c r="A1" s="1" t="s">
        <v>6</v>
      </c>
    </row>
    <row r="2" spans="1:10" ht="124" x14ac:dyDescent="0.35">
      <c r="A2" s="34" t="s">
        <v>1002</v>
      </c>
    </row>
    <row r="3" spans="1:10" x14ac:dyDescent="0.35">
      <c r="A3" t="s">
        <v>28</v>
      </c>
    </row>
    <row r="4" spans="1:10" x14ac:dyDescent="0.35">
      <c r="A4" t="s">
        <v>20</v>
      </c>
    </row>
    <row r="5" spans="1:10" x14ac:dyDescent="0.35">
      <c r="A5" s="48" t="s">
        <v>985</v>
      </c>
    </row>
    <row r="6" spans="1:10" ht="31" x14ac:dyDescent="0.35">
      <c r="A6" s="2" t="s">
        <v>23</v>
      </c>
      <c r="B6" s="2" t="s">
        <v>376</v>
      </c>
    </row>
    <row r="7" spans="1:10" ht="80" customHeight="1" x14ac:dyDescent="0.35">
      <c r="A7" s="2" t="s">
        <v>325</v>
      </c>
      <c r="B7" s="2" t="s">
        <v>276</v>
      </c>
      <c r="C7" s="2" t="s">
        <v>152</v>
      </c>
      <c r="D7" s="2" t="s">
        <v>260</v>
      </c>
      <c r="E7" s="2" t="s">
        <v>277</v>
      </c>
      <c r="F7" s="2" t="s">
        <v>278</v>
      </c>
      <c r="G7" s="2" t="s">
        <v>279</v>
      </c>
      <c r="H7" s="2" t="s">
        <v>157</v>
      </c>
      <c r="I7" s="2" t="s">
        <v>158</v>
      </c>
      <c r="J7" s="2" t="s">
        <v>159</v>
      </c>
    </row>
    <row r="8" spans="1:10" x14ac:dyDescent="0.35">
      <c r="A8" s="5" t="s">
        <v>160</v>
      </c>
      <c r="B8" s="7">
        <f>VLOOKUP(CONCATENATE($A8, " ", $B$6), 'Table 7 - Full data'!$A$2:$J$145, 2, FALSE)</f>
        <v>515435</v>
      </c>
      <c r="C8" s="11">
        <f>VLOOKUP(CONCATENATE($A8, " ", $B$6), 'Table 7 - Full data'!$A$2:$J$145, 3, FALSE)</f>
        <v>1</v>
      </c>
      <c r="D8" s="7">
        <f>VLOOKUP(CONCATENATE($A8, " ", $B$6), 'Table 7 - Full data'!$A$2:$J$145, 4, FALSE)</f>
        <v>512350</v>
      </c>
      <c r="E8" s="7">
        <f>VLOOKUP(CONCATENATE($A8, " ", $B$6), 'Table 7 - Full data'!$A$2:$J$145, 5, FALSE)</f>
        <v>337915</v>
      </c>
      <c r="F8" s="7">
        <f>VLOOKUP(CONCATENATE($A8, " ", $B$6), 'Table 7 - Full data'!$A$2:$J$145, 6, FALSE)</f>
        <v>157095</v>
      </c>
      <c r="G8" s="7">
        <f>VLOOKUP(CONCATENATE($A8, " ", $B$6), 'Table 7 - Full data'!$A$2:$J$145, 7, FALSE)</f>
        <v>17335</v>
      </c>
      <c r="H8" s="11">
        <f>VLOOKUP(CONCATENATE($A8, " ", $B$6), 'Table 7 - Full data'!$A$2:$J$145, 8, FALSE)</f>
        <v>0.66</v>
      </c>
      <c r="I8" s="11">
        <f>VLOOKUP(CONCATENATE($A8, " ", $B$6), 'Table 7 - Full data'!$A$2:$J$145, 9, FALSE)</f>
        <v>0.31</v>
      </c>
      <c r="J8" s="11">
        <f>VLOOKUP(CONCATENATE($A8, " ", $B$6), 'Table 7 - Full data'!$A$2:$J$145, 10, FALSE)</f>
        <v>0.03</v>
      </c>
    </row>
    <row r="9" spans="1:10" x14ac:dyDescent="0.35">
      <c r="A9" t="s">
        <v>326</v>
      </c>
      <c r="B9" s="8">
        <f>VLOOKUP(CONCATENATE($A9, " ", $B$6), 'Table 7 - Full data'!$A$2:$J$145, 2, FALSE)</f>
        <v>41610</v>
      </c>
      <c r="C9" s="12">
        <f>VLOOKUP(CONCATENATE($A9, " ", $B$6), 'Table 7 - Full data'!$A$2:$J$145, 3, FALSE)</f>
        <v>0.08</v>
      </c>
      <c r="D9" s="8">
        <f>VLOOKUP(CONCATENATE($A9, " ", $B$6), 'Table 7 - Full data'!$A$2:$J$145, 4, FALSE)</f>
        <v>41395</v>
      </c>
      <c r="E9" s="8">
        <f>VLOOKUP(CONCATENATE($A9, " ", $B$6), 'Table 7 - Full data'!$A$2:$J$145, 5, FALSE)</f>
        <v>28565</v>
      </c>
      <c r="F9" s="8">
        <f>VLOOKUP(CONCATENATE($A9, " ", $B$6), 'Table 7 - Full data'!$A$2:$J$145, 6, FALSE)</f>
        <v>11375</v>
      </c>
      <c r="G9" s="8">
        <f>VLOOKUP(CONCATENATE($A9, " ", $B$6), 'Table 7 - Full data'!$A$2:$J$145, 7, FALSE)</f>
        <v>1455</v>
      </c>
      <c r="H9" s="12">
        <f>VLOOKUP(CONCATENATE($A9, " ", $B$6), 'Table 7 - Full data'!$A$2:$J$145, 8, FALSE)</f>
        <v>0.69</v>
      </c>
      <c r="I9" s="12">
        <f>VLOOKUP(CONCATENATE($A9, " ", $B$6), 'Table 7 - Full data'!$A$2:$J$145, 9, FALSE)</f>
        <v>0.27</v>
      </c>
      <c r="J9" s="12">
        <f>VLOOKUP(CONCATENATE($A9, " ", $B$6), 'Table 7 - Full data'!$A$2:$J$145, 10, FALSE)</f>
        <v>0.04</v>
      </c>
    </row>
    <row r="10" spans="1:10" x14ac:dyDescent="0.35">
      <c r="A10" t="s">
        <v>327</v>
      </c>
      <c r="B10" s="8">
        <f>VLOOKUP(CONCATENATE($A10, " ", $B$6), 'Table 7 - Full data'!$A$2:$J$145, 2, FALSE)</f>
        <v>8450</v>
      </c>
      <c r="C10" s="12">
        <f>VLOOKUP(CONCATENATE($A10, " ", $B$6), 'Table 7 - Full data'!$A$2:$J$145, 3, FALSE)</f>
        <v>0.02</v>
      </c>
      <c r="D10" s="8">
        <f>VLOOKUP(CONCATENATE($A10, " ", $B$6), 'Table 7 - Full data'!$A$2:$J$145, 4, FALSE)</f>
        <v>8405</v>
      </c>
      <c r="E10" s="8">
        <f>VLOOKUP(CONCATENATE($A10, " ", $B$6), 'Table 7 - Full data'!$A$2:$J$145, 5, FALSE)</f>
        <v>5805</v>
      </c>
      <c r="F10" s="8">
        <f>VLOOKUP(CONCATENATE($A10, " ", $B$6), 'Table 7 - Full data'!$A$2:$J$145, 6, FALSE)</f>
        <v>2360</v>
      </c>
      <c r="G10" s="8">
        <f>VLOOKUP(CONCATENATE($A10, " ", $B$6), 'Table 7 - Full data'!$A$2:$J$145, 7, FALSE)</f>
        <v>240</v>
      </c>
      <c r="H10" s="12">
        <f>VLOOKUP(CONCATENATE($A10, " ", $B$6), 'Table 7 - Full data'!$A$2:$J$145, 8, FALSE)</f>
        <v>0.69</v>
      </c>
      <c r="I10" s="12">
        <f>VLOOKUP(CONCATENATE($A10, " ", $B$6), 'Table 7 - Full data'!$A$2:$J$145, 9, FALSE)</f>
        <v>0.28000000000000003</v>
      </c>
      <c r="J10" s="12">
        <f>VLOOKUP(CONCATENATE($A10, " ", $B$6), 'Table 7 - Full data'!$A$2:$J$145, 10, FALSE)</f>
        <v>0.03</v>
      </c>
    </row>
    <row r="11" spans="1:10" x14ac:dyDescent="0.35">
      <c r="A11" t="s">
        <v>328</v>
      </c>
      <c r="B11" s="8">
        <f>VLOOKUP(CONCATENATE($A11, " ", $B$6), 'Table 7 - Full data'!$A$2:$J$145, 2, FALSE)</f>
        <v>13495</v>
      </c>
      <c r="C11" s="12">
        <f>VLOOKUP(CONCATENATE($A11, " ", $B$6), 'Table 7 - Full data'!$A$2:$J$145, 3, FALSE)</f>
        <v>0.03</v>
      </c>
      <c r="D11" s="8">
        <f>VLOOKUP(CONCATENATE($A11, " ", $B$6), 'Table 7 - Full data'!$A$2:$J$145, 4, FALSE)</f>
        <v>13430</v>
      </c>
      <c r="E11" s="8">
        <f>VLOOKUP(CONCATENATE($A11, " ", $B$6), 'Table 7 - Full data'!$A$2:$J$145, 5, FALSE)</f>
        <v>9195</v>
      </c>
      <c r="F11" s="8">
        <f>VLOOKUP(CONCATENATE($A11, " ", $B$6), 'Table 7 - Full data'!$A$2:$J$145, 6, FALSE)</f>
        <v>3770</v>
      </c>
      <c r="G11" s="8">
        <f>VLOOKUP(CONCATENATE($A11, " ", $B$6), 'Table 7 - Full data'!$A$2:$J$145, 7, FALSE)</f>
        <v>460</v>
      </c>
      <c r="H11" s="12">
        <f>VLOOKUP(CONCATENATE($A11, " ", $B$6), 'Table 7 - Full data'!$A$2:$J$145, 8, FALSE)</f>
        <v>0.68</v>
      </c>
      <c r="I11" s="12">
        <f>VLOOKUP(CONCATENATE($A11, " ", $B$6), 'Table 7 - Full data'!$A$2:$J$145, 9, FALSE)</f>
        <v>0.28000000000000003</v>
      </c>
      <c r="J11" s="12">
        <f>VLOOKUP(CONCATENATE($A11, " ", $B$6), 'Table 7 - Full data'!$A$2:$J$145, 10, FALSE)</f>
        <v>0.03</v>
      </c>
    </row>
    <row r="12" spans="1:10" x14ac:dyDescent="0.35">
      <c r="A12" t="s">
        <v>293</v>
      </c>
      <c r="B12" s="8">
        <f>VLOOKUP(CONCATENATE($A12, " ", $B$6), 'Table 7 - Full data'!$A$2:$J$145, 2, FALSE)</f>
        <v>37445</v>
      </c>
      <c r="C12" s="12">
        <f>VLOOKUP(CONCATENATE($A12, " ", $B$6), 'Table 7 - Full data'!$A$2:$J$145, 3, FALSE)</f>
        <v>7.0000000000000007E-2</v>
      </c>
      <c r="D12" s="8">
        <f>VLOOKUP(CONCATENATE($A12, " ", $B$6), 'Table 7 - Full data'!$A$2:$J$145, 4, FALSE)</f>
        <v>37250</v>
      </c>
      <c r="E12" s="8">
        <f>VLOOKUP(CONCATENATE($A12, " ", $B$6), 'Table 7 - Full data'!$A$2:$J$145, 5, FALSE)</f>
        <v>25810</v>
      </c>
      <c r="F12" s="8">
        <f>VLOOKUP(CONCATENATE($A12, " ", $B$6), 'Table 7 - Full data'!$A$2:$J$145, 6, FALSE)</f>
        <v>10205</v>
      </c>
      <c r="G12" s="8">
        <f>VLOOKUP(CONCATENATE($A12, " ", $B$6), 'Table 7 - Full data'!$A$2:$J$145, 7, FALSE)</f>
        <v>1235</v>
      </c>
      <c r="H12" s="12">
        <f>VLOOKUP(CONCATENATE($A12, " ", $B$6), 'Table 7 - Full data'!$A$2:$J$145, 8, FALSE)</f>
        <v>0.69</v>
      </c>
      <c r="I12" s="12">
        <f>VLOOKUP(CONCATENATE($A12, " ", $B$6), 'Table 7 - Full data'!$A$2:$J$145, 9, FALSE)</f>
        <v>0.27</v>
      </c>
      <c r="J12" s="12">
        <f>VLOOKUP(CONCATENATE($A12, " ", $B$6), 'Table 7 - Full data'!$A$2:$J$145, 10, FALSE)</f>
        <v>0.03</v>
      </c>
    </row>
    <row r="13" spans="1:10" x14ac:dyDescent="0.35">
      <c r="A13" t="s">
        <v>329</v>
      </c>
      <c r="B13" s="8">
        <f>VLOOKUP(CONCATENATE($A13, " ", $B$6), 'Table 7 - Full data'!$A$2:$J$145, 2, FALSE)</f>
        <v>26505</v>
      </c>
      <c r="C13" s="12">
        <f>VLOOKUP(CONCATENATE($A13, " ", $B$6), 'Table 7 - Full data'!$A$2:$J$145, 3, FALSE)</f>
        <v>0.05</v>
      </c>
      <c r="D13" s="8">
        <f>VLOOKUP(CONCATENATE($A13, " ", $B$6), 'Table 7 - Full data'!$A$2:$J$145, 4, FALSE)</f>
        <v>26325</v>
      </c>
      <c r="E13" s="8">
        <f>VLOOKUP(CONCATENATE($A13, " ", $B$6), 'Table 7 - Full data'!$A$2:$J$145, 5, FALSE)</f>
        <v>17980</v>
      </c>
      <c r="F13" s="8">
        <f>VLOOKUP(CONCATENATE($A13, " ", $B$6), 'Table 7 - Full data'!$A$2:$J$145, 6, FALSE)</f>
        <v>7460</v>
      </c>
      <c r="G13" s="8">
        <f>VLOOKUP(CONCATENATE($A13, " ", $B$6), 'Table 7 - Full data'!$A$2:$J$145, 7, FALSE)</f>
        <v>885</v>
      </c>
      <c r="H13" s="12">
        <f>VLOOKUP(CONCATENATE($A13, " ", $B$6), 'Table 7 - Full data'!$A$2:$J$145, 8, FALSE)</f>
        <v>0.68</v>
      </c>
      <c r="I13" s="12">
        <f>VLOOKUP(CONCATENATE($A13, " ", $B$6), 'Table 7 - Full data'!$A$2:$J$145, 9, FALSE)</f>
        <v>0.28000000000000003</v>
      </c>
      <c r="J13" s="12">
        <f>VLOOKUP(CONCATENATE($A13, " ", $B$6), 'Table 7 - Full data'!$A$2:$J$145, 10, FALSE)</f>
        <v>0.03</v>
      </c>
    </row>
    <row r="14" spans="1:10" x14ac:dyDescent="0.35">
      <c r="A14" t="s">
        <v>330</v>
      </c>
      <c r="B14" s="8">
        <f>VLOOKUP(CONCATENATE($A14, " ", $B$6), 'Table 7 - Full data'!$A$2:$J$145, 2, FALSE)</f>
        <v>37480</v>
      </c>
      <c r="C14" s="12">
        <f>VLOOKUP(CONCATENATE($A14, " ", $B$6), 'Table 7 - Full data'!$A$2:$J$145, 3, FALSE)</f>
        <v>7.0000000000000007E-2</v>
      </c>
      <c r="D14" s="8">
        <f>VLOOKUP(CONCATENATE($A14, " ", $B$6), 'Table 7 - Full data'!$A$2:$J$145, 4, FALSE)</f>
        <v>37245</v>
      </c>
      <c r="E14" s="8">
        <f>VLOOKUP(CONCATENATE($A14, " ", $B$6), 'Table 7 - Full data'!$A$2:$J$145, 5, FALSE)</f>
        <v>24250</v>
      </c>
      <c r="F14" s="8">
        <f>VLOOKUP(CONCATENATE($A14, " ", $B$6), 'Table 7 - Full data'!$A$2:$J$145, 6, FALSE)</f>
        <v>11780</v>
      </c>
      <c r="G14" s="8">
        <f>VLOOKUP(CONCATENATE($A14, " ", $B$6), 'Table 7 - Full data'!$A$2:$J$145, 7, FALSE)</f>
        <v>1215</v>
      </c>
      <c r="H14" s="12">
        <f>VLOOKUP(CONCATENATE($A14, " ", $B$6), 'Table 7 - Full data'!$A$2:$J$145, 8, FALSE)</f>
        <v>0.65</v>
      </c>
      <c r="I14" s="12">
        <f>VLOOKUP(CONCATENATE($A14, " ", $B$6), 'Table 7 - Full data'!$A$2:$J$145, 9, FALSE)</f>
        <v>0.32</v>
      </c>
      <c r="J14" s="12">
        <f>VLOOKUP(CONCATENATE($A14, " ", $B$6), 'Table 7 - Full data'!$A$2:$J$145, 10, FALSE)</f>
        <v>0.03</v>
      </c>
    </row>
    <row r="15" spans="1:10" x14ac:dyDescent="0.35">
      <c r="A15" t="s">
        <v>331</v>
      </c>
      <c r="B15" s="8">
        <f>VLOOKUP(CONCATENATE($A15, " ", $B$6), 'Table 7 - Full data'!$A$2:$J$145, 2, FALSE)</f>
        <v>131630</v>
      </c>
      <c r="C15" s="12">
        <f>VLOOKUP(CONCATENATE($A15, " ", $B$6), 'Table 7 - Full data'!$A$2:$J$145, 3, FALSE)</f>
        <v>0.26</v>
      </c>
      <c r="D15" s="8">
        <f>VLOOKUP(CONCATENATE($A15, " ", $B$6), 'Table 7 - Full data'!$A$2:$J$145, 4, FALSE)</f>
        <v>130800</v>
      </c>
      <c r="E15" s="8">
        <f>VLOOKUP(CONCATENATE($A15, " ", $B$6), 'Table 7 - Full data'!$A$2:$J$145, 5, FALSE)</f>
        <v>87150</v>
      </c>
      <c r="F15" s="8">
        <f>VLOOKUP(CONCATENATE($A15, " ", $B$6), 'Table 7 - Full data'!$A$2:$J$145, 6, FALSE)</f>
        <v>39180</v>
      </c>
      <c r="G15" s="8">
        <f>VLOOKUP(CONCATENATE($A15, " ", $B$6), 'Table 7 - Full data'!$A$2:$J$145, 7, FALSE)</f>
        <v>4470</v>
      </c>
      <c r="H15" s="12">
        <f>VLOOKUP(CONCATENATE($A15, " ", $B$6), 'Table 7 - Full data'!$A$2:$J$145, 8, FALSE)</f>
        <v>0.67</v>
      </c>
      <c r="I15" s="12">
        <f>VLOOKUP(CONCATENATE($A15, " ", $B$6), 'Table 7 - Full data'!$A$2:$J$145, 9, FALSE)</f>
        <v>0.3</v>
      </c>
      <c r="J15" s="12">
        <f>VLOOKUP(CONCATENATE($A15, " ", $B$6), 'Table 7 - Full data'!$A$2:$J$145, 10, FALSE)</f>
        <v>0.03</v>
      </c>
    </row>
    <row r="16" spans="1:10" x14ac:dyDescent="0.35">
      <c r="A16" t="s">
        <v>295</v>
      </c>
      <c r="B16" s="8">
        <f>VLOOKUP(CONCATENATE($A16, " ", $B$6), 'Table 7 - Full data'!$A$2:$J$145, 2, FALSE)</f>
        <v>23010</v>
      </c>
      <c r="C16" s="12">
        <f>VLOOKUP(CONCATENATE($A16, " ", $B$6), 'Table 7 - Full data'!$A$2:$J$145, 3, FALSE)</f>
        <v>0.04</v>
      </c>
      <c r="D16" s="8">
        <f>VLOOKUP(CONCATENATE($A16, " ", $B$6), 'Table 7 - Full data'!$A$2:$J$145, 4, FALSE)</f>
        <v>22875</v>
      </c>
      <c r="E16" s="8">
        <f>VLOOKUP(CONCATENATE($A16, " ", $B$6), 'Table 7 - Full data'!$A$2:$J$145, 5, FALSE)</f>
        <v>15195</v>
      </c>
      <c r="F16" s="8">
        <f>VLOOKUP(CONCATENATE($A16, " ", $B$6), 'Table 7 - Full data'!$A$2:$J$145, 6, FALSE)</f>
        <v>6935</v>
      </c>
      <c r="G16" s="8">
        <f>VLOOKUP(CONCATENATE($A16, " ", $B$6), 'Table 7 - Full data'!$A$2:$J$145, 7, FALSE)</f>
        <v>745</v>
      </c>
      <c r="H16" s="12">
        <f>VLOOKUP(CONCATENATE($A16, " ", $B$6), 'Table 7 - Full data'!$A$2:$J$145, 8, FALSE)</f>
        <v>0.66</v>
      </c>
      <c r="I16" s="12">
        <f>VLOOKUP(CONCATENATE($A16, " ", $B$6), 'Table 7 - Full data'!$A$2:$J$145, 9, FALSE)</f>
        <v>0.3</v>
      </c>
      <c r="J16" s="12">
        <f>VLOOKUP(CONCATENATE($A16, " ", $B$6), 'Table 7 - Full data'!$A$2:$J$145, 10, FALSE)</f>
        <v>0.03</v>
      </c>
    </row>
    <row r="17" spans="1:10" x14ac:dyDescent="0.35">
      <c r="A17" t="s">
        <v>332</v>
      </c>
      <c r="B17" s="8">
        <f>VLOOKUP(CONCATENATE($A17, " ", $B$6), 'Table 7 - Full data'!$A$2:$J$145, 2, FALSE)</f>
        <v>70745</v>
      </c>
      <c r="C17" s="12">
        <f>VLOOKUP(CONCATENATE($A17, " ", $B$6), 'Table 7 - Full data'!$A$2:$J$145, 3, FALSE)</f>
        <v>0.14000000000000001</v>
      </c>
      <c r="D17" s="8">
        <f>VLOOKUP(CONCATENATE($A17, " ", $B$6), 'Table 7 - Full data'!$A$2:$J$145, 4, FALSE)</f>
        <v>70365</v>
      </c>
      <c r="E17" s="8">
        <f>VLOOKUP(CONCATENATE($A17, " ", $B$6), 'Table 7 - Full data'!$A$2:$J$145, 5, FALSE)</f>
        <v>47510</v>
      </c>
      <c r="F17" s="8">
        <f>VLOOKUP(CONCATENATE($A17, " ", $B$6), 'Table 7 - Full data'!$A$2:$J$145, 6, FALSE)</f>
        <v>20510</v>
      </c>
      <c r="G17" s="8">
        <f>VLOOKUP(CONCATENATE($A17, " ", $B$6), 'Table 7 - Full data'!$A$2:$J$145, 7, FALSE)</f>
        <v>2345</v>
      </c>
      <c r="H17" s="12">
        <f>VLOOKUP(CONCATENATE($A17, " ", $B$6), 'Table 7 - Full data'!$A$2:$J$145, 8, FALSE)</f>
        <v>0.68</v>
      </c>
      <c r="I17" s="12">
        <f>VLOOKUP(CONCATENATE($A17, " ", $B$6), 'Table 7 - Full data'!$A$2:$J$145, 9, FALSE)</f>
        <v>0.28999999999999998</v>
      </c>
      <c r="J17" s="12">
        <f>VLOOKUP(CONCATENATE($A17, " ", $B$6), 'Table 7 - Full data'!$A$2:$J$145, 10, FALSE)</f>
        <v>0.03</v>
      </c>
    </row>
    <row r="18" spans="1:10" x14ac:dyDescent="0.35">
      <c r="A18" t="s">
        <v>333</v>
      </c>
      <c r="B18" s="8">
        <f>VLOOKUP(CONCATENATE($A18, " ", $B$6), 'Table 7 - Full data'!$A$2:$J$145, 2, FALSE)</f>
        <v>69565</v>
      </c>
      <c r="C18" s="12">
        <f>VLOOKUP(CONCATENATE($A18, " ", $B$6), 'Table 7 - Full data'!$A$2:$J$145, 3, FALSE)</f>
        <v>0.13</v>
      </c>
      <c r="D18" s="8">
        <f>VLOOKUP(CONCATENATE($A18, " ", $B$6), 'Table 7 - Full data'!$A$2:$J$145, 4, FALSE)</f>
        <v>69165</v>
      </c>
      <c r="E18" s="8">
        <f>VLOOKUP(CONCATENATE($A18, " ", $B$6), 'Table 7 - Full data'!$A$2:$J$145, 5, FALSE)</f>
        <v>46065</v>
      </c>
      <c r="F18" s="8">
        <f>VLOOKUP(CONCATENATE($A18, " ", $B$6), 'Table 7 - Full data'!$A$2:$J$145, 6, FALSE)</f>
        <v>20735</v>
      </c>
      <c r="G18" s="8">
        <f>VLOOKUP(CONCATENATE($A18, " ", $B$6), 'Table 7 - Full data'!$A$2:$J$145, 7, FALSE)</f>
        <v>2370</v>
      </c>
      <c r="H18" s="12">
        <f>VLOOKUP(CONCATENATE($A18, " ", $B$6), 'Table 7 - Full data'!$A$2:$J$145, 8, FALSE)</f>
        <v>0.67</v>
      </c>
      <c r="I18" s="12">
        <f>VLOOKUP(CONCATENATE($A18, " ", $B$6), 'Table 7 - Full data'!$A$2:$J$145, 9, FALSE)</f>
        <v>0.3</v>
      </c>
      <c r="J18" s="12">
        <f>VLOOKUP(CONCATENATE($A18, " ", $B$6), 'Table 7 - Full data'!$A$2:$J$145, 10, FALSE)</f>
        <v>0.03</v>
      </c>
    </row>
    <row r="19" spans="1:10" x14ac:dyDescent="0.35">
      <c r="A19" t="s">
        <v>334</v>
      </c>
      <c r="B19" s="8">
        <f>VLOOKUP(CONCATENATE($A19, " ", $B$6), 'Table 7 - Full data'!$A$2:$J$145, 2, FALSE)</f>
        <v>1075</v>
      </c>
      <c r="C19" s="12">
        <f>VLOOKUP(CONCATENATE($A19, " ", $B$6), 'Table 7 - Full data'!$A$2:$J$145, 3, FALSE)</f>
        <v>0</v>
      </c>
      <c r="D19" s="8">
        <f>VLOOKUP(CONCATENATE($A19, " ", $B$6), 'Table 7 - Full data'!$A$2:$J$145, 4, FALSE)</f>
        <v>1070</v>
      </c>
      <c r="E19" s="8">
        <f>VLOOKUP(CONCATENATE($A19, " ", $B$6), 'Table 7 - Full data'!$A$2:$J$145, 5, FALSE)</f>
        <v>665</v>
      </c>
      <c r="F19" s="8">
        <f>VLOOKUP(CONCATENATE($A19, " ", $B$6), 'Table 7 - Full data'!$A$2:$J$145, 6, FALSE)</f>
        <v>380</v>
      </c>
      <c r="G19" s="8">
        <f>VLOOKUP(CONCATENATE($A19, " ", $B$6), 'Table 7 - Full data'!$A$2:$J$145, 7, FALSE)</f>
        <v>30</v>
      </c>
      <c r="H19" s="12">
        <f>VLOOKUP(CONCATENATE($A19, " ", $B$6), 'Table 7 - Full data'!$A$2:$J$145, 8, FALSE)</f>
        <v>0.62</v>
      </c>
      <c r="I19" s="12">
        <f>VLOOKUP(CONCATENATE($A19, " ", $B$6), 'Table 7 - Full data'!$A$2:$J$145, 9, FALSE)</f>
        <v>0.35</v>
      </c>
      <c r="J19" s="12">
        <f>VLOOKUP(CONCATENATE($A19, " ", $B$6), 'Table 7 - Full data'!$A$2:$J$145, 10, FALSE)</f>
        <v>0.03</v>
      </c>
    </row>
    <row r="20" spans="1:10" x14ac:dyDescent="0.35">
      <c r="A20" t="s">
        <v>335</v>
      </c>
      <c r="B20" s="8">
        <f>VLOOKUP(CONCATENATE($A20, " ", $B$6), 'Table 7 - Full data'!$A$2:$J$145, 2, FALSE)</f>
        <v>1130</v>
      </c>
      <c r="C20" s="12">
        <f>VLOOKUP(CONCATENATE($A20, " ", $B$6), 'Table 7 - Full data'!$A$2:$J$145, 3, FALSE)</f>
        <v>0</v>
      </c>
      <c r="D20" s="8">
        <f>VLOOKUP(CONCATENATE($A20, " ", $B$6), 'Table 7 - Full data'!$A$2:$J$145, 4, FALSE)</f>
        <v>1120</v>
      </c>
      <c r="E20" s="8">
        <f>VLOOKUP(CONCATENATE($A20, " ", $B$6), 'Table 7 - Full data'!$A$2:$J$145, 5, FALSE)</f>
        <v>695</v>
      </c>
      <c r="F20" s="8">
        <f>VLOOKUP(CONCATENATE($A20, " ", $B$6), 'Table 7 - Full data'!$A$2:$J$145, 6, FALSE)</f>
        <v>395</v>
      </c>
      <c r="G20" s="8">
        <f>VLOOKUP(CONCATENATE($A20, " ", $B$6), 'Table 7 - Full data'!$A$2:$J$145, 7, FALSE)</f>
        <v>35</v>
      </c>
      <c r="H20" s="12">
        <f>VLOOKUP(CONCATENATE($A20, " ", $B$6), 'Table 7 - Full data'!$A$2:$J$145, 8, FALSE)</f>
        <v>0.62</v>
      </c>
      <c r="I20" s="12">
        <f>VLOOKUP(CONCATENATE($A20, " ", $B$6), 'Table 7 - Full data'!$A$2:$J$145, 9, FALSE)</f>
        <v>0.35</v>
      </c>
      <c r="J20" s="12">
        <f>VLOOKUP(CONCATENATE($A20, " ", $B$6), 'Table 7 - Full data'!$A$2:$J$145, 10, FALSE)</f>
        <v>0.03</v>
      </c>
    </row>
    <row r="21" spans="1:10" x14ac:dyDescent="0.35">
      <c r="A21" t="s">
        <v>336</v>
      </c>
      <c r="B21" s="8">
        <f>VLOOKUP(CONCATENATE($A21, " ", $B$6), 'Table 7 - Full data'!$A$2:$J$145, 2, FALSE)</f>
        <v>37490</v>
      </c>
      <c r="C21" s="12">
        <f>VLOOKUP(CONCATENATE($A21, " ", $B$6), 'Table 7 - Full data'!$A$2:$J$145, 3, FALSE)</f>
        <v>7.0000000000000007E-2</v>
      </c>
      <c r="D21" s="8">
        <f>VLOOKUP(CONCATENATE($A21, " ", $B$6), 'Table 7 - Full data'!$A$2:$J$145, 4, FALSE)</f>
        <v>37275</v>
      </c>
      <c r="E21" s="8">
        <f>VLOOKUP(CONCATENATE($A21, " ", $B$6), 'Table 7 - Full data'!$A$2:$J$145, 5, FALSE)</f>
        <v>25525</v>
      </c>
      <c r="F21" s="8">
        <f>VLOOKUP(CONCATENATE($A21, " ", $B$6), 'Table 7 - Full data'!$A$2:$J$145, 6, FALSE)</f>
        <v>10530</v>
      </c>
      <c r="G21" s="8">
        <f>VLOOKUP(CONCATENATE($A21, " ", $B$6), 'Table 7 - Full data'!$A$2:$J$145, 7, FALSE)</f>
        <v>1220</v>
      </c>
      <c r="H21" s="12">
        <f>VLOOKUP(CONCATENATE($A21, " ", $B$6), 'Table 7 - Full data'!$A$2:$J$145, 8, FALSE)</f>
        <v>0.68</v>
      </c>
      <c r="I21" s="12">
        <f>VLOOKUP(CONCATENATE($A21, " ", $B$6), 'Table 7 - Full data'!$A$2:$J$145, 9, FALSE)</f>
        <v>0.28000000000000003</v>
      </c>
      <c r="J21" s="12">
        <f>VLOOKUP(CONCATENATE($A21, " ", $B$6), 'Table 7 - Full data'!$A$2:$J$145, 10, FALSE)</f>
        <v>0.03</v>
      </c>
    </row>
    <row r="22" spans="1:10" x14ac:dyDescent="0.35">
      <c r="A22" t="s">
        <v>337</v>
      </c>
      <c r="B22" s="8">
        <f>VLOOKUP(CONCATENATE($A22, " ", $B$6), 'Table 7 - Full data'!$A$2:$J$145, 2, FALSE)</f>
        <v>1410</v>
      </c>
      <c r="C22" s="12">
        <f>VLOOKUP(CONCATENATE($A22, " ", $B$6), 'Table 7 - Full data'!$A$2:$J$145, 3, FALSE)</f>
        <v>0</v>
      </c>
      <c r="D22" s="8">
        <f>VLOOKUP(CONCATENATE($A22, " ", $B$6), 'Table 7 - Full data'!$A$2:$J$145, 4, FALSE)</f>
        <v>1400</v>
      </c>
      <c r="E22" s="8">
        <f>VLOOKUP(CONCATENATE($A22, " ", $B$6), 'Table 7 - Full data'!$A$2:$J$145, 5, FALSE)</f>
        <v>875</v>
      </c>
      <c r="F22" s="8">
        <f>VLOOKUP(CONCATENATE($A22, " ", $B$6), 'Table 7 - Full data'!$A$2:$J$145, 6, FALSE)</f>
        <v>485</v>
      </c>
      <c r="G22" s="8">
        <f>VLOOKUP(CONCATENATE($A22, " ", $B$6), 'Table 7 - Full data'!$A$2:$J$145, 7, FALSE)</f>
        <v>35</v>
      </c>
      <c r="H22" s="12">
        <f>VLOOKUP(CONCATENATE($A22, " ", $B$6), 'Table 7 - Full data'!$A$2:$J$145, 8, FALSE)</f>
        <v>0.63</v>
      </c>
      <c r="I22" s="12">
        <f>VLOOKUP(CONCATENATE($A22, " ", $B$6), 'Table 7 - Full data'!$A$2:$J$145, 9, FALSE)</f>
        <v>0.35</v>
      </c>
      <c r="J22" s="12">
        <f>VLOOKUP(CONCATENATE($A22, " ", $B$6), 'Table 7 - Full data'!$A$2:$J$145, 10, FALSE)</f>
        <v>0.03</v>
      </c>
    </row>
    <row r="23" spans="1:10" x14ac:dyDescent="0.35">
      <c r="A23" t="s">
        <v>312</v>
      </c>
      <c r="B23" s="8">
        <f>VLOOKUP(CONCATENATE($A23, " ", $B$6), 'Table 7 - Full data'!$A$2:$J$145, 2, FALSE)</f>
        <v>230</v>
      </c>
      <c r="C23" s="12">
        <f>VLOOKUP(CONCATENATE($A23, " ", $B$6), 'Table 7 - Full data'!$A$2:$J$145, 3, FALSE)</f>
        <v>0</v>
      </c>
      <c r="D23" s="8">
        <f>VLOOKUP(CONCATENATE($A23, " ", $B$6), 'Table 7 - Full data'!$A$2:$J$145, 4, FALSE)</f>
        <v>230</v>
      </c>
      <c r="E23" s="8">
        <f>VLOOKUP(CONCATENATE($A23, " ", $B$6), 'Table 7 - Full data'!$A$2:$J$145, 5, FALSE)</f>
        <v>150</v>
      </c>
      <c r="F23" s="8">
        <f>VLOOKUP(CONCATENATE($A23, " ", $B$6), 'Table 7 - Full data'!$A$2:$J$145, 6, FALSE)</f>
        <v>75</v>
      </c>
      <c r="G23" s="8">
        <f>VLOOKUP(CONCATENATE($A23, " ", $B$6), 'Table 7 - Full data'!$A$2:$J$145, 7, FALSE)</f>
        <v>5</v>
      </c>
      <c r="H23" s="12">
        <f>VLOOKUP(CONCATENATE($A23, " ", $B$6), 'Table 7 - Full data'!$A$2:$J$145, 8, FALSE)</f>
        <v>0.64</v>
      </c>
      <c r="I23" s="12">
        <f>VLOOKUP(CONCATENATE($A23, " ", $B$6), 'Table 7 - Full data'!$A$2:$J$145, 9, FALSE)</f>
        <v>0.33</v>
      </c>
      <c r="J23" s="12">
        <f>VLOOKUP(CONCATENATE($A23, " ", $B$6), 'Table 7 - Full data'!$A$2:$J$145, 10, FALSE)</f>
        <v>0.03</v>
      </c>
    </row>
    <row r="24" spans="1:10" x14ac:dyDescent="0.35">
      <c r="A24" t="s">
        <v>313</v>
      </c>
      <c r="B24" s="8">
        <f>VLOOKUP(CONCATENATE($A24, " ", $B$6), 'Table 7 - Full data'!$A$2:$J$145, 2, FALSE)</f>
        <v>13380</v>
      </c>
      <c r="C24" s="12">
        <f>VLOOKUP(CONCATENATE($A24, " ", $B$6), 'Table 7 - Full data'!$A$2:$J$145, 3, FALSE)</f>
        <v>0.03</v>
      </c>
      <c r="D24" s="8">
        <f>VLOOKUP(CONCATENATE($A24, " ", $B$6), 'Table 7 - Full data'!$A$2:$J$145, 4, FALSE)</f>
        <v>13370</v>
      </c>
      <c r="E24" s="8">
        <f>VLOOKUP(CONCATENATE($A24, " ", $B$6), 'Table 7 - Full data'!$A$2:$J$145, 5, FALSE)</f>
        <v>2285</v>
      </c>
      <c r="F24" s="8">
        <f>VLOOKUP(CONCATENATE($A24, " ", $B$6), 'Table 7 - Full data'!$A$2:$J$145, 6, FALSE)</f>
        <v>10840</v>
      </c>
      <c r="G24" s="8">
        <f>VLOOKUP(CONCATENATE($A24, " ", $B$6), 'Table 7 - Full data'!$A$2:$J$145, 7, FALSE)</f>
        <v>245</v>
      </c>
      <c r="H24" s="12">
        <f>VLOOKUP(CONCATENATE($A24, " ", $B$6), 'Table 7 - Full data'!$A$2:$J$145, 8, FALSE)</f>
        <v>0.17</v>
      </c>
      <c r="I24" s="12">
        <f>VLOOKUP(CONCATENATE($A24, " ", $B$6), 'Table 7 - Full data'!$A$2:$J$145, 9, FALSE)</f>
        <v>0.81</v>
      </c>
      <c r="J24" s="12">
        <f>VLOOKUP(CONCATENATE($A24, " ", $B$6), 'Table 7 - Full data'!$A$2:$J$145, 10, FALSE)</f>
        <v>0.02</v>
      </c>
    </row>
    <row r="25" spans="1:10" x14ac:dyDescent="0.35">
      <c r="A25" t="s">
        <v>314</v>
      </c>
      <c r="B25" s="8">
        <f>VLOOKUP(CONCATENATE($A25, " ", $B$6), 'Table 7 - Full data'!$A$2:$J$145, 2, FALSE)</f>
        <v>775</v>
      </c>
      <c r="C25" s="12">
        <f>VLOOKUP(CONCATENATE($A25, " ", $B$6), 'Table 7 - Full data'!$A$2:$J$145, 3, FALSE)</f>
        <v>0</v>
      </c>
      <c r="D25" s="8">
        <f>VLOOKUP(CONCATENATE($A25, " ", $B$6), 'Table 7 - Full data'!$A$2:$J$145, 4, FALSE)</f>
        <v>625</v>
      </c>
      <c r="E25" s="8">
        <f>VLOOKUP(CONCATENATE($A25, " ", $B$6), 'Table 7 - Full data'!$A$2:$J$145, 5, FALSE)</f>
        <v>195</v>
      </c>
      <c r="F25" s="8">
        <f>VLOOKUP(CONCATENATE($A25, " ", $B$6), 'Table 7 - Full data'!$A$2:$J$145, 6, FALSE)</f>
        <v>90</v>
      </c>
      <c r="G25" s="8">
        <f>VLOOKUP(CONCATENATE($A25, " ", $B$6), 'Table 7 - Full data'!$A$2:$J$145, 7, FALSE)</f>
        <v>340</v>
      </c>
      <c r="H25" s="12">
        <f>VLOOKUP(CONCATENATE($A25, " ", $B$6), 'Table 7 - Full data'!$A$2:$J$145, 8, FALSE)</f>
        <v>0.31</v>
      </c>
      <c r="I25" s="12">
        <f>VLOOKUP(CONCATENATE($A25, " ", $B$6), 'Table 7 - Full data'!$A$2:$J$145, 9, FALSE)</f>
        <v>0.14000000000000001</v>
      </c>
      <c r="J25" s="12">
        <f>VLOOKUP(CONCATENATE($A25, " ", $B$6), 'Table 7 - Full data'!$A$2:$J$145, 10, FALSE)</f>
        <v>0.54</v>
      </c>
    </row>
    <row r="26" spans="1:10" x14ac:dyDescent="0.35">
      <c r="A26" t="s">
        <v>44</v>
      </c>
    </row>
    <row r="27" spans="1:10" x14ac:dyDescent="0.35">
      <c r="A27" t="s">
        <v>62</v>
      </c>
    </row>
    <row r="28" spans="1:10" ht="108.5" x14ac:dyDescent="0.35">
      <c r="A28" s="35" t="s">
        <v>976</v>
      </c>
    </row>
    <row r="29" spans="1:10" ht="155" x14ac:dyDescent="0.35">
      <c r="A29" s="15" t="s">
        <v>81</v>
      </c>
    </row>
    <row r="30" spans="1:10" ht="155" x14ac:dyDescent="0.35">
      <c r="A30" s="15" t="s">
        <v>70</v>
      </c>
    </row>
    <row r="31" spans="1:10" x14ac:dyDescent="0.35">
      <c r="A31" t="s">
        <v>82</v>
      </c>
    </row>
    <row r="32" spans="1:10" x14ac:dyDescent="0.35">
      <c r="A32" t="s">
        <v>72</v>
      </c>
    </row>
    <row r="33" spans="1:1" x14ac:dyDescent="0.35">
      <c r="A33" t="s">
        <v>73</v>
      </c>
    </row>
    <row r="34" spans="1:1" x14ac:dyDescent="0.35">
      <c r="A34" t="s">
        <v>74</v>
      </c>
    </row>
    <row r="35" spans="1:1" x14ac:dyDescent="0.35">
      <c r="A35" t="s">
        <v>75</v>
      </c>
    </row>
    <row r="36" spans="1:1" x14ac:dyDescent="0.35">
      <c r="A36" t="s">
        <v>83</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0000000}">
          <x14:formula1>
            <xm:f>'Financial year lookup'!$A$3:$A$10</xm:f>
          </x14:formula1>
          <xm:sqref>B6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37"/>
  <sheetViews>
    <sheetView workbookViewId="0"/>
  </sheetViews>
  <sheetFormatPr defaultColWidth="10.6640625" defaultRowHeight="15.5" x14ac:dyDescent="0.35"/>
  <cols>
    <col min="1" max="1" width="35.6640625" customWidth="1"/>
    <col min="2" max="13" width="16.6640625" customWidth="1"/>
  </cols>
  <sheetData>
    <row r="1" spans="1:13" ht="21" x14ac:dyDescent="0.5">
      <c r="A1" s="1" t="s">
        <v>7</v>
      </c>
    </row>
    <row r="2" spans="1:13" s="15" customFormat="1" ht="124" x14ac:dyDescent="0.35">
      <c r="A2" s="34" t="s">
        <v>1003</v>
      </c>
    </row>
    <row r="3" spans="1:13" x14ac:dyDescent="0.35">
      <c r="A3" t="s">
        <v>29</v>
      </c>
    </row>
    <row r="4" spans="1:13" x14ac:dyDescent="0.35">
      <c r="A4" t="s">
        <v>20</v>
      </c>
    </row>
    <row r="5" spans="1:13" x14ac:dyDescent="0.35">
      <c r="A5" s="48" t="s">
        <v>985</v>
      </c>
    </row>
    <row r="6" spans="1:13" ht="31" x14ac:dyDescent="0.35">
      <c r="A6" s="2" t="s">
        <v>23</v>
      </c>
      <c r="B6" s="2" t="s">
        <v>376</v>
      </c>
    </row>
    <row r="7" spans="1:13" ht="100" customHeight="1" x14ac:dyDescent="0.35">
      <c r="A7" s="2" t="s">
        <v>275</v>
      </c>
      <c r="B7" s="2" t="s">
        <v>276</v>
      </c>
      <c r="C7" s="2" t="s">
        <v>152</v>
      </c>
      <c r="D7" s="2" t="s">
        <v>315</v>
      </c>
      <c r="E7" s="2" t="s">
        <v>316</v>
      </c>
      <c r="F7" s="2" t="s">
        <v>317</v>
      </c>
      <c r="G7" s="2" t="s">
        <v>318</v>
      </c>
      <c r="H7" s="2" t="s">
        <v>319</v>
      </c>
      <c r="I7" s="2" t="s">
        <v>320</v>
      </c>
      <c r="J7" s="2" t="s">
        <v>321</v>
      </c>
      <c r="K7" s="2" t="s">
        <v>322</v>
      </c>
      <c r="L7" s="2" t="s">
        <v>323</v>
      </c>
      <c r="M7" s="2" t="s">
        <v>324</v>
      </c>
    </row>
    <row r="8" spans="1:13" x14ac:dyDescent="0.35">
      <c r="A8" s="5" t="s">
        <v>160</v>
      </c>
      <c r="B8" s="7">
        <f>VLOOKUP(CONCATENATE($A8, " ", $B$6), 'Table 8 - Full data'!$A$2:$M$145, 2, FALSE)</f>
        <v>515435</v>
      </c>
      <c r="C8" s="11">
        <f>VLOOKUP(CONCATENATE($A8, " ", $B$6), 'Table 8 - Full data'!$A$2:$M$145, 3, FALSE)</f>
        <v>1</v>
      </c>
      <c r="D8" s="7">
        <f>VLOOKUP(CONCATENATE($A8, " ", $B$6), 'Table 8 - Full data'!$A$2:$M$145, 4, FALSE)</f>
        <v>203420</v>
      </c>
      <c r="E8" s="7">
        <f>VLOOKUP(CONCATENATE($A8, " ", $B$6), 'Table 8 - Full data'!$A$2:$M$145, 5, FALSE)</f>
        <v>155235</v>
      </c>
      <c r="F8" s="7">
        <f>VLOOKUP(CONCATENATE($A8, " ", $B$6), 'Table 8 - Full data'!$A$2:$M$145, 6, FALSE)</f>
        <v>114595</v>
      </c>
      <c r="G8" s="7">
        <f>VLOOKUP(CONCATENATE($A8, " ", $B$6), 'Table 8 - Full data'!$A$2:$M$145, 7, FALSE)</f>
        <v>319910</v>
      </c>
      <c r="H8" s="7">
        <f>VLOOKUP(CONCATENATE($A8, " ", $B$6), 'Table 8 - Full data'!$A$2:$M$145, 8, FALSE)</f>
        <v>56115</v>
      </c>
      <c r="I8" s="11">
        <f>VLOOKUP(CONCATENATE($A8, " ", $B$6), 'Table 8 - Full data'!$A$2:$M$145, 9, FALSE)</f>
        <v>0.39</v>
      </c>
      <c r="J8" s="11">
        <f>VLOOKUP(CONCATENATE($A8, " ", $B$6), 'Table 8 - Full data'!$A$2:$M$145, 10, FALSE)</f>
        <v>0.3</v>
      </c>
      <c r="K8" s="11">
        <f>VLOOKUP(CONCATENATE($A8, " ", $B$6), 'Table 8 - Full data'!$A$2:$M$145, 11, FALSE)</f>
        <v>0.22</v>
      </c>
      <c r="L8" s="11">
        <f>VLOOKUP(CONCATENATE($A8, " ", $B$6), 'Table 8 - Full data'!$A$2:$M$145, 12, FALSE)</f>
        <v>0.62</v>
      </c>
      <c r="M8" s="11">
        <f>VLOOKUP(CONCATENATE($A8, " ", $B$6), 'Table 8 - Full data'!$A$2:$M$145, 13, FALSE)</f>
        <v>0.11</v>
      </c>
    </row>
    <row r="9" spans="1:13" x14ac:dyDescent="0.35">
      <c r="A9" t="s">
        <v>326</v>
      </c>
      <c r="B9" s="8">
        <f>VLOOKUP(CONCATENATE($A9, " ", $B$6), 'Table 8 - Full data'!$A$2:$M$145, 2, FALSE)</f>
        <v>41610</v>
      </c>
      <c r="C9" s="12">
        <f>VLOOKUP(CONCATENATE($A9, " ", $B$6), 'Table 8 - Full data'!$A$2:$M$145, 3, FALSE)</f>
        <v>0.08</v>
      </c>
      <c r="D9" s="8">
        <f>VLOOKUP(CONCATENATE($A9, " ", $B$6), 'Table 8 - Full data'!$A$2:$M$145, 4, FALSE)</f>
        <v>15935</v>
      </c>
      <c r="E9" s="8">
        <f>VLOOKUP(CONCATENATE($A9, " ", $B$6), 'Table 8 - Full data'!$A$2:$M$145, 5, FALSE)</f>
        <v>12875</v>
      </c>
      <c r="F9" s="8">
        <f>VLOOKUP(CONCATENATE($A9, " ", $B$6), 'Table 8 - Full data'!$A$2:$M$145, 6, FALSE)</f>
        <v>9415</v>
      </c>
      <c r="G9" s="8">
        <f>VLOOKUP(CONCATENATE($A9, " ", $B$6), 'Table 8 - Full data'!$A$2:$M$145, 7, FALSE)</f>
        <v>25565</v>
      </c>
      <c r="H9" s="8">
        <f>VLOOKUP(CONCATENATE($A9, " ", $B$6), 'Table 8 - Full data'!$A$2:$M$145, 8, FALSE)</f>
        <v>4545</v>
      </c>
      <c r="I9" s="12">
        <f>VLOOKUP(CONCATENATE($A9, " ", $B$6), 'Table 8 - Full data'!$A$2:$M$145, 9, FALSE)</f>
        <v>0.38</v>
      </c>
      <c r="J9" s="12">
        <f>VLOOKUP(CONCATENATE($A9, " ", $B$6), 'Table 8 - Full data'!$A$2:$M$145, 10, FALSE)</f>
        <v>0.31</v>
      </c>
      <c r="K9" s="12">
        <f>VLOOKUP(CONCATENATE($A9, " ", $B$6), 'Table 8 - Full data'!$A$2:$M$145, 11, FALSE)</f>
        <v>0.23</v>
      </c>
      <c r="L9" s="12">
        <f>VLOOKUP(CONCATENATE($A9, " ", $B$6), 'Table 8 - Full data'!$A$2:$M$145, 12, FALSE)</f>
        <v>0.61</v>
      </c>
      <c r="M9" s="12">
        <f>VLOOKUP(CONCATENATE($A9, " ", $B$6), 'Table 8 - Full data'!$A$2:$M$145, 13, FALSE)</f>
        <v>0.11</v>
      </c>
    </row>
    <row r="10" spans="1:13" x14ac:dyDescent="0.35">
      <c r="A10" t="s">
        <v>327</v>
      </c>
      <c r="B10" s="8">
        <f>VLOOKUP(CONCATENATE($A10, " ", $B$6), 'Table 8 - Full data'!$A$2:$M$145, 2, FALSE)</f>
        <v>8450</v>
      </c>
      <c r="C10" s="12">
        <f>VLOOKUP(CONCATENATE($A10, " ", $B$6), 'Table 8 - Full data'!$A$2:$M$145, 3, FALSE)</f>
        <v>0.02</v>
      </c>
      <c r="D10" s="8">
        <f>VLOOKUP(CONCATENATE($A10, " ", $B$6), 'Table 8 - Full data'!$A$2:$M$145, 4, FALSE)</f>
        <v>3260</v>
      </c>
      <c r="E10" s="8">
        <f>VLOOKUP(CONCATENATE($A10, " ", $B$6), 'Table 8 - Full data'!$A$2:$M$145, 5, FALSE)</f>
        <v>2610</v>
      </c>
      <c r="F10" s="8">
        <f>VLOOKUP(CONCATENATE($A10, " ", $B$6), 'Table 8 - Full data'!$A$2:$M$145, 6, FALSE)</f>
        <v>2105</v>
      </c>
      <c r="G10" s="8">
        <f>VLOOKUP(CONCATENATE($A10, " ", $B$6), 'Table 8 - Full data'!$A$2:$M$145, 7, FALSE)</f>
        <v>5190</v>
      </c>
      <c r="H10" s="8">
        <f>VLOOKUP(CONCATENATE($A10, " ", $B$6), 'Table 8 - Full data'!$A$2:$M$145, 8, FALSE)</f>
        <v>845</v>
      </c>
      <c r="I10" s="12">
        <f>VLOOKUP(CONCATENATE($A10, " ", $B$6), 'Table 8 - Full data'!$A$2:$M$145, 9, FALSE)</f>
        <v>0.39</v>
      </c>
      <c r="J10" s="12">
        <f>VLOOKUP(CONCATENATE($A10, " ", $B$6), 'Table 8 - Full data'!$A$2:$M$145, 10, FALSE)</f>
        <v>0.31</v>
      </c>
      <c r="K10" s="12">
        <f>VLOOKUP(CONCATENATE($A10, " ", $B$6), 'Table 8 - Full data'!$A$2:$M$145, 11, FALSE)</f>
        <v>0.25</v>
      </c>
      <c r="L10" s="12">
        <f>VLOOKUP(CONCATENATE($A10, " ", $B$6), 'Table 8 - Full data'!$A$2:$M$145, 12, FALSE)</f>
        <v>0.61</v>
      </c>
      <c r="M10" s="12">
        <f>VLOOKUP(CONCATENATE($A10, " ", $B$6), 'Table 8 - Full data'!$A$2:$M$145, 13, FALSE)</f>
        <v>0.1</v>
      </c>
    </row>
    <row r="11" spans="1:13" x14ac:dyDescent="0.35">
      <c r="A11" t="s">
        <v>328</v>
      </c>
      <c r="B11" s="8">
        <f>VLOOKUP(CONCATENATE($A11, " ", $B$6), 'Table 8 - Full data'!$A$2:$M$145, 2, FALSE)</f>
        <v>13495</v>
      </c>
      <c r="C11" s="12">
        <f>VLOOKUP(CONCATENATE($A11, " ", $B$6), 'Table 8 - Full data'!$A$2:$M$145, 3, FALSE)</f>
        <v>0.03</v>
      </c>
      <c r="D11" s="8">
        <f>VLOOKUP(CONCATENATE($A11, " ", $B$6), 'Table 8 - Full data'!$A$2:$M$145, 4, FALSE)</f>
        <v>5145</v>
      </c>
      <c r="E11" s="8">
        <f>VLOOKUP(CONCATENATE($A11, " ", $B$6), 'Table 8 - Full data'!$A$2:$M$145, 5, FALSE)</f>
        <v>4435</v>
      </c>
      <c r="F11" s="8">
        <f>VLOOKUP(CONCATENATE($A11, " ", $B$6), 'Table 8 - Full data'!$A$2:$M$145, 6, FALSE)</f>
        <v>3245</v>
      </c>
      <c r="G11" s="8">
        <f>VLOOKUP(CONCATENATE($A11, " ", $B$6), 'Table 8 - Full data'!$A$2:$M$145, 7, FALSE)</f>
        <v>8460</v>
      </c>
      <c r="H11" s="8">
        <f>VLOOKUP(CONCATENATE($A11, " ", $B$6), 'Table 8 - Full data'!$A$2:$M$145, 8, FALSE)</f>
        <v>1310</v>
      </c>
      <c r="I11" s="12">
        <f>VLOOKUP(CONCATENATE($A11, " ", $B$6), 'Table 8 - Full data'!$A$2:$M$145, 9, FALSE)</f>
        <v>0.38</v>
      </c>
      <c r="J11" s="12">
        <f>VLOOKUP(CONCATENATE($A11, " ", $B$6), 'Table 8 - Full data'!$A$2:$M$145, 10, FALSE)</f>
        <v>0.33</v>
      </c>
      <c r="K11" s="12">
        <f>VLOOKUP(CONCATENATE($A11, " ", $B$6), 'Table 8 - Full data'!$A$2:$M$145, 11, FALSE)</f>
        <v>0.24</v>
      </c>
      <c r="L11" s="12">
        <f>VLOOKUP(CONCATENATE($A11, " ", $B$6), 'Table 8 - Full data'!$A$2:$M$145, 12, FALSE)</f>
        <v>0.63</v>
      </c>
      <c r="M11" s="12">
        <f>VLOOKUP(CONCATENATE($A11, " ", $B$6), 'Table 8 - Full data'!$A$2:$M$145, 13, FALSE)</f>
        <v>0.1</v>
      </c>
    </row>
    <row r="12" spans="1:13" x14ac:dyDescent="0.35">
      <c r="A12" t="s">
        <v>293</v>
      </c>
      <c r="B12" s="8">
        <f>VLOOKUP(CONCATENATE($A12, " ", $B$6), 'Table 8 - Full data'!$A$2:$M$145, 2, FALSE)</f>
        <v>37445</v>
      </c>
      <c r="C12" s="12">
        <f>VLOOKUP(CONCATENATE($A12, " ", $B$6), 'Table 8 - Full data'!$A$2:$M$145, 3, FALSE)</f>
        <v>7.0000000000000007E-2</v>
      </c>
      <c r="D12" s="8">
        <f>VLOOKUP(CONCATENATE($A12, " ", $B$6), 'Table 8 - Full data'!$A$2:$M$145, 4, FALSE)</f>
        <v>14660</v>
      </c>
      <c r="E12" s="8">
        <f>VLOOKUP(CONCATENATE($A12, " ", $B$6), 'Table 8 - Full data'!$A$2:$M$145, 5, FALSE)</f>
        <v>11920</v>
      </c>
      <c r="F12" s="8">
        <f>VLOOKUP(CONCATENATE($A12, " ", $B$6), 'Table 8 - Full data'!$A$2:$M$145, 6, FALSE)</f>
        <v>8585</v>
      </c>
      <c r="G12" s="8">
        <f>VLOOKUP(CONCATENATE($A12, " ", $B$6), 'Table 8 - Full data'!$A$2:$M$145, 7, FALSE)</f>
        <v>23595</v>
      </c>
      <c r="H12" s="8">
        <f>VLOOKUP(CONCATENATE($A12, " ", $B$6), 'Table 8 - Full data'!$A$2:$M$145, 8, FALSE)</f>
        <v>3600</v>
      </c>
      <c r="I12" s="12">
        <f>VLOOKUP(CONCATENATE($A12, " ", $B$6), 'Table 8 - Full data'!$A$2:$M$145, 9, FALSE)</f>
        <v>0.39</v>
      </c>
      <c r="J12" s="12">
        <f>VLOOKUP(CONCATENATE($A12, " ", $B$6), 'Table 8 - Full data'!$A$2:$M$145, 10, FALSE)</f>
        <v>0.32</v>
      </c>
      <c r="K12" s="12">
        <f>VLOOKUP(CONCATENATE($A12, " ", $B$6), 'Table 8 - Full data'!$A$2:$M$145, 11, FALSE)</f>
        <v>0.23</v>
      </c>
      <c r="L12" s="12">
        <f>VLOOKUP(CONCATENATE($A12, " ", $B$6), 'Table 8 - Full data'!$A$2:$M$145, 12, FALSE)</f>
        <v>0.63</v>
      </c>
      <c r="M12" s="12">
        <f>VLOOKUP(CONCATENATE($A12, " ", $B$6), 'Table 8 - Full data'!$A$2:$M$145, 13, FALSE)</f>
        <v>0.1</v>
      </c>
    </row>
    <row r="13" spans="1:13" x14ac:dyDescent="0.35">
      <c r="A13" t="s">
        <v>329</v>
      </c>
      <c r="B13" s="8">
        <f>VLOOKUP(CONCATENATE($A13, " ", $B$6), 'Table 8 - Full data'!$A$2:$M$145, 2, FALSE)</f>
        <v>26505</v>
      </c>
      <c r="C13" s="12">
        <f>VLOOKUP(CONCATENATE($A13, " ", $B$6), 'Table 8 - Full data'!$A$2:$M$145, 3, FALSE)</f>
        <v>0.05</v>
      </c>
      <c r="D13" s="8">
        <f>VLOOKUP(CONCATENATE($A13, " ", $B$6), 'Table 8 - Full data'!$A$2:$M$145, 4, FALSE)</f>
        <v>10370</v>
      </c>
      <c r="E13" s="8">
        <f>VLOOKUP(CONCATENATE($A13, " ", $B$6), 'Table 8 - Full data'!$A$2:$M$145, 5, FALSE)</f>
        <v>8060</v>
      </c>
      <c r="F13" s="8">
        <f>VLOOKUP(CONCATENATE($A13, " ", $B$6), 'Table 8 - Full data'!$A$2:$M$145, 6, FALSE)</f>
        <v>5970</v>
      </c>
      <c r="G13" s="8">
        <f>VLOOKUP(CONCATENATE($A13, " ", $B$6), 'Table 8 - Full data'!$A$2:$M$145, 7, FALSE)</f>
        <v>16735</v>
      </c>
      <c r="H13" s="8">
        <f>VLOOKUP(CONCATENATE($A13, " ", $B$6), 'Table 8 - Full data'!$A$2:$M$145, 8, FALSE)</f>
        <v>2805</v>
      </c>
      <c r="I13" s="12">
        <f>VLOOKUP(CONCATENATE($A13, " ", $B$6), 'Table 8 - Full data'!$A$2:$M$145, 9, FALSE)</f>
        <v>0.39</v>
      </c>
      <c r="J13" s="12">
        <f>VLOOKUP(CONCATENATE($A13, " ", $B$6), 'Table 8 - Full data'!$A$2:$M$145, 10, FALSE)</f>
        <v>0.3</v>
      </c>
      <c r="K13" s="12">
        <f>VLOOKUP(CONCATENATE($A13, " ", $B$6), 'Table 8 - Full data'!$A$2:$M$145, 11, FALSE)</f>
        <v>0.23</v>
      </c>
      <c r="L13" s="12">
        <f>VLOOKUP(CONCATENATE($A13, " ", $B$6), 'Table 8 - Full data'!$A$2:$M$145, 12, FALSE)</f>
        <v>0.63</v>
      </c>
      <c r="M13" s="12">
        <f>VLOOKUP(CONCATENATE($A13, " ", $B$6), 'Table 8 - Full data'!$A$2:$M$145, 13, FALSE)</f>
        <v>0.11</v>
      </c>
    </row>
    <row r="14" spans="1:13" x14ac:dyDescent="0.35">
      <c r="A14" t="s">
        <v>330</v>
      </c>
      <c r="B14" s="8">
        <f>VLOOKUP(CONCATENATE($A14, " ", $B$6), 'Table 8 - Full data'!$A$2:$M$145, 2, FALSE)</f>
        <v>37480</v>
      </c>
      <c r="C14" s="12">
        <f>VLOOKUP(CONCATENATE($A14, " ", $B$6), 'Table 8 - Full data'!$A$2:$M$145, 3, FALSE)</f>
        <v>7.0000000000000007E-2</v>
      </c>
      <c r="D14" s="8">
        <f>VLOOKUP(CONCATENATE($A14, " ", $B$6), 'Table 8 - Full data'!$A$2:$M$145, 4, FALSE)</f>
        <v>14665</v>
      </c>
      <c r="E14" s="8">
        <f>VLOOKUP(CONCATENATE($A14, " ", $B$6), 'Table 8 - Full data'!$A$2:$M$145, 5, FALSE)</f>
        <v>11325</v>
      </c>
      <c r="F14" s="8">
        <f>VLOOKUP(CONCATENATE($A14, " ", $B$6), 'Table 8 - Full data'!$A$2:$M$145, 6, FALSE)</f>
        <v>8205</v>
      </c>
      <c r="G14" s="8">
        <f>VLOOKUP(CONCATENATE($A14, " ", $B$6), 'Table 8 - Full data'!$A$2:$M$145, 7, FALSE)</f>
        <v>23780</v>
      </c>
      <c r="H14" s="8">
        <f>VLOOKUP(CONCATENATE($A14, " ", $B$6), 'Table 8 - Full data'!$A$2:$M$145, 8, FALSE)</f>
        <v>3950</v>
      </c>
      <c r="I14" s="12">
        <f>VLOOKUP(CONCATENATE($A14, " ", $B$6), 'Table 8 - Full data'!$A$2:$M$145, 9, FALSE)</f>
        <v>0.39</v>
      </c>
      <c r="J14" s="12">
        <f>VLOOKUP(CONCATENATE($A14, " ", $B$6), 'Table 8 - Full data'!$A$2:$M$145, 10, FALSE)</f>
        <v>0.3</v>
      </c>
      <c r="K14" s="12">
        <f>VLOOKUP(CONCATENATE($A14, " ", $B$6), 'Table 8 - Full data'!$A$2:$M$145, 11, FALSE)</f>
        <v>0.22</v>
      </c>
      <c r="L14" s="12">
        <f>VLOOKUP(CONCATENATE($A14, " ", $B$6), 'Table 8 - Full data'!$A$2:$M$145, 12, FALSE)</f>
        <v>0.63</v>
      </c>
      <c r="M14" s="12">
        <f>VLOOKUP(CONCATENATE($A14, " ", $B$6), 'Table 8 - Full data'!$A$2:$M$145, 13, FALSE)</f>
        <v>0.11</v>
      </c>
    </row>
    <row r="15" spans="1:13" x14ac:dyDescent="0.35">
      <c r="A15" t="s">
        <v>331</v>
      </c>
      <c r="B15" s="8">
        <f>VLOOKUP(CONCATENATE($A15, " ", $B$6), 'Table 8 - Full data'!$A$2:$M$145, 2, FALSE)</f>
        <v>131630</v>
      </c>
      <c r="C15" s="12">
        <f>VLOOKUP(CONCATENATE($A15, " ", $B$6), 'Table 8 - Full data'!$A$2:$M$145, 3, FALSE)</f>
        <v>0.26</v>
      </c>
      <c r="D15" s="8">
        <f>VLOOKUP(CONCATENATE($A15, " ", $B$6), 'Table 8 - Full data'!$A$2:$M$145, 4, FALSE)</f>
        <v>50765</v>
      </c>
      <c r="E15" s="8">
        <f>VLOOKUP(CONCATENATE($A15, " ", $B$6), 'Table 8 - Full data'!$A$2:$M$145, 5, FALSE)</f>
        <v>38910</v>
      </c>
      <c r="F15" s="8">
        <f>VLOOKUP(CONCATENATE($A15, " ", $B$6), 'Table 8 - Full data'!$A$2:$M$145, 6, FALSE)</f>
        <v>28935</v>
      </c>
      <c r="G15" s="8">
        <f>VLOOKUP(CONCATENATE($A15, " ", $B$6), 'Table 8 - Full data'!$A$2:$M$145, 7, FALSE)</f>
        <v>80835</v>
      </c>
      <c r="H15" s="8">
        <f>VLOOKUP(CONCATENATE($A15, " ", $B$6), 'Table 8 - Full data'!$A$2:$M$145, 8, FALSE)</f>
        <v>16180</v>
      </c>
      <c r="I15" s="12">
        <f>VLOOKUP(CONCATENATE($A15, " ", $B$6), 'Table 8 - Full data'!$A$2:$M$145, 9, FALSE)</f>
        <v>0.39</v>
      </c>
      <c r="J15" s="12">
        <f>VLOOKUP(CONCATENATE($A15, " ", $B$6), 'Table 8 - Full data'!$A$2:$M$145, 10, FALSE)</f>
        <v>0.3</v>
      </c>
      <c r="K15" s="12">
        <f>VLOOKUP(CONCATENATE($A15, " ", $B$6), 'Table 8 - Full data'!$A$2:$M$145, 11, FALSE)</f>
        <v>0.22</v>
      </c>
      <c r="L15" s="12">
        <f>VLOOKUP(CONCATENATE($A15, " ", $B$6), 'Table 8 - Full data'!$A$2:$M$145, 12, FALSE)</f>
        <v>0.61</v>
      </c>
      <c r="M15" s="12">
        <f>VLOOKUP(CONCATENATE($A15, " ", $B$6), 'Table 8 - Full data'!$A$2:$M$145, 13, FALSE)</f>
        <v>0.12</v>
      </c>
    </row>
    <row r="16" spans="1:13" x14ac:dyDescent="0.35">
      <c r="A16" t="s">
        <v>295</v>
      </c>
      <c r="B16" s="8">
        <f>VLOOKUP(CONCATENATE($A16, " ", $B$6), 'Table 8 - Full data'!$A$2:$M$145, 2, FALSE)</f>
        <v>23010</v>
      </c>
      <c r="C16" s="12">
        <f>VLOOKUP(CONCATENATE($A16, " ", $B$6), 'Table 8 - Full data'!$A$2:$M$145, 3, FALSE)</f>
        <v>0.04</v>
      </c>
      <c r="D16" s="8">
        <f>VLOOKUP(CONCATENATE($A16, " ", $B$6), 'Table 8 - Full data'!$A$2:$M$145, 4, FALSE)</f>
        <v>9060</v>
      </c>
      <c r="E16" s="8">
        <f>VLOOKUP(CONCATENATE($A16, " ", $B$6), 'Table 8 - Full data'!$A$2:$M$145, 5, FALSE)</f>
        <v>7090</v>
      </c>
      <c r="F16" s="8">
        <f>VLOOKUP(CONCATENATE($A16, " ", $B$6), 'Table 8 - Full data'!$A$2:$M$145, 6, FALSE)</f>
        <v>5415</v>
      </c>
      <c r="G16" s="8">
        <f>VLOOKUP(CONCATENATE($A16, " ", $B$6), 'Table 8 - Full data'!$A$2:$M$145, 7, FALSE)</f>
        <v>14225</v>
      </c>
      <c r="H16" s="8">
        <f>VLOOKUP(CONCATENATE($A16, " ", $B$6), 'Table 8 - Full data'!$A$2:$M$145, 8, FALSE)</f>
        <v>2380</v>
      </c>
      <c r="I16" s="12">
        <f>VLOOKUP(CONCATENATE($A16, " ", $B$6), 'Table 8 - Full data'!$A$2:$M$145, 9, FALSE)</f>
        <v>0.39</v>
      </c>
      <c r="J16" s="12">
        <f>VLOOKUP(CONCATENATE($A16, " ", $B$6), 'Table 8 - Full data'!$A$2:$M$145, 10, FALSE)</f>
        <v>0.31</v>
      </c>
      <c r="K16" s="12">
        <f>VLOOKUP(CONCATENATE($A16, " ", $B$6), 'Table 8 - Full data'!$A$2:$M$145, 11, FALSE)</f>
        <v>0.24</v>
      </c>
      <c r="L16" s="12">
        <f>VLOOKUP(CONCATENATE($A16, " ", $B$6), 'Table 8 - Full data'!$A$2:$M$145, 12, FALSE)</f>
        <v>0.62</v>
      </c>
      <c r="M16" s="12">
        <f>VLOOKUP(CONCATENATE($A16, " ", $B$6), 'Table 8 - Full data'!$A$2:$M$145, 13, FALSE)</f>
        <v>0.1</v>
      </c>
    </row>
    <row r="17" spans="1:13" x14ac:dyDescent="0.35">
      <c r="A17" t="s">
        <v>332</v>
      </c>
      <c r="B17" s="8">
        <f>VLOOKUP(CONCATENATE($A17, " ", $B$6), 'Table 8 - Full data'!$A$2:$M$145, 2, FALSE)</f>
        <v>70745</v>
      </c>
      <c r="C17" s="12">
        <f>VLOOKUP(CONCATENATE($A17, " ", $B$6), 'Table 8 - Full data'!$A$2:$M$145, 3, FALSE)</f>
        <v>0.14000000000000001</v>
      </c>
      <c r="D17" s="8">
        <f>VLOOKUP(CONCATENATE($A17, " ", $B$6), 'Table 8 - Full data'!$A$2:$M$145, 4, FALSE)</f>
        <v>27920</v>
      </c>
      <c r="E17" s="8">
        <f>VLOOKUP(CONCATENATE($A17, " ", $B$6), 'Table 8 - Full data'!$A$2:$M$145, 5, FALSE)</f>
        <v>21285</v>
      </c>
      <c r="F17" s="8">
        <f>VLOOKUP(CONCATENATE($A17, " ", $B$6), 'Table 8 - Full data'!$A$2:$M$145, 6, FALSE)</f>
        <v>15770</v>
      </c>
      <c r="G17" s="8">
        <f>VLOOKUP(CONCATENATE($A17, " ", $B$6), 'Table 8 - Full data'!$A$2:$M$145, 7, FALSE)</f>
        <v>43925</v>
      </c>
      <c r="H17" s="8">
        <f>VLOOKUP(CONCATENATE($A17, " ", $B$6), 'Table 8 - Full data'!$A$2:$M$145, 8, FALSE)</f>
        <v>7740</v>
      </c>
      <c r="I17" s="12">
        <f>VLOOKUP(CONCATENATE($A17, " ", $B$6), 'Table 8 - Full data'!$A$2:$M$145, 9, FALSE)</f>
        <v>0.39</v>
      </c>
      <c r="J17" s="12">
        <f>VLOOKUP(CONCATENATE($A17, " ", $B$6), 'Table 8 - Full data'!$A$2:$M$145, 10, FALSE)</f>
        <v>0.3</v>
      </c>
      <c r="K17" s="12">
        <f>VLOOKUP(CONCATENATE($A17, " ", $B$6), 'Table 8 - Full data'!$A$2:$M$145, 11, FALSE)</f>
        <v>0.22</v>
      </c>
      <c r="L17" s="12">
        <f>VLOOKUP(CONCATENATE($A17, " ", $B$6), 'Table 8 - Full data'!$A$2:$M$145, 12, FALSE)</f>
        <v>0.62</v>
      </c>
      <c r="M17" s="12">
        <f>VLOOKUP(CONCATENATE($A17, " ", $B$6), 'Table 8 - Full data'!$A$2:$M$145, 13, FALSE)</f>
        <v>0.11</v>
      </c>
    </row>
    <row r="18" spans="1:13" x14ac:dyDescent="0.35">
      <c r="A18" t="s">
        <v>333</v>
      </c>
      <c r="B18" s="8">
        <f>VLOOKUP(CONCATENATE($A18, " ", $B$6), 'Table 8 - Full data'!$A$2:$M$145, 2, FALSE)</f>
        <v>69565</v>
      </c>
      <c r="C18" s="12">
        <f>VLOOKUP(CONCATENATE($A18, " ", $B$6), 'Table 8 - Full data'!$A$2:$M$145, 3, FALSE)</f>
        <v>0.13</v>
      </c>
      <c r="D18" s="8">
        <f>VLOOKUP(CONCATENATE($A18, " ", $B$6), 'Table 8 - Full data'!$A$2:$M$145, 4, FALSE)</f>
        <v>26865</v>
      </c>
      <c r="E18" s="8">
        <f>VLOOKUP(CONCATENATE($A18, " ", $B$6), 'Table 8 - Full data'!$A$2:$M$145, 5, FALSE)</f>
        <v>20880</v>
      </c>
      <c r="F18" s="8">
        <f>VLOOKUP(CONCATENATE($A18, " ", $B$6), 'Table 8 - Full data'!$A$2:$M$145, 6, FALSE)</f>
        <v>16020</v>
      </c>
      <c r="G18" s="8">
        <f>VLOOKUP(CONCATENATE($A18, " ", $B$6), 'Table 8 - Full data'!$A$2:$M$145, 7, FALSE)</f>
        <v>43375</v>
      </c>
      <c r="H18" s="8">
        <f>VLOOKUP(CONCATENATE($A18, " ", $B$6), 'Table 8 - Full data'!$A$2:$M$145, 8, FALSE)</f>
        <v>7465</v>
      </c>
      <c r="I18" s="12">
        <f>VLOOKUP(CONCATENATE($A18, " ", $B$6), 'Table 8 - Full data'!$A$2:$M$145, 9, FALSE)</f>
        <v>0.39</v>
      </c>
      <c r="J18" s="12">
        <f>VLOOKUP(CONCATENATE($A18, " ", $B$6), 'Table 8 - Full data'!$A$2:$M$145, 10, FALSE)</f>
        <v>0.3</v>
      </c>
      <c r="K18" s="12">
        <f>VLOOKUP(CONCATENATE($A18, " ", $B$6), 'Table 8 - Full data'!$A$2:$M$145, 11, FALSE)</f>
        <v>0.23</v>
      </c>
      <c r="L18" s="12">
        <f>VLOOKUP(CONCATENATE($A18, " ", $B$6), 'Table 8 - Full data'!$A$2:$M$145, 12, FALSE)</f>
        <v>0.62</v>
      </c>
      <c r="M18" s="12">
        <f>VLOOKUP(CONCATENATE($A18, " ", $B$6), 'Table 8 - Full data'!$A$2:$M$145, 13, FALSE)</f>
        <v>0.11</v>
      </c>
    </row>
    <row r="19" spans="1:13" x14ac:dyDescent="0.35">
      <c r="A19" t="s">
        <v>334</v>
      </c>
      <c r="B19" s="8">
        <f>VLOOKUP(CONCATENATE($A19, " ", $B$6), 'Table 8 - Full data'!$A$2:$M$145, 2, FALSE)</f>
        <v>1075</v>
      </c>
      <c r="C19" s="12">
        <f>VLOOKUP(CONCATENATE($A19, " ", $B$6), 'Table 8 - Full data'!$A$2:$M$145, 3, FALSE)</f>
        <v>0</v>
      </c>
      <c r="D19" s="8">
        <f>VLOOKUP(CONCATENATE($A19, " ", $B$6), 'Table 8 - Full data'!$A$2:$M$145, 4, FALSE)</f>
        <v>430</v>
      </c>
      <c r="E19" s="8">
        <f>VLOOKUP(CONCATENATE($A19, " ", $B$6), 'Table 8 - Full data'!$A$2:$M$145, 5, FALSE)</f>
        <v>335</v>
      </c>
      <c r="F19" s="8">
        <f>VLOOKUP(CONCATENATE($A19, " ", $B$6), 'Table 8 - Full data'!$A$2:$M$145, 6, FALSE)</f>
        <v>290</v>
      </c>
      <c r="G19" s="8">
        <f>VLOOKUP(CONCATENATE($A19, " ", $B$6), 'Table 8 - Full data'!$A$2:$M$145, 7, FALSE)</f>
        <v>690</v>
      </c>
      <c r="H19" s="8">
        <f>VLOOKUP(CONCATENATE($A19, " ", $B$6), 'Table 8 - Full data'!$A$2:$M$145, 8, FALSE)</f>
        <v>85</v>
      </c>
      <c r="I19" s="12">
        <f>VLOOKUP(CONCATENATE($A19, " ", $B$6), 'Table 8 - Full data'!$A$2:$M$145, 9, FALSE)</f>
        <v>0.4</v>
      </c>
      <c r="J19" s="12">
        <f>VLOOKUP(CONCATENATE($A19, " ", $B$6), 'Table 8 - Full data'!$A$2:$M$145, 10, FALSE)</f>
        <v>0.31</v>
      </c>
      <c r="K19" s="12">
        <f>VLOOKUP(CONCATENATE($A19, " ", $B$6), 'Table 8 - Full data'!$A$2:$M$145, 11, FALSE)</f>
        <v>0.27</v>
      </c>
      <c r="L19" s="12">
        <f>VLOOKUP(CONCATENATE($A19, " ", $B$6), 'Table 8 - Full data'!$A$2:$M$145, 12, FALSE)</f>
        <v>0.64</v>
      </c>
      <c r="M19" s="12">
        <f>VLOOKUP(CONCATENATE($A19, " ", $B$6), 'Table 8 - Full data'!$A$2:$M$145, 13, FALSE)</f>
        <v>0.08</v>
      </c>
    </row>
    <row r="20" spans="1:13" x14ac:dyDescent="0.35">
      <c r="A20" t="s">
        <v>335</v>
      </c>
      <c r="B20" s="8">
        <f>VLOOKUP(CONCATENATE($A20, " ", $B$6), 'Table 8 - Full data'!$A$2:$M$145, 2, FALSE)</f>
        <v>1130</v>
      </c>
      <c r="C20" s="12">
        <f>VLOOKUP(CONCATENATE($A20, " ", $B$6), 'Table 8 - Full data'!$A$2:$M$145, 3, FALSE)</f>
        <v>0</v>
      </c>
      <c r="D20" s="8">
        <f>VLOOKUP(CONCATENATE($A20, " ", $B$6), 'Table 8 - Full data'!$A$2:$M$145, 4, FALSE)</f>
        <v>465</v>
      </c>
      <c r="E20" s="8">
        <f>VLOOKUP(CONCATENATE($A20, " ", $B$6), 'Table 8 - Full data'!$A$2:$M$145, 5, FALSE)</f>
        <v>345</v>
      </c>
      <c r="F20" s="8">
        <f>VLOOKUP(CONCATENATE($A20, " ", $B$6), 'Table 8 - Full data'!$A$2:$M$145, 6, FALSE)</f>
        <v>265</v>
      </c>
      <c r="G20" s="8">
        <f>VLOOKUP(CONCATENATE($A20, " ", $B$6), 'Table 8 - Full data'!$A$2:$M$145, 7, FALSE)</f>
        <v>735</v>
      </c>
      <c r="H20" s="8">
        <f>VLOOKUP(CONCATENATE($A20, " ", $B$6), 'Table 8 - Full data'!$A$2:$M$145, 8, FALSE)</f>
        <v>95</v>
      </c>
      <c r="I20" s="12">
        <f>VLOOKUP(CONCATENATE($A20, " ", $B$6), 'Table 8 - Full data'!$A$2:$M$145, 9, FALSE)</f>
        <v>0.41</v>
      </c>
      <c r="J20" s="12">
        <f>VLOOKUP(CONCATENATE($A20, " ", $B$6), 'Table 8 - Full data'!$A$2:$M$145, 10, FALSE)</f>
        <v>0.3</v>
      </c>
      <c r="K20" s="12">
        <f>VLOOKUP(CONCATENATE($A20, " ", $B$6), 'Table 8 - Full data'!$A$2:$M$145, 11, FALSE)</f>
        <v>0.24</v>
      </c>
      <c r="L20" s="12">
        <f>VLOOKUP(CONCATENATE($A20, " ", $B$6), 'Table 8 - Full data'!$A$2:$M$145, 12, FALSE)</f>
        <v>0.65</v>
      </c>
      <c r="M20" s="12">
        <f>VLOOKUP(CONCATENATE($A20, " ", $B$6), 'Table 8 - Full data'!$A$2:$M$145, 13, FALSE)</f>
        <v>0.08</v>
      </c>
    </row>
    <row r="21" spans="1:13" x14ac:dyDescent="0.35">
      <c r="A21" t="s">
        <v>336</v>
      </c>
      <c r="B21" s="8">
        <f>VLOOKUP(CONCATENATE($A21, " ", $B$6), 'Table 8 - Full data'!$A$2:$M$145, 2, FALSE)</f>
        <v>37490</v>
      </c>
      <c r="C21" s="12">
        <f>VLOOKUP(CONCATENATE($A21, " ", $B$6), 'Table 8 - Full data'!$A$2:$M$145, 3, FALSE)</f>
        <v>7.0000000000000007E-2</v>
      </c>
      <c r="D21" s="8">
        <f>VLOOKUP(CONCATENATE($A21, " ", $B$6), 'Table 8 - Full data'!$A$2:$M$145, 4, FALSE)</f>
        <v>14770</v>
      </c>
      <c r="E21" s="8">
        <f>VLOOKUP(CONCATENATE($A21, " ", $B$6), 'Table 8 - Full data'!$A$2:$M$145, 5, FALSE)</f>
        <v>11465</v>
      </c>
      <c r="F21" s="8">
        <f>VLOOKUP(CONCATENATE($A21, " ", $B$6), 'Table 8 - Full data'!$A$2:$M$145, 6, FALSE)</f>
        <v>8620</v>
      </c>
      <c r="G21" s="8">
        <f>VLOOKUP(CONCATENATE($A21, " ", $B$6), 'Table 8 - Full data'!$A$2:$M$145, 7, FALSE)</f>
        <v>23650</v>
      </c>
      <c r="H21" s="8">
        <f>VLOOKUP(CONCATENATE($A21, " ", $B$6), 'Table 8 - Full data'!$A$2:$M$145, 8, FALSE)</f>
        <v>3830</v>
      </c>
      <c r="I21" s="12">
        <f>VLOOKUP(CONCATENATE($A21, " ", $B$6), 'Table 8 - Full data'!$A$2:$M$145, 9, FALSE)</f>
        <v>0.39</v>
      </c>
      <c r="J21" s="12">
        <f>VLOOKUP(CONCATENATE($A21, " ", $B$6), 'Table 8 - Full data'!$A$2:$M$145, 10, FALSE)</f>
        <v>0.31</v>
      </c>
      <c r="K21" s="12">
        <f>VLOOKUP(CONCATENATE($A21, " ", $B$6), 'Table 8 - Full data'!$A$2:$M$145, 11, FALSE)</f>
        <v>0.23</v>
      </c>
      <c r="L21" s="12">
        <f>VLOOKUP(CONCATENATE($A21, " ", $B$6), 'Table 8 - Full data'!$A$2:$M$145, 12, FALSE)</f>
        <v>0.63</v>
      </c>
      <c r="M21" s="12">
        <f>VLOOKUP(CONCATENATE($A21, " ", $B$6), 'Table 8 - Full data'!$A$2:$M$145, 13, FALSE)</f>
        <v>0.1</v>
      </c>
    </row>
    <row r="22" spans="1:13" x14ac:dyDescent="0.35">
      <c r="A22" t="s">
        <v>337</v>
      </c>
      <c r="B22" s="8">
        <f>VLOOKUP(CONCATENATE($A22, " ", $B$6), 'Table 8 - Full data'!$A$2:$M$145, 2, FALSE)</f>
        <v>1410</v>
      </c>
      <c r="C22" s="12">
        <f>VLOOKUP(CONCATENATE($A22, " ", $B$6), 'Table 8 - Full data'!$A$2:$M$145, 3, FALSE)</f>
        <v>0</v>
      </c>
      <c r="D22" s="8">
        <f>VLOOKUP(CONCATENATE($A22, " ", $B$6), 'Table 8 - Full data'!$A$2:$M$145, 4, FALSE)</f>
        <v>545</v>
      </c>
      <c r="E22" s="8">
        <f>VLOOKUP(CONCATENATE($A22, " ", $B$6), 'Table 8 - Full data'!$A$2:$M$145, 5, FALSE)</f>
        <v>445</v>
      </c>
      <c r="F22" s="8">
        <f>VLOOKUP(CONCATENATE($A22, " ", $B$6), 'Table 8 - Full data'!$A$2:$M$145, 6, FALSE)</f>
        <v>330</v>
      </c>
      <c r="G22" s="8">
        <f>VLOOKUP(CONCATENATE($A22, " ", $B$6), 'Table 8 - Full data'!$A$2:$M$145, 7, FALSE)</f>
        <v>855</v>
      </c>
      <c r="H22" s="8">
        <f>VLOOKUP(CONCATENATE($A22, " ", $B$6), 'Table 8 - Full data'!$A$2:$M$145, 8, FALSE)</f>
        <v>150</v>
      </c>
      <c r="I22" s="12">
        <f>VLOOKUP(CONCATENATE($A22, " ", $B$6), 'Table 8 - Full data'!$A$2:$M$145, 9, FALSE)</f>
        <v>0.39</v>
      </c>
      <c r="J22" s="12">
        <f>VLOOKUP(CONCATENATE($A22, " ", $B$6), 'Table 8 - Full data'!$A$2:$M$145, 10, FALSE)</f>
        <v>0.32</v>
      </c>
      <c r="K22" s="12">
        <f>VLOOKUP(CONCATENATE($A22, " ", $B$6), 'Table 8 - Full data'!$A$2:$M$145, 11, FALSE)</f>
        <v>0.24</v>
      </c>
      <c r="L22" s="12">
        <f>VLOOKUP(CONCATENATE($A22, " ", $B$6), 'Table 8 - Full data'!$A$2:$M$145, 12, FALSE)</f>
        <v>0.61</v>
      </c>
      <c r="M22" s="12">
        <f>VLOOKUP(CONCATENATE($A22, " ", $B$6), 'Table 8 - Full data'!$A$2:$M$145, 13, FALSE)</f>
        <v>0.11</v>
      </c>
    </row>
    <row r="23" spans="1:13" x14ac:dyDescent="0.35">
      <c r="A23" t="s">
        <v>312</v>
      </c>
      <c r="B23" s="8">
        <f>VLOOKUP(CONCATENATE($A23, " ", $B$6), 'Table 8 - Full data'!$A$2:$M$145, 2, FALSE)</f>
        <v>230</v>
      </c>
      <c r="C23" s="12">
        <f>VLOOKUP(CONCATENATE($A23, " ", $B$6), 'Table 8 - Full data'!$A$2:$M$145, 3, FALSE)</f>
        <v>0</v>
      </c>
      <c r="D23" s="8">
        <f>VLOOKUP(CONCATENATE($A23, " ", $B$6), 'Table 8 - Full data'!$A$2:$M$145, 4, FALSE)</f>
        <v>110</v>
      </c>
      <c r="E23" s="8">
        <f>VLOOKUP(CONCATENATE($A23, " ", $B$6), 'Table 8 - Full data'!$A$2:$M$145, 5, FALSE)</f>
        <v>60</v>
      </c>
      <c r="F23" s="8">
        <f>VLOOKUP(CONCATENATE($A23, " ", $B$6), 'Table 8 - Full data'!$A$2:$M$145, 6, FALSE)</f>
        <v>60</v>
      </c>
      <c r="G23" s="8">
        <f>VLOOKUP(CONCATENATE($A23, " ", $B$6), 'Table 8 - Full data'!$A$2:$M$145, 7, FALSE)</f>
        <v>155</v>
      </c>
      <c r="H23" s="8">
        <f>VLOOKUP(CONCATENATE($A23, " ", $B$6), 'Table 8 - Full data'!$A$2:$M$145, 8, FALSE)</f>
        <v>25</v>
      </c>
      <c r="I23" s="12">
        <f>VLOOKUP(CONCATENATE($A23, " ", $B$6), 'Table 8 - Full data'!$A$2:$M$145, 9, FALSE)</f>
        <v>0.48</v>
      </c>
      <c r="J23" s="12">
        <f>VLOOKUP(CONCATENATE($A23, " ", $B$6), 'Table 8 - Full data'!$A$2:$M$145, 10, FALSE)</f>
        <v>0.26</v>
      </c>
      <c r="K23" s="12">
        <f>VLOOKUP(CONCATENATE($A23, " ", $B$6), 'Table 8 - Full data'!$A$2:$M$145, 11, FALSE)</f>
        <v>0.25</v>
      </c>
      <c r="L23" s="12">
        <f>VLOOKUP(CONCATENATE($A23, " ", $B$6), 'Table 8 - Full data'!$A$2:$M$145, 12, FALSE)</f>
        <v>0.68</v>
      </c>
      <c r="M23" s="12">
        <f>VLOOKUP(CONCATENATE($A23, " ", $B$6), 'Table 8 - Full data'!$A$2:$M$145, 13, FALSE)</f>
        <v>0.11</v>
      </c>
    </row>
    <row r="24" spans="1:13" x14ac:dyDescent="0.35">
      <c r="A24" t="s">
        <v>313</v>
      </c>
      <c r="B24" s="8">
        <f>VLOOKUP(CONCATENATE($A24, " ", $B$6), 'Table 8 - Full data'!$A$2:$M$145, 2, FALSE)</f>
        <v>13380</v>
      </c>
      <c r="C24" s="12">
        <f>VLOOKUP(CONCATENATE($A24, " ", $B$6), 'Table 8 - Full data'!$A$2:$M$145, 3, FALSE)</f>
        <v>0.03</v>
      </c>
      <c r="D24" s="8">
        <f>VLOOKUP(CONCATENATE($A24, " ", $B$6), 'Table 8 - Full data'!$A$2:$M$145, 4, FALSE)</f>
        <v>8115</v>
      </c>
      <c r="E24" s="8">
        <f>VLOOKUP(CONCATENATE($A24, " ", $B$6), 'Table 8 - Full data'!$A$2:$M$145, 5, FALSE)</f>
        <v>3005</v>
      </c>
      <c r="F24" s="8">
        <f>VLOOKUP(CONCATENATE($A24, " ", $B$6), 'Table 8 - Full data'!$A$2:$M$145, 6, FALSE)</f>
        <v>1240</v>
      </c>
      <c r="G24" s="8">
        <f>VLOOKUP(CONCATENATE($A24, " ", $B$6), 'Table 8 - Full data'!$A$2:$M$145, 7, FALSE)</f>
        <v>7640</v>
      </c>
      <c r="H24" s="8">
        <f>VLOOKUP(CONCATENATE($A24, " ", $B$6), 'Table 8 - Full data'!$A$2:$M$145, 8, FALSE)</f>
        <v>1030</v>
      </c>
      <c r="I24" s="12">
        <f>VLOOKUP(CONCATENATE($A24, " ", $B$6), 'Table 8 - Full data'!$A$2:$M$145, 9, FALSE)</f>
        <v>0.61</v>
      </c>
      <c r="J24" s="12">
        <f>VLOOKUP(CONCATENATE($A24, " ", $B$6), 'Table 8 - Full data'!$A$2:$M$145, 10, FALSE)</f>
        <v>0.22</v>
      </c>
      <c r="K24" s="12">
        <f>VLOOKUP(CONCATENATE($A24, " ", $B$6), 'Table 8 - Full data'!$A$2:$M$145, 11, FALSE)</f>
        <v>0.09</v>
      </c>
      <c r="L24" s="12">
        <f>VLOOKUP(CONCATENATE($A24, " ", $B$6), 'Table 8 - Full data'!$A$2:$M$145, 12, FALSE)</f>
        <v>0.56999999999999995</v>
      </c>
      <c r="M24" s="12">
        <f>VLOOKUP(CONCATENATE($A24, " ", $B$6), 'Table 8 - Full data'!$A$2:$M$145, 13, FALSE)</f>
        <v>0.08</v>
      </c>
    </row>
    <row r="25" spans="1:13" x14ac:dyDescent="0.35">
      <c r="A25" t="s">
        <v>314</v>
      </c>
      <c r="B25" s="8">
        <f>VLOOKUP(CONCATENATE($A25, " ", $B$6), 'Table 8 - Full data'!$A$2:$M$145, 2, FALSE)</f>
        <v>775</v>
      </c>
      <c r="C25" s="12">
        <f>VLOOKUP(CONCATENATE($A25, " ", $B$6), 'Table 8 - Full data'!$A$2:$M$145, 3, FALSE)</f>
        <v>0</v>
      </c>
      <c r="D25" s="8">
        <f>VLOOKUP(CONCATENATE($A25, " ", $B$6), 'Table 8 - Full data'!$A$2:$M$145, 4, FALSE)</f>
        <v>335</v>
      </c>
      <c r="E25" s="8">
        <f>VLOOKUP(CONCATENATE($A25, " ", $B$6), 'Table 8 - Full data'!$A$2:$M$145, 5, FALSE)</f>
        <v>190</v>
      </c>
      <c r="F25" s="8">
        <f>VLOOKUP(CONCATENATE($A25, " ", $B$6), 'Table 8 - Full data'!$A$2:$M$145, 6, FALSE)</f>
        <v>125</v>
      </c>
      <c r="G25" s="8">
        <f>VLOOKUP(CONCATENATE($A25, " ", $B$6), 'Table 8 - Full data'!$A$2:$M$145, 7, FALSE)</f>
        <v>500</v>
      </c>
      <c r="H25" s="8">
        <f>VLOOKUP(CONCATENATE($A25, " ", $B$6), 'Table 8 - Full data'!$A$2:$M$145, 8, FALSE)</f>
        <v>90</v>
      </c>
      <c r="I25" s="12">
        <f>VLOOKUP(CONCATENATE($A25, " ", $B$6), 'Table 8 - Full data'!$A$2:$M$145, 9, FALSE)</f>
        <v>0.43</v>
      </c>
      <c r="J25" s="12">
        <f>VLOOKUP(CONCATENATE($A25, " ", $B$6), 'Table 8 - Full data'!$A$2:$M$145, 10, FALSE)</f>
        <v>0.25</v>
      </c>
      <c r="K25" s="12">
        <f>VLOOKUP(CONCATENATE($A25, " ", $B$6), 'Table 8 - Full data'!$A$2:$M$145, 11, FALSE)</f>
        <v>0.16</v>
      </c>
      <c r="L25" s="12">
        <f>VLOOKUP(CONCATENATE($A25, " ", $B$6), 'Table 8 - Full data'!$A$2:$M$145, 12, FALSE)</f>
        <v>0.65</v>
      </c>
      <c r="M25" s="12">
        <f>VLOOKUP(CONCATENATE($A25, " ", $B$6), 'Table 8 - Full data'!$A$2:$M$145, 13, FALSE)</f>
        <v>0.11</v>
      </c>
    </row>
    <row r="26" spans="1:13" x14ac:dyDescent="0.35">
      <c r="A26" t="s">
        <v>44</v>
      </c>
    </row>
    <row r="27" spans="1:13" x14ac:dyDescent="0.35">
      <c r="A27" t="s">
        <v>62</v>
      </c>
    </row>
    <row r="28" spans="1:13" ht="108.5" x14ac:dyDescent="0.35">
      <c r="A28" s="35" t="s">
        <v>976</v>
      </c>
    </row>
    <row r="29" spans="1:13" ht="155" x14ac:dyDescent="0.35">
      <c r="A29" s="15" t="s">
        <v>81</v>
      </c>
    </row>
    <row r="30" spans="1:13" ht="139.5" x14ac:dyDescent="0.35">
      <c r="A30" s="15" t="s">
        <v>84</v>
      </c>
    </row>
    <row r="31" spans="1:13" x14ac:dyDescent="0.35">
      <c r="A31" t="s">
        <v>82</v>
      </c>
    </row>
    <row r="32" spans="1:13" x14ac:dyDescent="0.35">
      <c r="A32" t="s">
        <v>72</v>
      </c>
    </row>
    <row r="33" spans="1:1" x14ac:dyDescent="0.35">
      <c r="A33" t="s">
        <v>85</v>
      </c>
    </row>
    <row r="34" spans="1:1" x14ac:dyDescent="0.35">
      <c r="A34" t="s">
        <v>78</v>
      </c>
    </row>
    <row r="35" spans="1:1" x14ac:dyDescent="0.35">
      <c r="A35" t="s">
        <v>79</v>
      </c>
    </row>
    <row r="36" spans="1:1" x14ac:dyDescent="0.35">
      <c r="A36" t="s">
        <v>80</v>
      </c>
    </row>
    <row r="37" spans="1:1" x14ac:dyDescent="0.35">
      <c r="A37" t="s">
        <v>76</v>
      </c>
    </row>
  </sheetData>
  <pageMargins left="0.7" right="0.7" top="0.75" bottom="0.75" header="0.3" footer="0.3"/>
  <pageSetup paperSize="9" orientation="portrait" horizontalDpi="300" verticalDpi="300"/>
  <tableParts count="1">
    <tablePart r:id="rId1"/>
  </tablePart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0000000}">
          <x14:formula1>
            <xm:f>'Financial year lookup'!$A$3:$A$10</xm:f>
          </x14:formula1>
          <xm:sqref>B6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Contents</vt:lpstr>
      <vt:lpstr>Table 1 Applications by month</vt:lpstr>
      <vt:lpstr>Table 2 Applications by Type</vt:lpstr>
      <vt:lpstr>Table 3 Applications by Channel</vt:lpstr>
      <vt:lpstr>Table 4 Applications by Age</vt:lpstr>
      <vt:lpstr>Table 5 Applications by LA</vt:lpstr>
      <vt:lpstr>Table 6 Components by LA</vt:lpstr>
      <vt:lpstr>Table 7 Applications by Board</vt:lpstr>
      <vt:lpstr>Table 8 Components by Board</vt:lpstr>
      <vt:lpstr>Table 9 Applications by Births</vt:lpstr>
      <vt:lpstr>Table 10 Processing times</vt:lpstr>
      <vt:lpstr>Table 11 Payments by LA</vt:lpstr>
      <vt:lpstr>Table 12 Payments by Month</vt:lpstr>
      <vt:lpstr>Table 13 Auto-awarded payments</vt:lpstr>
      <vt:lpstr>Table 14 Clients Paid</vt:lpstr>
      <vt:lpstr>Table 15 Re-determinations</vt:lpstr>
      <vt:lpstr>Table 16 Appeals</vt:lpstr>
      <vt:lpstr>Table 17 Reviews</vt:lpstr>
      <vt:lpstr>Chart 1</vt:lpstr>
      <vt:lpstr>Chart 2</vt:lpstr>
      <vt:lpstr>Chart 3</vt:lpstr>
      <vt:lpstr>Table 2 - Full data</vt:lpstr>
      <vt:lpstr>Table 4 - Full data</vt:lpstr>
      <vt:lpstr>Table 5 - Full data</vt:lpstr>
      <vt:lpstr>Table 6 - Full data</vt:lpstr>
      <vt:lpstr>Table 7 - Full data</vt:lpstr>
      <vt:lpstr>Table 8 - Full data</vt:lpstr>
      <vt:lpstr>Table 9 - Full data</vt:lpstr>
      <vt:lpstr>Table 11 - Full data</vt:lpstr>
      <vt:lpstr>Financial year lookup</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U447980</dc:creator>
  <cp:lastModifiedBy>Zsofia Stefan</cp:lastModifiedBy>
  <dcterms:created xsi:type="dcterms:W3CDTF">2024-11-11T11:07:24Z</dcterms:created>
  <dcterms:modified xsi:type="dcterms:W3CDTF">2024-11-25T13:40:13Z</dcterms:modified>
</cp:coreProperties>
</file>