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s0177a\datashare\Social_Security_Scotland\Statistics\BSG official statistics publication\BSG_BSF 2024 February\Final Docs\"/>
    </mc:Choice>
  </mc:AlternateContent>
  <xr:revisionPtr revIDLastSave="0" documentId="13_ncr:1_{DE1908BA-5AD5-47EE-AFFB-EE8E5DA305DB}" xr6:coauthVersionLast="47" xr6:coauthVersionMax="47" xr10:uidLastSave="{00000000-0000-0000-0000-000000000000}"/>
  <bookViews>
    <workbookView xWindow="28680" yWindow="-120" windowWidth="29040" windowHeight="15840" xr2:uid="{00000000-000D-0000-FFFF-FFFF00000000}"/>
  </bookViews>
  <sheets>
    <sheet name="Contents" sheetId="1" r:id="rId1"/>
    <sheet name="Table 1 Applications by month" sheetId="2" r:id="rId2"/>
    <sheet name="Table 2 Applications by Type" sheetId="3" r:id="rId3"/>
    <sheet name="Table 3 Applications by Channel" sheetId="4" r:id="rId4"/>
    <sheet name="Table 4 Applications by Age" sheetId="5" r:id="rId5"/>
    <sheet name="Table 5 Applications by LA" sheetId="6" r:id="rId6"/>
    <sheet name="Table 6 Components by LA" sheetId="7" r:id="rId7"/>
    <sheet name="Table 7 Applications by Board" sheetId="8" r:id="rId8"/>
    <sheet name="Table 8 Components by Board" sheetId="9" r:id="rId9"/>
    <sheet name="Table 9 Applications by Births" sheetId="10" r:id="rId10"/>
    <sheet name="Table 10 Processing times" sheetId="11" r:id="rId11"/>
    <sheet name="Table 11 Payments by LA" sheetId="12" r:id="rId12"/>
    <sheet name="Table 12 Payments by Month" sheetId="13" r:id="rId13"/>
    <sheet name="Table 13 Auto-awarded payments" sheetId="14" r:id="rId14"/>
    <sheet name="Table 14 Clients Paid" sheetId="15" r:id="rId15"/>
    <sheet name="Table 15a Re-determinations" sheetId="16" r:id="rId16"/>
    <sheet name="Table 15b Appeals" sheetId="17" r:id="rId17"/>
    <sheet name="Table 16 Reviews" sheetId="30" r:id="rId18"/>
    <sheet name="Chart 1" sheetId="19" r:id="rId19"/>
    <sheet name="Chart 2" sheetId="20" r:id="rId20"/>
    <sheet name="Chart 3" sheetId="21" r:id="rId21"/>
    <sheet name="Table 2 - Full data" sheetId="22" r:id="rId22"/>
    <sheet name="Table 4 - Full data" sheetId="23" r:id="rId23"/>
    <sheet name="Table 5 - Full data" sheetId="24" r:id="rId24"/>
    <sheet name="Table 6 - Full data" sheetId="25" r:id="rId25"/>
    <sheet name="Table 7 - Full data" sheetId="26" r:id="rId26"/>
    <sheet name="Table 8 - Full data" sheetId="27" r:id="rId27"/>
    <sheet name="Table 9 - Full data" sheetId="28" r:id="rId28"/>
    <sheet name="Financial year lookup" sheetId="29"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10" l="1"/>
  <c r="I10" i="10"/>
  <c r="H10" i="10"/>
  <c r="G10" i="10"/>
  <c r="F10" i="10"/>
  <c r="E10" i="10"/>
  <c r="D10" i="10"/>
  <c r="C10" i="10"/>
  <c r="B10" i="10"/>
  <c r="M26" i="9"/>
  <c r="L26" i="9"/>
  <c r="K26" i="9"/>
  <c r="J26" i="9"/>
  <c r="I26" i="9"/>
  <c r="H26" i="9"/>
  <c r="G26" i="9"/>
  <c r="F26" i="9"/>
  <c r="E26" i="9"/>
  <c r="D26" i="9"/>
  <c r="C26" i="9"/>
  <c r="B26" i="9"/>
  <c r="M25" i="9"/>
  <c r="L25" i="9"/>
  <c r="K25" i="9"/>
  <c r="J25" i="9"/>
  <c r="I25" i="9"/>
  <c r="H25" i="9"/>
  <c r="G25" i="9"/>
  <c r="F25" i="9"/>
  <c r="E25" i="9"/>
  <c r="D25" i="9"/>
  <c r="C25" i="9"/>
  <c r="B25" i="9"/>
  <c r="M24" i="9"/>
  <c r="L24" i="9"/>
  <c r="K24" i="9"/>
  <c r="J24" i="9"/>
  <c r="I24" i="9"/>
  <c r="H24" i="9"/>
  <c r="G24" i="9"/>
  <c r="F24" i="9"/>
  <c r="E24" i="9"/>
  <c r="D24" i="9"/>
  <c r="C24" i="9"/>
  <c r="B24" i="9"/>
  <c r="M23" i="9"/>
  <c r="L23" i="9"/>
  <c r="K23" i="9"/>
  <c r="J23" i="9"/>
  <c r="I23" i="9"/>
  <c r="H23" i="9"/>
  <c r="G23" i="9"/>
  <c r="F23" i="9"/>
  <c r="E23" i="9"/>
  <c r="D23" i="9"/>
  <c r="C23" i="9"/>
  <c r="B23" i="9"/>
  <c r="M22" i="9"/>
  <c r="L22" i="9"/>
  <c r="K22" i="9"/>
  <c r="J22" i="9"/>
  <c r="I22" i="9"/>
  <c r="H22" i="9"/>
  <c r="G22" i="9"/>
  <c r="F22" i="9"/>
  <c r="E22" i="9"/>
  <c r="D22" i="9"/>
  <c r="C22" i="9"/>
  <c r="B22" i="9"/>
  <c r="M21" i="9"/>
  <c r="L21" i="9"/>
  <c r="K21" i="9"/>
  <c r="J21" i="9"/>
  <c r="I21" i="9"/>
  <c r="H21" i="9"/>
  <c r="G21" i="9"/>
  <c r="F21" i="9"/>
  <c r="E21" i="9"/>
  <c r="D21" i="9"/>
  <c r="C21" i="9"/>
  <c r="B21" i="9"/>
  <c r="M20" i="9"/>
  <c r="L20" i="9"/>
  <c r="K20" i="9"/>
  <c r="J20" i="9"/>
  <c r="I20" i="9"/>
  <c r="H20" i="9"/>
  <c r="G20" i="9"/>
  <c r="F20" i="9"/>
  <c r="E20" i="9"/>
  <c r="D20" i="9"/>
  <c r="C20" i="9"/>
  <c r="B20" i="9"/>
  <c r="M19" i="9"/>
  <c r="L19" i="9"/>
  <c r="K19" i="9"/>
  <c r="J19" i="9"/>
  <c r="I19" i="9"/>
  <c r="H19" i="9"/>
  <c r="G19" i="9"/>
  <c r="F19" i="9"/>
  <c r="E19" i="9"/>
  <c r="D19" i="9"/>
  <c r="C19" i="9"/>
  <c r="B19" i="9"/>
  <c r="M18" i="9"/>
  <c r="L18" i="9"/>
  <c r="K18" i="9"/>
  <c r="J18" i="9"/>
  <c r="I18" i="9"/>
  <c r="H18" i="9"/>
  <c r="G18" i="9"/>
  <c r="F18" i="9"/>
  <c r="E18" i="9"/>
  <c r="D18" i="9"/>
  <c r="C18" i="9"/>
  <c r="B18" i="9"/>
  <c r="M17" i="9"/>
  <c r="L17" i="9"/>
  <c r="K17" i="9"/>
  <c r="J17" i="9"/>
  <c r="I17" i="9"/>
  <c r="H17" i="9"/>
  <c r="G17" i="9"/>
  <c r="F17" i="9"/>
  <c r="E17" i="9"/>
  <c r="D17" i="9"/>
  <c r="C17" i="9"/>
  <c r="B17" i="9"/>
  <c r="M16" i="9"/>
  <c r="L16" i="9"/>
  <c r="K16" i="9"/>
  <c r="J16" i="9"/>
  <c r="I16" i="9"/>
  <c r="H16" i="9"/>
  <c r="G16" i="9"/>
  <c r="F16" i="9"/>
  <c r="E16" i="9"/>
  <c r="D16" i="9"/>
  <c r="C16" i="9"/>
  <c r="B16" i="9"/>
  <c r="M15" i="9"/>
  <c r="L15" i="9"/>
  <c r="K15" i="9"/>
  <c r="J15" i="9"/>
  <c r="I15" i="9"/>
  <c r="H15" i="9"/>
  <c r="G15" i="9"/>
  <c r="F15" i="9"/>
  <c r="E15" i="9"/>
  <c r="D15" i="9"/>
  <c r="C15" i="9"/>
  <c r="B15" i="9"/>
  <c r="M14" i="9"/>
  <c r="L14" i="9"/>
  <c r="K14" i="9"/>
  <c r="J14" i="9"/>
  <c r="I14" i="9"/>
  <c r="H14" i="9"/>
  <c r="G14" i="9"/>
  <c r="F14" i="9"/>
  <c r="E14" i="9"/>
  <c r="D14" i="9"/>
  <c r="C14" i="9"/>
  <c r="B14" i="9"/>
  <c r="M13" i="9"/>
  <c r="L13" i="9"/>
  <c r="K13" i="9"/>
  <c r="J13" i="9"/>
  <c r="I13" i="9"/>
  <c r="H13" i="9"/>
  <c r="G13" i="9"/>
  <c r="F13" i="9"/>
  <c r="E13" i="9"/>
  <c r="D13" i="9"/>
  <c r="C13" i="9"/>
  <c r="B13" i="9"/>
  <c r="M12" i="9"/>
  <c r="L12" i="9"/>
  <c r="K12" i="9"/>
  <c r="J12" i="9"/>
  <c r="I12" i="9"/>
  <c r="H12" i="9"/>
  <c r="G12" i="9"/>
  <c r="F12" i="9"/>
  <c r="E12" i="9"/>
  <c r="D12" i="9"/>
  <c r="C12" i="9"/>
  <c r="B12" i="9"/>
  <c r="M11" i="9"/>
  <c r="L11" i="9"/>
  <c r="K11" i="9"/>
  <c r="J11" i="9"/>
  <c r="I11" i="9"/>
  <c r="H11" i="9"/>
  <c r="G11" i="9"/>
  <c r="F11" i="9"/>
  <c r="E11" i="9"/>
  <c r="D11" i="9"/>
  <c r="C11" i="9"/>
  <c r="B11" i="9"/>
  <c r="M10" i="9"/>
  <c r="L10" i="9"/>
  <c r="K10" i="9"/>
  <c r="J10" i="9"/>
  <c r="I10" i="9"/>
  <c r="H10" i="9"/>
  <c r="G10" i="9"/>
  <c r="F10" i="9"/>
  <c r="E10" i="9"/>
  <c r="D10" i="9"/>
  <c r="C10" i="9"/>
  <c r="B10" i="9"/>
  <c r="M9" i="9"/>
  <c r="L9" i="9"/>
  <c r="K9" i="9"/>
  <c r="J9" i="9"/>
  <c r="I9" i="9"/>
  <c r="H9" i="9"/>
  <c r="G9" i="9"/>
  <c r="F9" i="9"/>
  <c r="E9" i="9"/>
  <c r="D9" i="9"/>
  <c r="C9" i="9"/>
  <c r="B9" i="9"/>
  <c r="J26" i="8"/>
  <c r="I26" i="8"/>
  <c r="H26" i="8"/>
  <c r="G26" i="8"/>
  <c r="F26" i="8"/>
  <c r="E26" i="8"/>
  <c r="D26" i="8"/>
  <c r="C26" i="8"/>
  <c r="B26" i="8"/>
  <c r="J25" i="8"/>
  <c r="I25" i="8"/>
  <c r="H25" i="8"/>
  <c r="G25" i="8"/>
  <c r="F25" i="8"/>
  <c r="E25" i="8"/>
  <c r="D25" i="8"/>
  <c r="C25" i="8"/>
  <c r="B25" i="8"/>
  <c r="J24" i="8"/>
  <c r="I24" i="8"/>
  <c r="H24" i="8"/>
  <c r="G24" i="8"/>
  <c r="F24" i="8"/>
  <c r="E24" i="8"/>
  <c r="D24" i="8"/>
  <c r="C24" i="8"/>
  <c r="B24" i="8"/>
  <c r="J23" i="8"/>
  <c r="I23" i="8"/>
  <c r="H23" i="8"/>
  <c r="G23" i="8"/>
  <c r="F23" i="8"/>
  <c r="E23" i="8"/>
  <c r="D23" i="8"/>
  <c r="C23" i="8"/>
  <c r="B23" i="8"/>
  <c r="J22" i="8"/>
  <c r="I22" i="8"/>
  <c r="H22" i="8"/>
  <c r="G22" i="8"/>
  <c r="F22" i="8"/>
  <c r="E22" i="8"/>
  <c r="D22" i="8"/>
  <c r="C22" i="8"/>
  <c r="B22" i="8"/>
  <c r="J21" i="8"/>
  <c r="I21" i="8"/>
  <c r="H21" i="8"/>
  <c r="G21" i="8"/>
  <c r="F21" i="8"/>
  <c r="E21" i="8"/>
  <c r="D21" i="8"/>
  <c r="C21" i="8"/>
  <c r="B21" i="8"/>
  <c r="J20" i="8"/>
  <c r="I20" i="8"/>
  <c r="H20" i="8"/>
  <c r="G20" i="8"/>
  <c r="F20" i="8"/>
  <c r="E20" i="8"/>
  <c r="D20" i="8"/>
  <c r="C20" i="8"/>
  <c r="B20" i="8"/>
  <c r="J19" i="8"/>
  <c r="I19" i="8"/>
  <c r="H19" i="8"/>
  <c r="G19" i="8"/>
  <c r="F19" i="8"/>
  <c r="E19" i="8"/>
  <c r="D19" i="8"/>
  <c r="C19" i="8"/>
  <c r="B19" i="8"/>
  <c r="J18" i="8"/>
  <c r="I18" i="8"/>
  <c r="H18" i="8"/>
  <c r="G18" i="8"/>
  <c r="F18" i="8"/>
  <c r="E18" i="8"/>
  <c r="D18" i="8"/>
  <c r="C18" i="8"/>
  <c r="B18" i="8"/>
  <c r="J17" i="8"/>
  <c r="I17" i="8"/>
  <c r="H17" i="8"/>
  <c r="G17" i="8"/>
  <c r="F17" i="8"/>
  <c r="E17" i="8"/>
  <c r="D17" i="8"/>
  <c r="C17" i="8"/>
  <c r="B17" i="8"/>
  <c r="J16" i="8"/>
  <c r="I16" i="8"/>
  <c r="H16" i="8"/>
  <c r="G16" i="8"/>
  <c r="F16" i="8"/>
  <c r="E16" i="8"/>
  <c r="D16" i="8"/>
  <c r="C16" i="8"/>
  <c r="B16" i="8"/>
  <c r="J15" i="8"/>
  <c r="I15" i="8"/>
  <c r="H15" i="8"/>
  <c r="G15" i="8"/>
  <c r="F15" i="8"/>
  <c r="E15" i="8"/>
  <c r="D15" i="8"/>
  <c r="C15" i="8"/>
  <c r="B15" i="8"/>
  <c r="J14" i="8"/>
  <c r="I14" i="8"/>
  <c r="H14" i="8"/>
  <c r="G14" i="8"/>
  <c r="F14" i="8"/>
  <c r="E14" i="8"/>
  <c r="D14" i="8"/>
  <c r="C14" i="8"/>
  <c r="B14" i="8"/>
  <c r="J13" i="8"/>
  <c r="I13" i="8"/>
  <c r="H13" i="8"/>
  <c r="G13" i="8"/>
  <c r="F13" i="8"/>
  <c r="E13" i="8"/>
  <c r="D13" i="8"/>
  <c r="C13" i="8"/>
  <c r="B13" i="8"/>
  <c r="J12" i="8"/>
  <c r="I12" i="8"/>
  <c r="H12" i="8"/>
  <c r="G12" i="8"/>
  <c r="F12" i="8"/>
  <c r="E12" i="8"/>
  <c r="D12" i="8"/>
  <c r="C12" i="8"/>
  <c r="B12" i="8"/>
  <c r="J11" i="8"/>
  <c r="I11" i="8"/>
  <c r="H11" i="8"/>
  <c r="G11" i="8"/>
  <c r="F11" i="8"/>
  <c r="E11" i="8"/>
  <c r="D11" i="8"/>
  <c r="C11" i="8"/>
  <c r="B11" i="8"/>
  <c r="J10" i="8"/>
  <c r="I10" i="8"/>
  <c r="H10" i="8"/>
  <c r="G10" i="8"/>
  <c r="F10" i="8"/>
  <c r="E10" i="8"/>
  <c r="D10" i="8"/>
  <c r="C10" i="8"/>
  <c r="B10" i="8"/>
  <c r="J9" i="8"/>
  <c r="I9" i="8"/>
  <c r="H9" i="8"/>
  <c r="G9" i="8"/>
  <c r="F9" i="8"/>
  <c r="E9" i="8"/>
  <c r="D9" i="8"/>
  <c r="C9" i="8"/>
  <c r="B9" i="8"/>
  <c r="M44" i="7"/>
  <c r="L44" i="7"/>
  <c r="K44" i="7"/>
  <c r="J44" i="7"/>
  <c r="I44" i="7"/>
  <c r="H44" i="7"/>
  <c r="G44" i="7"/>
  <c r="F44" i="7"/>
  <c r="E44" i="7"/>
  <c r="D44" i="7"/>
  <c r="C44" i="7"/>
  <c r="B44" i="7"/>
  <c r="M43" i="7"/>
  <c r="L43" i="7"/>
  <c r="K43" i="7"/>
  <c r="J43" i="7"/>
  <c r="I43" i="7"/>
  <c r="H43" i="7"/>
  <c r="G43" i="7"/>
  <c r="F43" i="7"/>
  <c r="E43" i="7"/>
  <c r="D43" i="7"/>
  <c r="C43" i="7"/>
  <c r="B43" i="7"/>
  <c r="M42" i="7"/>
  <c r="L42" i="7"/>
  <c r="K42" i="7"/>
  <c r="J42" i="7"/>
  <c r="I42" i="7"/>
  <c r="H42" i="7"/>
  <c r="G42" i="7"/>
  <c r="F42" i="7"/>
  <c r="E42" i="7"/>
  <c r="D42" i="7"/>
  <c r="C42" i="7"/>
  <c r="B42" i="7"/>
  <c r="M41" i="7"/>
  <c r="L41" i="7"/>
  <c r="K41" i="7"/>
  <c r="J41" i="7"/>
  <c r="I41" i="7"/>
  <c r="H41" i="7"/>
  <c r="G41" i="7"/>
  <c r="F41" i="7"/>
  <c r="E41" i="7"/>
  <c r="D41" i="7"/>
  <c r="C41" i="7"/>
  <c r="B41" i="7"/>
  <c r="M40" i="7"/>
  <c r="L40" i="7"/>
  <c r="K40" i="7"/>
  <c r="J40" i="7"/>
  <c r="I40" i="7"/>
  <c r="H40" i="7"/>
  <c r="G40" i="7"/>
  <c r="F40" i="7"/>
  <c r="E40" i="7"/>
  <c r="D40" i="7"/>
  <c r="C40" i="7"/>
  <c r="B40" i="7"/>
  <c r="M39" i="7"/>
  <c r="L39" i="7"/>
  <c r="K39" i="7"/>
  <c r="J39" i="7"/>
  <c r="I39" i="7"/>
  <c r="H39" i="7"/>
  <c r="G39" i="7"/>
  <c r="F39" i="7"/>
  <c r="E39" i="7"/>
  <c r="D39" i="7"/>
  <c r="C39" i="7"/>
  <c r="B39" i="7"/>
  <c r="M38" i="7"/>
  <c r="L38" i="7"/>
  <c r="K38" i="7"/>
  <c r="J38" i="7"/>
  <c r="I38" i="7"/>
  <c r="H38" i="7"/>
  <c r="G38" i="7"/>
  <c r="F38" i="7"/>
  <c r="E38" i="7"/>
  <c r="D38" i="7"/>
  <c r="C38" i="7"/>
  <c r="B38" i="7"/>
  <c r="M37" i="7"/>
  <c r="L37" i="7"/>
  <c r="K37" i="7"/>
  <c r="J37" i="7"/>
  <c r="I37" i="7"/>
  <c r="H37" i="7"/>
  <c r="G37" i="7"/>
  <c r="F37" i="7"/>
  <c r="E37" i="7"/>
  <c r="D37" i="7"/>
  <c r="C37" i="7"/>
  <c r="B37" i="7"/>
  <c r="M36" i="7"/>
  <c r="L36" i="7"/>
  <c r="K36" i="7"/>
  <c r="J36" i="7"/>
  <c r="I36" i="7"/>
  <c r="H36" i="7"/>
  <c r="G36" i="7"/>
  <c r="F36" i="7"/>
  <c r="E36" i="7"/>
  <c r="D36" i="7"/>
  <c r="C36" i="7"/>
  <c r="B36" i="7"/>
  <c r="M35" i="7"/>
  <c r="L35" i="7"/>
  <c r="K35" i="7"/>
  <c r="J35" i="7"/>
  <c r="I35" i="7"/>
  <c r="H35" i="7"/>
  <c r="G35" i="7"/>
  <c r="F35" i="7"/>
  <c r="E35" i="7"/>
  <c r="D35" i="7"/>
  <c r="C35" i="7"/>
  <c r="B35" i="7"/>
  <c r="M34" i="7"/>
  <c r="L34" i="7"/>
  <c r="K34" i="7"/>
  <c r="J34" i="7"/>
  <c r="I34" i="7"/>
  <c r="H34" i="7"/>
  <c r="G34" i="7"/>
  <c r="F34" i="7"/>
  <c r="E34" i="7"/>
  <c r="D34" i="7"/>
  <c r="C34" i="7"/>
  <c r="B34" i="7"/>
  <c r="M33" i="7"/>
  <c r="L33" i="7"/>
  <c r="K33" i="7"/>
  <c r="J33" i="7"/>
  <c r="I33" i="7"/>
  <c r="H33" i="7"/>
  <c r="G33" i="7"/>
  <c r="F33" i="7"/>
  <c r="E33" i="7"/>
  <c r="D33" i="7"/>
  <c r="C33" i="7"/>
  <c r="B33" i="7"/>
  <c r="M32" i="7"/>
  <c r="L32" i="7"/>
  <c r="K32" i="7"/>
  <c r="J32" i="7"/>
  <c r="I32" i="7"/>
  <c r="H32" i="7"/>
  <c r="G32" i="7"/>
  <c r="F32" i="7"/>
  <c r="E32" i="7"/>
  <c r="D32" i="7"/>
  <c r="C32" i="7"/>
  <c r="B32" i="7"/>
  <c r="M31" i="7"/>
  <c r="L31" i="7"/>
  <c r="K31" i="7"/>
  <c r="J31" i="7"/>
  <c r="I31" i="7"/>
  <c r="H31" i="7"/>
  <c r="G31" i="7"/>
  <c r="F31" i="7"/>
  <c r="E31" i="7"/>
  <c r="D31" i="7"/>
  <c r="C31" i="7"/>
  <c r="B31" i="7"/>
  <c r="M30" i="7"/>
  <c r="L30" i="7"/>
  <c r="K30" i="7"/>
  <c r="J30" i="7"/>
  <c r="I30" i="7"/>
  <c r="H30" i="7"/>
  <c r="G30" i="7"/>
  <c r="F30" i="7"/>
  <c r="E30" i="7"/>
  <c r="D30" i="7"/>
  <c r="C30" i="7"/>
  <c r="B30" i="7"/>
  <c r="M29" i="7"/>
  <c r="L29" i="7"/>
  <c r="K29" i="7"/>
  <c r="J29" i="7"/>
  <c r="I29" i="7"/>
  <c r="H29" i="7"/>
  <c r="G29" i="7"/>
  <c r="F29" i="7"/>
  <c r="E29" i="7"/>
  <c r="D29" i="7"/>
  <c r="C29" i="7"/>
  <c r="B29" i="7"/>
  <c r="M28" i="7"/>
  <c r="L28" i="7"/>
  <c r="K28" i="7"/>
  <c r="J28" i="7"/>
  <c r="I28" i="7"/>
  <c r="H28" i="7"/>
  <c r="G28" i="7"/>
  <c r="F28" i="7"/>
  <c r="E28" i="7"/>
  <c r="D28" i="7"/>
  <c r="C28" i="7"/>
  <c r="B28" i="7"/>
  <c r="M27" i="7"/>
  <c r="L27" i="7"/>
  <c r="K27" i="7"/>
  <c r="J27" i="7"/>
  <c r="I27" i="7"/>
  <c r="H27" i="7"/>
  <c r="G27" i="7"/>
  <c r="F27" i="7"/>
  <c r="E27" i="7"/>
  <c r="D27" i="7"/>
  <c r="C27" i="7"/>
  <c r="B27" i="7"/>
  <c r="M26" i="7"/>
  <c r="L26" i="7"/>
  <c r="K26" i="7"/>
  <c r="J26" i="7"/>
  <c r="I26" i="7"/>
  <c r="H26" i="7"/>
  <c r="G26" i="7"/>
  <c r="F26" i="7"/>
  <c r="E26" i="7"/>
  <c r="D26" i="7"/>
  <c r="C26" i="7"/>
  <c r="B26" i="7"/>
  <c r="M25" i="7"/>
  <c r="L25" i="7"/>
  <c r="K25" i="7"/>
  <c r="J25" i="7"/>
  <c r="I25" i="7"/>
  <c r="H25" i="7"/>
  <c r="G25" i="7"/>
  <c r="F25" i="7"/>
  <c r="E25" i="7"/>
  <c r="D25" i="7"/>
  <c r="C25" i="7"/>
  <c r="B25" i="7"/>
  <c r="M24" i="7"/>
  <c r="L24" i="7"/>
  <c r="K24" i="7"/>
  <c r="J24" i="7"/>
  <c r="I24" i="7"/>
  <c r="H24" i="7"/>
  <c r="G24" i="7"/>
  <c r="F24" i="7"/>
  <c r="E24" i="7"/>
  <c r="D24" i="7"/>
  <c r="C24" i="7"/>
  <c r="B24" i="7"/>
  <c r="M23" i="7"/>
  <c r="L23" i="7"/>
  <c r="K23" i="7"/>
  <c r="J23" i="7"/>
  <c r="I23" i="7"/>
  <c r="H23" i="7"/>
  <c r="G23" i="7"/>
  <c r="F23" i="7"/>
  <c r="E23" i="7"/>
  <c r="D23" i="7"/>
  <c r="C23" i="7"/>
  <c r="B23" i="7"/>
  <c r="M22" i="7"/>
  <c r="L22" i="7"/>
  <c r="K22" i="7"/>
  <c r="J22" i="7"/>
  <c r="I22" i="7"/>
  <c r="H22" i="7"/>
  <c r="G22" i="7"/>
  <c r="F22" i="7"/>
  <c r="E22" i="7"/>
  <c r="D22" i="7"/>
  <c r="C22" i="7"/>
  <c r="B22" i="7"/>
  <c r="M21" i="7"/>
  <c r="L21" i="7"/>
  <c r="K21" i="7"/>
  <c r="J21" i="7"/>
  <c r="I21" i="7"/>
  <c r="H21" i="7"/>
  <c r="G21" i="7"/>
  <c r="F21" i="7"/>
  <c r="E21" i="7"/>
  <c r="D21" i="7"/>
  <c r="C21" i="7"/>
  <c r="B21" i="7"/>
  <c r="M20" i="7"/>
  <c r="L20" i="7"/>
  <c r="K20" i="7"/>
  <c r="J20" i="7"/>
  <c r="I20" i="7"/>
  <c r="H20" i="7"/>
  <c r="G20" i="7"/>
  <c r="F20" i="7"/>
  <c r="E20" i="7"/>
  <c r="D20" i="7"/>
  <c r="C20" i="7"/>
  <c r="B20" i="7"/>
  <c r="M19" i="7"/>
  <c r="L19" i="7"/>
  <c r="K19" i="7"/>
  <c r="J19" i="7"/>
  <c r="I19" i="7"/>
  <c r="H19" i="7"/>
  <c r="G19" i="7"/>
  <c r="F19" i="7"/>
  <c r="E19" i="7"/>
  <c r="D19" i="7"/>
  <c r="C19" i="7"/>
  <c r="B19" i="7"/>
  <c r="M18" i="7"/>
  <c r="L18" i="7"/>
  <c r="K18" i="7"/>
  <c r="J18" i="7"/>
  <c r="I18" i="7"/>
  <c r="H18" i="7"/>
  <c r="G18" i="7"/>
  <c r="F18" i="7"/>
  <c r="E18" i="7"/>
  <c r="D18" i="7"/>
  <c r="C18" i="7"/>
  <c r="B18" i="7"/>
  <c r="M17" i="7"/>
  <c r="L17" i="7"/>
  <c r="K17" i="7"/>
  <c r="J17" i="7"/>
  <c r="I17" i="7"/>
  <c r="H17" i="7"/>
  <c r="G17" i="7"/>
  <c r="F17" i="7"/>
  <c r="E17" i="7"/>
  <c r="D17" i="7"/>
  <c r="C17" i="7"/>
  <c r="B17" i="7"/>
  <c r="M16" i="7"/>
  <c r="L16" i="7"/>
  <c r="K16" i="7"/>
  <c r="J16" i="7"/>
  <c r="I16" i="7"/>
  <c r="H16" i="7"/>
  <c r="G16" i="7"/>
  <c r="F16" i="7"/>
  <c r="E16" i="7"/>
  <c r="D16" i="7"/>
  <c r="C16" i="7"/>
  <c r="B16" i="7"/>
  <c r="M15" i="7"/>
  <c r="L15" i="7"/>
  <c r="K15" i="7"/>
  <c r="J15" i="7"/>
  <c r="I15" i="7"/>
  <c r="H15" i="7"/>
  <c r="G15" i="7"/>
  <c r="F15" i="7"/>
  <c r="E15" i="7"/>
  <c r="D15" i="7"/>
  <c r="C15" i="7"/>
  <c r="B15" i="7"/>
  <c r="M14" i="7"/>
  <c r="L14" i="7"/>
  <c r="K14" i="7"/>
  <c r="J14" i="7"/>
  <c r="I14" i="7"/>
  <c r="H14" i="7"/>
  <c r="G14" i="7"/>
  <c r="F14" i="7"/>
  <c r="E14" i="7"/>
  <c r="D14" i="7"/>
  <c r="C14" i="7"/>
  <c r="B14" i="7"/>
  <c r="M13" i="7"/>
  <c r="L13" i="7"/>
  <c r="K13" i="7"/>
  <c r="J13" i="7"/>
  <c r="I13" i="7"/>
  <c r="H13" i="7"/>
  <c r="G13" i="7"/>
  <c r="F13" i="7"/>
  <c r="E13" i="7"/>
  <c r="D13" i="7"/>
  <c r="C13" i="7"/>
  <c r="B13" i="7"/>
  <c r="M12" i="7"/>
  <c r="L12" i="7"/>
  <c r="K12" i="7"/>
  <c r="J12" i="7"/>
  <c r="I12" i="7"/>
  <c r="H12" i="7"/>
  <c r="G12" i="7"/>
  <c r="F12" i="7"/>
  <c r="E12" i="7"/>
  <c r="D12" i="7"/>
  <c r="C12" i="7"/>
  <c r="B12" i="7"/>
  <c r="M11" i="7"/>
  <c r="L11" i="7"/>
  <c r="K11" i="7"/>
  <c r="J11" i="7"/>
  <c r="I11" i="7"/>
  <c r="H11" i="7"/>
  <c r="G11" i="7"/>
  <c r="F11" i="7"/>
  <c r="E11" i="7"/>
  <c r="D11" i="7"/>
  <c r="C11" i="7"/>
  <c r="B11" i="7"/>
  <c r="M10" i="7"/>
  <c r="L10" i="7"/>
  <c r="K10" i="7"/>
  <c r="J10" i="7"/>
  <c r="I10" i="7"/>
  <c r="H10" i="7"/>
  <c r="G10" i="7"/>
  <c r="F10" i="7"/>
  <c r="E10" i="7"/>
  <c r="D10" i="7"/>
  <c r="C10" i="7"/>
  <c r="B10" i="7"/>
  <c r="M9" i="7"/>
  <c r="L9" i="7"/>
  <c r="K9" i="7"/>
  <c r="J9" i="7"/>
  <c r="I9" i="7"/>
  <c r="H9" i="7"/>
  <c r="G9" i="7"/>
  <c r="F9" i="7"/>
  <c r="E9" i="7"/>
  <c r="D9" i="7"/>
  <c r="C9" i="7"/>
  <c r="B9" i="7"/>
  <c r="J44" i="6"/>
  <c r="I44" i="6"/>
  <c r="H44" i="6"/>
  <c r="G44" i="6"/>
  <c r="F44" i="6"/>
  <c r="E44" i="6"/>
  <c r="D44" i="6"/>
  <c r="C44" i="6"/>
  <c r="B44" i="6"/>
  <c r="J43" i="6"/>
  <c r="I43" i="6"/>
  <c r="H43" i="6"/>
  <c r="G43" i="6"/>
  <c r="F43" i="6"/>
  <c r="E43" i="6"/>
  <c r="D43" i="6"/>
  <c r="C43" i="6"/>
  <c r="B43" i="6"/>
  <c r="J42" i="6"/>
  <c r="I42" i="6"/>
  <c r="H42" i="6"/>
  <c r="G42" i="6"/>
  <c r="F42" i="6"/>
  <c r="E42" i="6"/>
  <c r="D42" i="6"/>
  <c r="C42" i="6"/>
  <c r="B42" i="6"/>
  <c r="J41" i="6"/>
  <c r="I41" i="6"/>
  <c r="H41" i="6"/>
  <c r="G41" i="6"/>
  <c r="F41" i="6"/>
  <c r="E41" i="6"/>
  <c r="D41" i="6"/>
  <c r="C41" i="6"/>
  <c r="B41" i="6"/>
  <c r="J40" i="6"/>
  <c r="I40" i="6"/>
  <c r="H40" i="6"/>
  <c r="G40" i="6"/>
  <c r="F40" i="6"/>
  <c r="E40" i="6"/>
  <c r="D40" i="6"/>
  <c r="C40" i="6"/>
  <c r="B40" i="6"/>
  <c r="J39" i="6"/>
  <c r="I39" i="6"/>
  <c r="H39" i="6"/>
  <c r="G39" i="6"/>
  <c r="F39" i="6"/>
  <c r="E39" i="6"/>
  <c r="D39" i="6"/>
  <c r="C39" i="6"/>
  <c r="B39" i="6"/>
  <c r="J38" i="6"/>
  <c r="I38" i="6"/>
  <c r="H38" i="6"/>
  <c r="G38" i="6"/>
  <c r="F38" i="6"/>
  <c r="E38" i="6"/>
  <c r="D38" i="6"/>
  <c r="C38" i="6"/>
  <c r="B38" i="6"/>
  <c r="J37" i="6"/>
  <c r="I37" i="6"/>
  <c r="H37" i="6"/>
  <c r="G37" i="6"/>
  <c r="F37" i="6"/>
  <c r="E37" i="6"/>
  <c r="D37" i="6"/>
  <c r="C37" i="6"/>
  <c r="B37" i="6"/>
  <c r="J36" i="6"/>
  <c r="I36" i="6"/>
  <c r="H36" i="6"/>
  <c r="G36" i="6"/>
  <c r="F36" i="6"/>
  <c r="E36" i="6"/>
  <c r="D36" i="6"/>
  <c r="C36" i="6"/>
  <c r="B36" i="6"/>
  <c r="J35" i="6"/>
  <c r="I35" i="6"/>
  <c r="H35" i="6"/>
  <c r="G35" i="6"/>
  <c r="F35" i="6"/>
  <c r="E35" i="6"/>
  <c r="D35" i="6"/>
  <c r="C35" i="6"/>
  <c r="B35" i="6"/>
  <c r="J34" i="6"/>
  <c r="I34" i="6"/>
  <c r="H34" i="6"/>
  <c r="G34" i="6"/>
  <c r="F34" i="6"/>
  <c r="E34" i="6"/>
  <c r="D34" i="6"/>
  <c r="C34" i="6"/>
  <c r="B34" i="6"/>
  <c r="J33" i="6"/>
  <c r="I33" i="6"/>
  <c r="H33" i="6"/>
  <c r="G33" i="6"/>
  <c r="F33" i="6"/>
  <c r="E33" i="6"/>
  <c r="D33" i="6"/>
  <c r="C33" i="6"/>
  <c r="B33" i="6"/>
  <c r="J32" i="6"/>
  <c r="I32" i="6"/>
  <c r="H32" i="6"/>
  <c r="G32" i="6"/>
  <c r="F32" i="6"/>
  <c r="E32" i="6"/>
  <c r="D32" i="6"/>
  <c r="C32" i="6"/>
  <c r="B32" i="6"/>
  <c r="J31" i="6"/>
  <c r="I31" i="6"/>
  <c r="H31" i="6"/>
  <c r="G31" i="6"/>
  <c r="F31" i="6"/>
  <c r="E31" i="6"/>
  <c r="D31" i="6"/>
  <c r="C31" i="6"/>
  <c r="B31" i="6"/>
  <c r="J30" i="6"/>
  <c r="I30" i="6"/>
  <c r="H30" i="6"/>
  <c r="G30" i="6"/>
  <c r="F30" i="6"/>
  <c r="E30" i="6"/>
  <c r="D30" i="6"/>
  <c r="C30" i="6"/>
  <c r="B30" i="6"/>
  <c r="J29" i="6"/>
  <c r="I29" i="6"/>
  <c r="H29" i="6"/>
  <c r="G29" i="6"/>
  <c r="F29" i="6"/>
  <c r="E29" i="6"/>
  <c r="D29" i="6"/>
  <c r="C29" i="6"/>
  <c r="B29" i="6"/>
  <c r="J28" i="6"/>
  <c r="I28" i="6"/>
  <c r="H28" i="6"/>
  <c r="G28" i="6"/>
  <c r="F28" i="6"/>
  <c r="E28" i="6"/>
  <c r="D28" i="6"/>
  <c r="C28" i="6"/>
  <c r="B28" i="6"/>
  <c r="J27" i="6"/>
  <c r="I27" i="6"/>
  <c r="H27" i="6"/>
  <c r="G27" i="6"/>
  <c r="F27" i="6"/>
  <c r="E27" i="6"/>
  <c r="D27" i="6"/>
  <c r="C27" i="6"/>
  <c r="B27" i="6"/>
  <c r="J26" i="6"/>
  <c r="I26" i="6"/>
  <c r="H26" i="6"/>
  <c r="G26" i="6"/>
  <c r="F26" i="6"/>
  <c r="E26" i="6"/>
  <c r="D26" i="6"/>
  <c r="C26" i="6"/>
  <c r="B26" i="6"/>
  <c r="J25" i="6"/>
  <c r="I25" i="6"/>
  <c r="H25" i="6"/>
  <c r="G25" i="6"/>
  <c r="F25" i="6"/>
  <c r="E25" i="6"/>
  <c r="D25" i="6"/>
  <c r="C25" i="6"/>
  <c r="B25" i="6"/>
  <c r="J24" i="6"/>
  <c r="I24" i="6"/>
  <c r="H24" i="6"/>
  <c r="G24" i="6"/>
  <c r="F24" i="6"/>
  <c r="E24" i="6"/>
  <c r="D24" i="6"/>
  <c r="C24" i="6"/>
  <c r="B24" i="6"/>
  <c r="J23" i="6"/>
  <c r="I23" i="6"/>
  <c r="H23" i="6"/>
  <c r="G23" i="6"/>
  <c r="F23" i="6"/>
  <c r="E23" i="6"/>
  <c r="D23" i="6"/>
  <c r="C23" i="6"/>
  <c r="B23" i="6"/>
  <c r="J22" i="6"/>
  <c r="I22" i="6"/>
  <c r="H22" i="6"/>
  <c r="G22" i="6"/>
  <c r="F22" i="6"/>
  <c r="E22" i="6"/>
  <c r="D22" i="6"/>
  <c r="C22" i="6"/>
  <c r="B22" i="6"/>
  <c r="J21" i="6"/>
  <c r="I21" i="6"/>
  <c r="H21" i="6"/>
  <c r="G21" i="6"/>
  <c r="F21" i="6"/>
  <c r="E21" i="6"/>
  <c r="D21" i="6"/>
  <c r="C21" i="6"/>
  <c r="B21" i="6"/>
  <c r="J20" i="6"/>
  <c r="I20" i="6"/>
  <c r="H20" i="6"/>
  <c r="G20" i="6"/>
  <c r="F20" i="6"/>
  <c r="E20" i="6"/>
  <c r="D20" i="6"/>
  <c r="C20" i="6"/>
  <c r="B20" i="6"/>
  <c r="J19" i="6"/>
  <c r="I19" i="6"/>
  <c r="H19" i="6"/>
  <c r="G19" i="6"/>
  <c r="F19" i="6"/>
  <c r="E19" i="6"/>
  <c r="D19" i="6"/>
  <c r="C19" i="6"/>
  <c r="B19" i="6"/>
  <c r="J18" i="6"/>
  <c r="I18" i="6"/>
  <c r="H18" i="6"/>
  <c r="G18" i="6"/>
  <c r="F18" i="6"/>
  <c r="E18" i="6"/>
  <c r="D18" i="6"/>
  <c r="C18" i="6"/>
  <c r="B18" i="6"/>
  <c r="J17" i="6"/>
  <c r="I17" i="6"/>
  <c r="H17" i="6"/>
  <c r="G17" i="6"/>
  <c r="F17" i="6"/>
  <c r="E17" i="6"/>
  <c r="D17" i="6"/>
  <c r="C17" i="6"/>
  <c r="B17" i="6"/>
  <c r="J16" i="6"/>
  <c r="I16" i="6"/>
  <c r="H16" i="6"/>
  <c r="G16" i="6"/>
  <c r="F16" i="6"/>
  <c r="E16" i="6"/>
  <c r="D16" i="6"/>
  <c r="C16" i="6"/>
  <c r="B16" i="6"/>
  <c r="J15" i="6"/>
  <c r="I15" i="6"/>
  <c r="H15" i="6"/>
  <c r="G15" i="6"/>
  <c r="F15" i="6"/>
  <c r="E15" i="6"/>
  <c r="D15" i="6"/>
  <c r="C15" i="6"/>
  <c r="B15" i="6"/>
  <c r="J14" i="6"/>
  <c r="I14" i="6"/>
  <c r="H14" i="6"/>
  <c r="G14" i="6"/>
  <c r="F14" i="6"/>
  <c r="E14" i="6"/>
  <c r="D14" i="6"/>
  <c r="C14" i="6"/>
  <c r="B14" i="6"/>
  <c r="J13" i="6"/>
  <c r="I13" i="6"/>
  <c r="H13" i="6"/>
  <c r="G13" i="6"/>
  <c r="F13" i="6"/>
  <c r="E13" i="6"/>
  <c r="D13" i="6"/>
  <c r="C13" i="6"/>
  <c r="B13" i="6"/>
  <c r="J12" i="6"/>
  <c r="I12" i="6"/>
  <c r="H12" i="6"/>
  <c r="G12" i="6"/>
  <c r="F12" i="6"/>
  <c r="E12" i="6"/>
  <c r="D12" i="6"/>
  <c r="C12" i="6"/>
  <c r="B12" i="6"/>
  <c r="J11" i="6"/>
  <c r="I11" i="6"/>
  <c r="H11" i="6"/>
  <c r="G11" i="6"/>
  <c r="F11" i="6"/>
  <c r="E11" i="6"/>
  <c r="D11" i="6"/>
  <c r="C11" i="6"/>
  <c r="B11" i="6"/>
  <c r="J10" i="6"/>
  <c r="I10" i="6"/>
  <c r="H10" i="6"/>
  <c r="G10" i="6"/>
  <c r="F10" i="6"/>
  <c r="E10" i="6"/>
  <c r="D10" i="6"/>
  <c r="C10" i="6"/>
  <c r="B10" i="6"/>
  <c r="J9" i="6"/>
  <c r="I9" i="6"/>
  <c r="H9" i="6"/>
  <c r="G9" i="6"/>
  <c r="F9" i="6"/>
  <c r="E9" i="6"/>
  <c r="D9" i="6"/>
  <c r="C9" i="6"/>
  <c r="B9" i="6"/>
  <c r="J21" i="5"/>
  <c r="I21" i="5"/>
  <c r="H21" i="5"/>
  <c r="G21" i="5"/>
  <c r="F21" i="5"/>
  <c r="E21" i="5"/>
  <c r="D21" i="5"/>
  <c r="C21" i="5"/>
  <c r="B21" i="5"/>
  <c r="J20" i="5"/>
  <c r="I20" i="5"/>
  <c r="H20" i="5"/>
  <c r="G20" i="5"/>
  <c r="F20" i="5"/>
  <c r="E20" i="5"/>
  <c r="D20" i="5"/>
  <c r="C20" i="5"/>
  <c r="B20" i="5"/>
  <c r="J19" i="5"/>
  <c r="I19" i="5"/>
  <c r="H19" i="5"/>
  <c r="G19" i="5"/>
  <c r="F19" i="5"/>
  <c r="E19" i="5"/>
  <c r="D19" i="5"/>
  <c r="C19" i="5"/>
  <c r="B19" i="5"/>
  <c r="J18" i="5"/>
  <c r="I18" i="5"/>
  <c r="H18" i="5"/>
  <c r="G18" i="5"/>
  <c r="F18" i="5"/>
  <c r="E18" i="5"/>
  <c r="D18" i="5"/>
  <c r="C18" i="5"/>
  <c r="B18" i="5"/>
  <c r="J17" i="5"/>
  <c r="I17" i="5"/>
  <c r="H17" i="5"/>
  <c r="G17" i="5"/>
  <c r="F17" i="5"/>
  <c r="E17" i="5"/>
  <c r="D17" i="5"/>
  <c r="C17" i="5"/>
  <c r="B17" i="5"/>
  <c r="J16" i="5"/>
  <c r="I16" i="5"/>
  <c r="H16" i="5"/>
  <c r="G16" i="5"/>
  <c r="F16" i="5"/>
  <c r="E16" i="5"/>
  <c r="D16" i="5"/>
  <c r="C16" i="5"/>
  <c r="B16" i="5"/>
  <c r="J15" i="5"/>
  <c r="I15" i="5"/>
  <c r="H15" i="5"/>
  <c r="G15" i="5"/>
  <c r="F15" i="5"/>
  <c r="E15" i="5"/>
  <c r="D15" i="5"/>
  <c r="C15" i="5"/>
  <c r="B15" i="5"/>
  <c r="J14" i="5"/>
  <c r="I14" i="5"/>
  <c r="H14" i="5"/>
  <c r="G14" i="5"/>
  <c r="F14" i="5"/>
  <c r="E14" i="5"/>
  <c r="D14" i="5"/>
  <c r="C14" i="5"/>
  <c r="B14" i="5"/>
  <c r="J13" i="5"/>
  <c r="I13" i="5"/>
  <c r="H13" i="5"/>
  <c r="G13" i="5"/>
  <c r="F13" i="5"/>
  <c r="E13" i="5"/>
  <c r="D13" i="5"/>
  <c r="C13" i="5"/>
  <c r="B13" i="5"/>
  <c r="J12" i="5"/>
  <c r="I12" i="5"/>
  <c r="H12" i="5"/>
  <c r="G12" i="5"/>
  <c r="F12" i="5"/>
  <c r="E12" i="5"/>
  <c r="D12" i="5"/>
  <c r="C12" i="5"/>
  <c r="B12" i="5"/>
  <c r="J11" i="5"/>
  <c r="I11" i="5"/>
  <c r="H11" i="5"/>
  <c r="G11" i="5"/>
  <c r="F11" i="5"/>
  <c r="E11" i="5"/>
  <c r="D11" i="5"/>
  <c r="C11" i="5"/>
  <c r="B11" i="5"/>
  <c r="J10" i="5"/>
  <c r="I10" i="5"/>
  <c r="H10" i="5"/>
  <c r="G10" i="5"/>
  <c r="F10" i="5"/>
  <c r="E10" i="5"/>
  <c r="D10" i="5"/>
  <c r="C10" i="5"/>
  <c r="B10" i="5"/>
  <c r="J9" i="5"/>
  <c r="I9" i="5"/>
  <c r="H9" i="5"/>
  <c r="G9" i="5"/>
  <c r="F9" i="5"/>
  <c r="E9" i="5"/>
  <c r="D9" i="5"/>
  <c r="C9" i="5"/>
  <c r="B9" i="5"/>
  <c r="K14" i="3"/>
  <c r="J14" i="3"/>
  <c r="I14" i="3"/>
  <c r="H14" i="3"/>
  <c r="G14" i="3"/>
  <c r="F14" i="3"/>
  <c r="E14" i="3"/>
  <c r="D14" i="3"/>
  <c r="C14" i="3"/>
  <c r="B14" i="3"/>
  <c r="K13" i="3"/>
  <c r="J13" i="3"/>
  <c r="I13" i="3"/>
  <c r="H13" i="3"/>
  <c r="G13" i="3"/>
  <c r="F13" i="3"/>
  <c r="E13" i="3"/>
  <c r="D13" i="3"/>
  <c r="C13" i="3"/>
  <c r="B13" i="3"/>
  <c r="K12" i="3"/>
  <c r="J12" i="3"/>
  <c r="I12" i="3"/>
  <c r="H12" i="3"/>
  <c r="G12" i="3"/>
  <c r="F12" i="3"/>
  <c r="E12" i="3"/>
  <c r="D12" i="3"/>
  <c r="C12" i="3"/>
  <c r="B12" i="3"/>
  <c r="K11" i="3"/>
  <c r="J11" i="3"/>
  <c r="I11" i="3"/>
  <c r="H11" i="3"/>
  <c r="G11" i="3"/>
  <c r="F11" i="3"/>
  <c r="E11" i="3"/>
  <c r="D11" i="3"/>
  <c r="C11" i="3"/>
  <c r="B11" i="3"/>
  <c r="K10" i="3"/>
  <c r="J10" i="3"/>
  <c r="I10" i="3"/>
  <c r="H10" i="3"/>
  <c r="G10" i="3"/>
  <c r="F10" i="3"/>
  <c r="E10" i="3"/>
  <c r="D10" i="3"/>
  <c r="C10" i="3"/>
  <c r="B10" i="3"/>
  <c r="K9" i="3"/>
  <c r="J9" i="3"/>
  <c r="I9" i="3"/>
  <c r="H9" i="3"/>
  <c r="G9" i="3"/>
  <c r="F9" i="3"/>
  <c r="E9" i="3"/>
  <c r="D9" i="3"/>
  <c r="C9" i="3"/>
  <c r="B9" i="3"/>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<sst xmlns="http://schemas.openxmlformats.org/spreadsheetml/2006/main" count="2361" uniqueCount="944">
  <si>
    <t>Best Start Grant and Best Start Foods from 10 December 2018 to 31 December 2023</t>
  </si>
  <si>
    <t>Table 1: Applications for Best Start Grant and Best Start Foods by month</t>
  </si>
  <si>
    <t>Table 2: Applications by Best Start Grant and Best Start Foods payment type</t>
  </si>
  <si>
    <t>Table 3: Applications for Best Start Grant and Best Start Foods by channel</t>
  </si>
  <si>
    <t>Table 4: Applications for Best Start Grant and Best Start Foods by age group</t>
  </si>
  <si>
    <t>Table 5: Applications for Best Start Grant and Best Start Foods by local authority</t>
  </si>
  <si>
    <t>Table 6: Applications received and benefit components applied for by local authority</t>
  </si>
  <si>
    <t>Table 7: Applications for Best Start Grant and Best Start Foods by health board</t>
  </si>
  <si>
    <t>Table 8: Applications received and benefit components applied for by health board</t>
  </si>
  <si>
    <t>Table 9: Applications for Best Start Grant Pregnancy and Baby Payment by Type of Birth</t>
  </si>
  <si>
    <t>Table 10: Processing times for Best Start Grant and Best Start Food by decision month</t>
  </si>
  <si>
    <t>Table 11: Best Start Grant and Best Start Foods Payments by Local Authority</t>
  </si>
  <si>
    <t>Table 12: Payments by Best Start Grant and Best Start Foods payment type and month</t>
  </si>
  <si>
    <t>Table 13: Number of Auto-awarded Payments for Best Start Grant</t>
  </si>
  <si>
    <t>Table 14: Number of individual Best Start Grant and Best Start Foods clients paid</t>
  </si>
  <si>
    <t>Table 15a: Re-determinations for Best Start Grant Management Information</t>
  </si>
  <si>
    <t>Table 15b: Appeals for Best Start Grant Management Information</t>
  </si>
  <si>
    <t>Table 16: Reviews for Best Start Foods Management Information</t>
  </si>
  <si>
    <t>Chart 1: Applications for Best Start Grant and Best Start Foods by month</t>
  </si>
  <si>
    <t>Chart 2: Applications by Best Start Grant and Best Start Foods payment type</t>
  </si>
  <si>
    <t>Chart 3: Payments by Best Start Grant and Best Start Foods payment type and month</t>
  </si>
  <si>
    <t>List of financial years covered in this publication</t>
  </si>
  <si>
    <t>Table of Contents</t>
  </si>
  <si>
    <t>This worksheet contains one table. Applications are summarised by month and financial year totals are located at the bottom of the table.</t>
  </si>
  <si>
    <t>Banded rows are used in this table. To remove these, highlight the table, go to the Design tab and uncheck the banded rows box.</t>
  </si>
  <si>
    <t>Data bars are used in this table. To remove these, select the table, go to the Home tab, click on Conditional Formatting and select Clear Rules from This Table.</t>
  </si>
  <si>
    <t>Notes are located below this table and begin in cell A75</t>
  </si>
  <si>
    <t>This worksheet contains one table which summarises applications by payment type.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</si>
  <si>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entitled Table 2 - Full data.</t>
  </si>
  <si>
    <t>Notes are located below this table and begin in cell A15</t>
  </si>
  <si>
    <t>This worksheet contains one table. Applications are summarised by month and applicant channel.</t>
  </si>
  <si>
    <t>Notes are located below this table and begin in cell A69</t>
  </si>
  <si>
    <t>This worksheet contains one table which summarises applications by age group.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</si>
  <si>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entitled Table 4 - Full data.</t>
  </si>
  <si>
    <t>Notes are located below this table and begin in cell A22</t>
  </si>
  <si>
    <t>This worksheet contains one table which summarises applications by local authority area.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</si>
  <si>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entitled Table 5 - Full data.</t>
  </si>
  <si>
    <t>Notes are located below this table and begin in cell A45</t>
  </si>
  <si>
    <t>This worksheet contains one table which summarises applications by local authority area and benefit component.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</si>
  <si>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entitled Table 6 - Full data.</t>
  </si>
  <si>
    <t>This worksheet contains one table which summarises applications by health board area.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</si>
  <si>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entitled Table 7 - Full data.</t>
  </si>
  <si>
    <t>Notes are located below this table and begin in cell A27</t>
  </si>
  <si>
    <t>This worksheet contains one table which summarises applications by health board area and benefit component.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</si>
  <si>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entitled Table 8 - Full data.</t>
  </si>
  <si>
    <t>This worksheet contains one table which summarises applications by type of birth.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</si>
  <si>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entitled Table 9 - Full data.</t>
  </si>
  <si>
    <t>Notes are located below this table and begin in cell A13</t>
  </si>
  <si>
    <t>This worksheet contains one table on processing times. Applications are summarised by month. Percentages of total processed applications are located at the bottom of the table.</t>
  </si>
  <si>
    <t>Notes are located below this table and begin in cell A76</t>
  </si>
  <si>
    <t>This worksheet contains one table. Payments are summarised by Local Authority area.</t>
  </si>
  <si>
    <t>Notes are located below this table and begin in cell A43</t>
  </si>
  <si>
    <t>This worksheet contains one table. Payments are summarised by month and financial year totals are located at the bottom of the table.</t>
  </si>
  <si>
    <t>This worksheet contains one table which summarises number of Auto-awarded Payments made by month and component type.</t>
  </si>
  <si>
    <t>Notes are located below this table and begin in cell A10</t>
  </si>
  <si>
    <t>This worksheet contains one table which summarises number of individual clients helped by financial year. All time total is located at the bottom of the table.</t>
  </si>
  <si>
    <t>Notes are located below this table and begin in cell A13.</t>
  </si>
  <si>
    <t>This worksheet contains one table. Re-determinations are summarised by month.</t>
  </si>
  <si>
    <t>This worksheet contains one table. Appeals are summarised by month.</t>
  </si>
  <si>
    <t>This worksheet contains one table. Reviews are summarised by month.</t>
  </si>
  <si>
    <t>Notes are located below this table and begin in cell A66</t>
  </si>
  <si>
    <t>This worksheet contains one chart. Alternative text for this chart is located in cell A3.</t>
  </si>
  <si>
    <t>Alternative Text: This chart summarises the number of applications received since the benefit launched on 10 December 2018. Vertical bars are used to show the number of applications for each month. The figures used in this chart are located in Table 1 of this document.</t>
  </si>
  <si>
    <t>Alternative Text: This chart summarises the number of applications received since the benefit launched on 10 December 2018. Vertical bars are used to show the number of applications received, summarised by financial year. Colours and labels are used to show the number of applications for each payment type. The figures used in this chart are located in Table 2 of this document. Notes are located below the chart, in cell A40.</t>
  </si>
  <si>
    <t>Alternative Text: This chart summarises the value of payments since the benefit launched on 10 December 2018. Vertical bars are used to show the value of payments for each month (in millions of pounds) and colours and labels distinguish between the different payment types. The figures used in this chart are located in Table 12 of this document.</t>
  </si>
  <si>
    <t>Figures are rounded for disclosure control and may not sum due to rounding.</t>
  </si>
  <si>
    <t>[note 1] Financial Year 2018 - 2019 includes the months from December 2018 to March 2019; Financial Year 2019 - 2020 includes the months from April 2019 to March 2020; Financial Year 2020 - 2021 includes the months from April 2020 to March 2021; Financial Year 2021 - 2022 includes the months from April 2021 to March 2022; Financial Year 2022 - 2023 includes the months from April 2022 to March 2023; Financial Year 2023 - 2024 includes the months from April 2023 to December 2023.</t>
  </si>
  <si>
    <t>[note 2] From 12 August 2019 applications received are counted for both Best Start Grant and Best Start Foods. Until 12 August 2019 the numbers only include Best Start Grant applications.</t>
  </si>
  <si>
    <t>[note 3] Applications are processed once a decision has been made to authorise or deny, or once an application is withdrawn by the applicant. Data is presented by the month of decision rather than month the application was received.</t>
  </si>
  <si>
    <t>[note 4] Application was authorised for either Best Start Foods or at least one Best Start Grant payment.</t>
  </si>
  <si>
    <t>[note 5] Application was denied for both Best Start Foods and all Best Start Grant payments.</t>
  </si>
  <si>
    <t>[note 6] Applications were either withdrawn for both payments from 12 August 2019, or Best Start Grant application was withdrawn before the launch of Best Start Foods.</t>
  </si>
  <si>
    <t>[note 2] Applications for multiple types of payment are counted multiple times within this table.</t>
  </si>
  <si>
    <t>[note 3] Applications are categorised as being for Pregnancy and Baby Payment if the application form included baby details.</t>
  </si>
  <si>
    <t>[note 4] Applications are categorised as being for Early Learning Payment, School Age Payment, or Best Start Foods if the application form was received on or after the payment went live and it had details of dependent children of the relevant eligible ages.</t>
  </si>
  <si>
    <t>[note 5] Applications are categorised as being Unknown, where no children were of eligible age for either Best Start Grant or Best Start Foods payment. The authorisation rate for unknown applications is low because the application did not include children of eligible age.</t>
  </si>
  <si>
    <t>[note 6] It is likely that all applications in the 2018 - 2019 financial year were for Pregnancy and Baby Payment but some applications contained no evidence of pregnancy or eligible children and are categorised as 'unknown'.</t>
  </si>
  <si>
    <t>[note 7] Applications are processed once a decision has been made to authorise or deny, or once an application is withdrawn by the applicant. Data is presented by the financial year of decision rather than the financial year the application was received. Applications received in a particular financial year were not necessarily processed in that same financial year.</t>
  </si>
  <si>
    <t>[note 8] Application was authorised for either Best Start Foods or at least one Best Start Grant payment for total authorisation rate. For each component included in the application form, application was only authorised for the particular component. Application can be authorised for more than one component.</t>
  </si>
  <si>
    <t>[note 9] Application was denied for both Best Start Foods and all Best Start Grant payments for total denial rate. For each component included in the application form, application was only denied for the particular component. For Best Start Grant applications, application can be denied for one component however can be approved for another.</t>
  </si>
  <si>
    <t>[note 10] Applications were either withdrawn for both payments from 12 August 2019, or Best Start Grant application was withdrawn before the launch of Best Start Foods. For each component included in the application form, application was only withdrawn for the particular component.</t>
  </si>
  <si>
    <t>[note 1] From 12 August 2019 applications received are counted for both Best Start Grant and Best Start Foods. Until 12 August 2019 the numbers only include Best Start Grant.</t>
  </si>
  <si>
    <t>[note 2] Changes were made in March 2020 in response to the Covid-19 pandemic meaning the full telephony service was not available between 24th March onwards. On 3rd July, a limited inbound telephony service was re-introduced. The full telephony service resumed on 2nd November.</t>
  </si>
  <si>
    <t>[note 3] Where application channel is neither online, paper nor phone, application channel has been classed as ‘other channels’. These figures are not subject to suppression as they do not reveal information on any individuals.</t>
  </si>
  <si>
    <t>[c] Figures suppressed for disclosure control</t>
  </si>
  <si>
    <t>[note 2] The under 18 age group includes some possible errors in date of birth.</t>
  </si>
  <si>
    <t>[note 3] Age is unknown where date of birth is missing or incorrect (e.g. child date of birth has been input instead of applicant date of birth).</t>
  </si>
  <si>
    <t>[note 4] From 12 August 2019 applications received are counted for both Best Start Grant and Best Start Foods. Until 12 August 2019 the numbers only include Best Start Grant.</t>
  </si>
  <si>
    <t>[note 5] Application was authorised for either Best Start Foods or at least one Best Start Grant payment.</t>
  </si>
  <si>
    <t>[note 6] Application was denied for both Best Start Foods and all Best Start Grant payments.</t>
  </si>
  <si>
    <t>[note 7] Applications were either withdrawn for both payments from 12 August 2019, or Best Start Grant application was withdrawn before the launch of Best Start Foods.</t>
  </si>
  <si>
    <t>[note 2] Some applications cannot be matched to a Scottish local authority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</si>
  <si>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[note 3] Applications have been assigned as being non-Scottish if they do not appear on the lookup file used to match postcodes to Scottish local authorities, and if the applications is from a non-Scottish postcode area. Non-Scottish postcode applications that have been authorised or received payments did have a Scottish postcode at the time of application.</t>
  </si>
  <si>
    <t>[note 4] Some applications did not have a postcode and therefore cannot be matched to local authority or country.</t>
  </si>
  <si>
    <t>[note 5] From 12 August 2019 applications received are counted for both Best Start Grant and Best Start Foods. Until 12 August 2019 the numbers only include Best Start Grant.</t>
  </si>
  <si>
    <t>[note 6] Application was authorised for either Best Start Foods or at least one Best Start Grant payment.</t>
  </si>
  <si>
    <t>[note 7] Application was denied for both Best Start Foods and all Best Start Grant payments.</t>
  </si>
  <si>
    <t>[note 8] Applications were either withdrawn for both payments from 12 August 2019, or Best Start Grant application was withdrawn before the launch of Best Start Foods.</t>
  </si>
  <si>
    <t>See the data quality section of the publication for further information about how postcodes are matched to local authorities and country.</t>
  </si>
  <si>
    <t>[note 6] Applications for multiple types of payment are counted multiple times within this table. Thus, adding up the components within a local authority will not equal the total applications for that local authority.</t>
  </si>
  <si>
    <t>[note 7] Applications are categorised as being for Pregnancy and Baby Payment if the application form included baby details.</t>
  </si>
  <si>
    <t>[note 8] Applications are categorised as being for Early Learning Payment, School Age Payment, or Best Start Foods if the application form was received on or after the payment went live and it had details of dependent children of the relevant eligible ages.</t>
  </si>
  <si>
    <t>[note 9] Applications are categorised as being Unknown, where no children were of eligible age for either Best Start Grant or Best Start Foods payment. The authorisation rate for unknown applications is low because the application did not include children of eligible age.</t>
  </si>
  <si>
    <t>[note 2] Some applications cannot be matched to a Scottish health board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</si>
  <si>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[note 4] Some applications did not have a postcode and therefore cannot be matched to health board or country.</t>
  </si>
  <si>
    <t>See the data quality section of the publication for further information about how postcodes are matched to health boards and country.</t>
  </si>
  <si>
    <t>[note 3] Applications have been assigned as being non-Scottish if they do not appear on the lookup file used to match postcodes to Scottish health boards, and if the applications is from a non-Scottish postcode area. Non-Scottish postcode applications that have been authorised or received payments did have a Scottish postcode at the time of application.</t>
  </si>
  <si>
    <t>[note 6] Applications for multiple types of payment are counted multiple times within this table. Thus, adding up the components within a health board will not equal the total applications for that health board.</t>
  </si>
  <si>
    <t>[note 2] Applications have been classified as 'first births' if the application form only included details of the baby or babies being applied for (either single or multiple births), and did not include details of other dependent children. Applications have been classified as 'subsequent births' where the application form included details of other dependent children.</t>
  </si>
  <si>
    <t>[note 3] Applications are counted as 'multiple birth' if they contained information on more than one expected child.</t>
  </si>
  <si>
    <t>[note 5] Applications are only counted as 'authorised' if they have been authorised for pregnancy and baby payment. Applications that were authorised for Early Learning Payment or School Age Payment but not baby payment are counted as 'denied' in this table.</t>
  </si>
  <si>
    <t>[note 2] Data is presented by the month of decision rather than month the application was received. From 12 August 2019 applications received are counted for both Best Start Grant and Best Start Foods. Until 12 August 2019 the numbers only include Best Start Grant.</t>
  </si>
  <si>
    <t>[note 3] Financial Year 2018 - 2019 includes the months from December 2018 to March 2019; Financial Year 2019 - 2020 includes the months from April 2019 to March 2020; Financial Year 2020 - 2021 includes the months from April 2020 to March 2021; Financial Year 2021 - 2022 includes the months from April 2021 to March 2022; Financial Year 2022 - 2023 includes the months from April 2022 to March 2023; Financial Year 2023 - 2024 includes the months from April 2023 to December 2023.</t>
  </si>
  <si>
    <t>[note 4]  All decisions made in December 2018 were made within 15 working days, and a high number were made within ten days. This is because applications were taken from 10 December, leaving only 14 working days in the rest of the month during which decisions could be made.</t>
  </si>
  <si>
    <t>[note 5] Median average processing time. The median is the middle value of an ordered dataset, or the point at which half of the values are higher and half of the values are lower. Value is dispayed in days.</t>
  </si>
  <si>
    <t>[note 1] Some applications cannot be matched to a Scottish local authority by postcode, because the postcode on the application is not on the lookup file used to match postcode to local authority area. These may be applications from people living in properties that are too new to be on the lookup file. Applications have been assigned to Scotland based on postcode area.</t>
  </si>
  <si>
    <t>[note 2] Applications with 'Unknown' local authority area include a number of payments which cannot be linked to the full applicant details. The majority of the payments presented as 'Unknown - Scottish Address' are the result of the introduction of auto-awarded payments on 28 November 2022 which enabled Social Security Scotland to award eligible individuals payments for Early Learning and School Age Payments without the need to apply. As a result, there is no application from which to obtain a postcode to allocate these payments to local authority areas. Development work is underway to link these payments with an alternative source of geographical location information which if successful will allow these payments to be allocated to specific local authorities in future releases.</t>
  </si>
  <si>
    <t>[note 3] Applications have been assigned as being non-Scottish if they do not appear on the lookup file used to match postcodes to Scottish local authorities, and if the applications is from a non-Scottish postcode area. Non-Scottish postcode applications that have been authorised or received payments did refect a Scottish postcode at the time of application.</t>
  </si>
  <si>
    <t>[note 4] Some applications did not have a postcode and therefore cannot be matched to local authority areas or country.</t>
  </si>
  <si>
    <t>[note 5] Includes payments that are a result of re-determinations and appeals.</t>
  </si>
  <si>
    <t>[note 6] Best Start Foods payments began in September 2019. Due to the nature of payment, payment value is rounded to the nearest pound.</t>
  </si>
  <si>
    <t>See the data quality section of the publication for further information about how postcodes are matched to local authority areas and country.</t>
  </si>
  <si>
    <t>[note 1] Payment values have been allocated to the month the payment was issued, rather than the month it was received by a client.</t>
  </si>
  <si>
    <t>[note 2] Financial Year 2018 - 2019 includes the months from December 2018 to March 2019; Financial Year 2019 - 2020 includes the months from April 2019 to March 2020; Financial Year 2020 - 2021 includes the months from April 2020 to March 2021; Financial Year 2021 - 2022 includes the months from April 2021 to March 2022; Financial Year 2022 - 2023 includes the months from April 2022 to March 2023; Financial Year 2023 - 2024 includes the months from April 2023 to December 2023.</t>
  </si>
  <si>
    <t>[note 3] Includes payments that are a result of re-determinations and appeals.</t>
  </si>
  <si>
    <t>Figures are rounded for disclosure control.</t>
  </si>
  <si>
    <t>[note 1] From 28 November 2022, parents and carers who already receive Scottish Child Payment were automatically paid for Best Start Grant Early Learning and School Age Payments. See the Auto-award of payments section of the publication background notes for more information.</t>
  </si>
  <si>
    <t>[note 3] All auto-awards with an unknown component type were manually paid to the client due to processing issues. All other payments were paid automatically.</t>
  </si>
  <si>
    <t>[note 4] Development work is underway to link the data source of this table to existing data extracts. If successful this should allow additional breakdowns of the data including by month of issued payment to be presented in future releases.</t>
  </si>
  <si>
    <t>See the data quality section of the publication for further information about steps taken to account for manually generated payments within the Auto-Award count</t>
  </si>
  <si>
    <t>[note 1] Payments are issued once applications are processed and a decision is made to authorise the application. Data is presented by the date a payment is issued rather than date the application was received or the date of decision.</t>
  </si>
  <si>
    <t>[note 4] Development work is ongoing to calculate the number of individual clients who were paid for Best Start Grant and Best Start Foods and will be included in future releases.</t>
  </si>
  <si>
    <t>[note 1] Until March 2022, re-determinations were reported based on management information manually collected by the Client Experience team at Social Security Scotland. From April 2022 onwards, the figures reported in this table are based on data extracted from the case management system. More information can be found within the About the Data section within the publication document.</t>
  </si>
  <si>
    <t>[note 2] Data is presented by the month the redetermination was received. Data presented does not include invalid re-determinations.</t>
  </si>
  <si>
    <t>[note 3] Data is presented by the month of decision rather than month the re-determination was received. Data presented does not include invalid re-determinations.</t>
  </si>
  <si>
    <t>[note 4] Average days to respond and percentage closed within 16 working days are only calculated for re-determinations that were disallowed, allowed, or partially allowed - this figure excludes re-determinations that were withdrawn or invalid.</t>
  </si>
  <si>
    <t>[note 5] Median has been used to calculate the average number of days to respond. The median is the middle value of an ordered dataset, or the point at which half of the values are higher and half of the values are lower.</t>
  </si>
  <si>
    <t>[note 1] Figures do not include applications that had a review that were deemed 'invalid'.</t>
  </si>
  <si>
    <t>[note 2] Data is presented by the month of decision rather than month the request was received.</t>
  </si>
  <si>
    <t>[note 3] Average days to respond are only calculated for reviews that were disallowed or allowed - this figure excludes reviews that were withdrawn and Best Start Grant applications that had a re-determination associated with them.</t>
  </si>
  <si>
    <t>[note 4] Median has been used to calculate average number of days to respond. The median is the middle value of an ordered dataset, or the point at which half of the values are higher and half of the values are lower.</t>
  </si>
  <si>
    <t>Financial Year 2018 - 2019 includes the months from December 2018 to March 2019. During these months, pregnancy and baby payment was the only payment that had launched.</t>
  </si>
  <si>
    <t>Financial Year 2019 - 2020 includes the months from April 2019 to March 2020.</t>
  </si>
  <si>
    <t>Financial Year 2020 - 2021 includes the months from April 2020 to March 2021.</t>
  </si>
  <si>
    <t>Financial Year 2021 - 2022 includes the months from April 2021 to March 2022.</t>
  </si>
  <si>
    <t>Financial Year 2022 - 2023 includes the months from April 2022 to March 2023.</t>
  </si>
  <si>
    <t>Financial Year 2023 - 2024 includes the months from April 2023 to December 2023.</t>
  </si>
  <si>
    <t>Applications for multiple types of payment are counted multiple times within this chart.</t>
  </si>
  <si>
    <t>Applications are categorised as being for Pregnancy and Baby Payment if the application form included baby details.</t>
  </si>
  <si>
    <t>Applications are categorised as being for Early Learning Payment, School Age Payment, or Best Start Foods if the application form was received on or after the payment went live and it had details of dependent children of the relevant eligible ages.</t>
  </si>
  <si>
    <t>Applications are categorised as being Unknown, where no children were of eligible age for either Best Start Grant or Best Start Foods payment. The authorisation rate for unknown applications is low because the application did not include children of eligible age.</t>
  </si>
  <si>
    <t>Table Number</t>
  </si>
  <si>
    <t>Table or Chart Description</t>
  </si>
  <si>
    <t>Applications for Best Start Grant and Best Start Foods by month</t>
  </si>
  <si>
    <t>Applications by Best Start Grant and Best Start Foods payment type</t>
  </si>
  <si>
    <t>Applications for Best Start Grant and Best Start Foods by channel</t>
  </si>
  <si>
    <t>Applications for Best Start Grant and Best Start Foods by age group</t>
  </si>
  <si>
    <t>Applications for Best Start Grant and Best Start Foods by local authority</t>
  </si>
  <si>
    <t>Applications received and benefit components applied for, by local authority</t>
  </si>
  <si>
    <t>Applications for Best Start Grant and Best Start Foods by health board</t>
  </si>
  <si>
    <t>Applications received and benefit components applied for, by health board</t>
  </si>
  <si>
    <t>Applications for Best Start Grant Pregnancy and Baby Payment by first and subsequent births</t>
  </si>
  <si>
    <t>Processing times for Best Start Grant and Best Start Foods by decision month</t>
  </si>
  <si>
    <t>Best Start Grant and Best Start Foods payments by local authority</t>
  </si>
  <si>
    <t>Payments by Best Start Grant and Best Start Foods payment type and month</t>
  </si>
  <si>
    <t>Number of Auto-awarded Payments for Best Start Grant</t>
  </si>
  <si>
    <t>Number of individual Best Start Grant and Best Start Foods clients paid</t>
  </si>
  <si>
    <t>Re-determinations for Best Start Grant management information</t>
  </si>
  <si>
    <t>Appeals for Best Start Grant management information</t>
  </si>
  <si>
    <t>Best Start Foods reviews management information</t>
  </si>
  <si>
    <t>Applications by Best Start Grant and Best Start Foods payment type - Full Data</t>
  </si>
  <si>
    <t>Applications for Best Start Grant and Best Start Foods by age group - Full Data</t>
  </si>
  <si>
    <t>Applications for Best Start Grant and Best Start Foods by local authority - Full Data</t>
  </si>
  <si>
    <t>Applications received and benefit components applied for, by local authority - Full Data</t>
  </si>
  <si>
    <t>Applications for Best Start Grant and Best Start Foods by health board - Full Data</t>
  </si>
  <si>
    <t>Applications received and benefit components applied for, by health board - Full Data</t>
  </si>
  <si>
    <t>Applications for Best Start Grant Pregnancy and Baby Payment by first and subsequent births - Full Data</t>
  </si>
  <si>
    <t>Percentage of total applications received</t>
  </si>
  <si>
    <t>Percentage of processed applications authorised</t>
  </si>
  <si>
    <t>Percentage of processed applications denied</t>
  </si>
  <si>
    <t>Percentage of processed applications withdrawn</t>
  </si>
  <si>
    <t>Total</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</si>
  <si>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</si>
  <si>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</si>
  <si>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</si>
  <si>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</si>
  <si>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</si>
  <si>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</si>
  <si>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</si>
  <si>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</si>
  <si>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</si>
  <si>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</si>
  <si>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</si>
  <si>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</si>
  <si>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</si>
  <si>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</si>
  <si>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</si>
  <si>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</si>
  <si>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</si>
  <si>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</si>
  <si>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</si>
  <si>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</si>
  <si>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</si>
  <si>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</si>
  <si>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</si>
  <si>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</si>
  <si>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</si>
  <si>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</si>
  <si>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</si>
  <si>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</si>
  <si>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</si>
  <si>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</si>
  <si>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</si>
  <si>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</si>
  <si>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</si>
  <si>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</si>
  <si>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</si>
  <si>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</si>
  <si>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</si>
  <si>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</si>
  <si>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</si>
  <si>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</si>
  <si>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</si>
  <si>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</si>
  <si>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</si>
  <si>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</si>
  <si>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</si>
  <si>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</si>
  <si>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</si>
  <si>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</si>
  <si>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</si>
  <si>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</si>
  <si>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</si>
  <si>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</si>
  <si>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</si>
  <si>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</si>
  <si>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</si>
  <si>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</si>
  <si>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</si>
  <si>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</si>
  <si>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</si>
  <si>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</si>
  <si>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</si>
  <si>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Financial Year 2018-2019</t>
  </si>
  <si>
    <t>Financial Year 2019-2020</t>
  </si>
  <si>
    <t>Financial Year 2020-2021</t>
  </si>
  <si>
    <t>Financial Year 2021-2022</t>
  </si>
  <si>
    <t>Financial Year 2022-2023</t>
  </si>
  <si>
    <t>Financial Year 2023-2024</t>
  </si>
  <si>
    <t>Total applications received</t>
  </si>
  <si>
    <t>Percentage of total applications processed</t>
  </si>
  <si>
    <t>Pregnancy and Baby Payment</t>
  </si>
  <si>
    <t>Early Learning Payment</t>
  </si>
  <si>
    <t>School Age Payment</t>
  </si>
  <si>
    <t>Best Start Foods</t>
  </si>
  <si>
    <t>Unknown</t>
  </si>
  <si>
    <t>Online applications</t>
  </si>
  <si>
    <t>Paper applications</t>
  </si>
  <si>
    <t>Percentage of online application</t>
  </si>
  <si>
    <t>Percentage of paper application</t>
  </si>
  <si>
    <t>Percentage of phone application</t>
  </si>
  <si>
    <t>Total applications processed</t>
  </si>
  <si>
    <t>Under 18</t>
  </si>
  <si>
    <t>18-24</t>
  </si>
  <si>
    <t>25-29</t>
  </si>
  <si>
    <t>30-34</t>
  </si>
  <si>
    <t>35-39</t>
  </si>
  <si>
    <t>40-44</t>
  </si>
  <si>
    <t>45-49</t>
  </si>
  <si>
    <t>50-54</t>
  </si>
  <si>
    <t>55-59</t>
  </si>
  <si>
    <t>60-64</t>
  </si>
  <si>
    <t>65 and over</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</si>
  <si>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</si>
  <si>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</si>
  <si>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</si>
  <si>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</si>
  <si>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</si>
  <si>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</si>
  <si>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</si>
  <si>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</si>
  <si>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</si>
  <si>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</si>
  <si>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</si>
  <si>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</si>
  <si>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</si>
  <si>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</si>
  <si>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</si>
  <si>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</si>
  <si>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</si>
  <si>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</si>
  <si>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</si>
  <si>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</si>
  <si>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</si>
  <si>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</si>
  <si>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</si>
  <si>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</si>
  <si>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</si>
  <si>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</si>
  <si>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</si>
  <si>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</si>
  <si>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</si>
  <si>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</si>
  <si>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</si>
  <si>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</si>
  <si>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Unknown - Scottish address</t>
  </si>
  <si>
    <t>Non-Scottish postcode</t>
  </si>
  <si>
    <t>No address</t>
  </si>
  <si>
    <t>Ayrshire and Arran</t>
  </si>
  <si>
    <t>Borders</t>
  </si>
  <si>
    <t>Dumfries and Galloway</t>
  </si>
  <si>
    <t>Forth Valley</t>
  </si>
  <si>
    <t>Grampian</t>
  </si>
  <si>
    <t>Greater Glasgow and Clyde</t>
  </si>
  <si>
    <t>Lanarkshire</t>
  </si>
  <si>
    <t>Lothian</t>
  </si>
  <si>
    <t>Orkney</t>
  </si>
  <si>
    <t>Shetland</t>
  </si>
  <si>
    <t>Tayside</t>
  </si>
  <si>
    <t>Western Isles</t>
  </si>
  <si>
    <t>Percentage of total pregnancy and baby applications received</t>
  </si>
  <si>
    <t>Withdrawn applications</t>
  </si>
  <si>
    <t>First Birth</t>
  </si>
  <si>
    <t>Subsequent Birth</t>
  </si>
  <si>
    <t>Multiple Births</t>
  </si>
  <si>
    <t>Total applications
excluding re-determinations</t>
  </si>
  <si>
    <t>Applications processed in
the same working day</t>
  </si>
  <si>
    <t>Applications processed in
1-5 working days</t>
  </si>
  <si>
    <t>Applications processed in
6-10 working days</t>
  </si>
  <si>
    <t>Applications processed in
11-15 working days</t>
  </si>
  <si>
    <t>Applications processed in
16-20 working days</t>
  </si>
  <si>
    <t>Applications processed in
21-25 working days</t>
  </si>
  <si>
    <t>Applications processed in
26-30 working days</t>
  </si>
  <si>
    <t>Applications processed in
31-35 working days</t>
  </si>
  <si>
    <t>Applications processed in
36-40 working days</t>
  </si>
  <si>
    <t>Percentage of Total Applications Processed</t>
  </si>
  <si>
    <t>Percentage of Best Start Grant - Pregnancy and Baby Payments</t>
  </si>
  <si>
    <t>Percentage of Best Start Grant - Early Learning Payments</t>
  </si>
  <si>
    <t>Percentage of Best Start Grant - School Age Payments</t>
  </si>
  <si>
    <t>Percentage of Best Start Foods Payments</t>
  </si>
  <si>
    <t>Number of Auto-awarded Payment made</t>
  </si>
  <si>
    <t>All Component Types</t>
  </si>
  <si>
    <t>Unknown Component</t>
  </si>
  <si>
    <t>Number of individual Pregnancy and Baby Payment clients paid</t>
  </si>
  <si>
    <t>Number of individual Early Learning Grant clients paid</t>
  </si>
  <si>
    <t>Number of individual School Age Payments clients paid</t>
  </si>
  <si>
    <t>Number of individual Best Start Foods clients paid</t>
  </si>
  <si>
    <t>All time</t>
  </si>
  <si>
    <t>2018-2019</t>
  </si>
  <si>
    <t>2019-2020</t>
  </si>
  <si>
    <t>2020-2021</t>
  </si>
  <si>
    <t>2021-2022</t>
  </si>
  <si>
    <t>2022-2023</t>
  </si>
  <si>
    <t>2023-2024</t>
  </si>
  <si>
    <t>Re-determinations as a percentage of decisions processed</t>
  </si>
  <si>
    <t>Re-determinations pending by end of the month</t>
  </si>
  <si>
    <t>Reviews as a percentage of decisions processed</t>
  </si>
  <si>
    <t>Review requests pending by end of the month</t>
  </si>
  <si>
    <t>Component included in applications</t>
  </si>
  <si>
    <t>Authorised applications</t>
  </si>
  <si>
    <t>Denied applications</t>
  </si>
  <si>
    <t>Best Start Foods 2018-2019</t>
  </si>
  <si>
    <t>Best Start Foods 2019-2020</t>
  </si>
  <si>
    <t>Best Start Foods 2020-2021</t>
  </si>
  <si>
    <t>Best Start Foods 2021-2022</t>
  </si>
  <si>
    <t>Best Start Foods 2022-2023</t>
  </si>
  <si>
    <t>Best Start Foods 2023-2024</t>
  </si>
  <si>
    <t>Best Start Foods All time</t>
  </si>
  <si>
    <t>Early Learning Payment 2018-2019</t>
  </si>
  <si>
    <t>Early Learning Payment 2019-2020</t>
  </si>
  <si>
    <t>Early Learning Payment 2020-2021</t>
  </si>
  <si>
    <t>Early Learning Payment 2021-2022</t>
  </si>
  <si>
    <t>Early Learning Payment 2022-2023</t>
  </si>
  <si>
    <t>Early Learning Payment 2023-2024</t>
  </si>
  <si>
    <t>Early Learning Payment All time</t>
  </si>
  <si>
    <t>Pregnancy and Baby Payment 2018-2019</t>
  </si>
  <si>
    <t>Pregnancy and Baby Payment 2019-2020</t>
  </si>
  <si>
    <t>Pregnancy and Baby Payment 2020-2021</t>
  </si>
  <si>
    <t>Pregnancy and Baby Payment 2021-2022</t>
  </si>
  <si>
    <t>Pregnancy and Baby Payment 2022-2023</t>
  </si>
  <si>
    <t>Pregnancy and Baby Payment 2023-2024</t>
  </si>
  <si>
    <t>Pregnancy and Baby Payment All time</t>
  </si>
  <si>
    <t>School Age Payment 2018-2019</t>
  </si>
  <si>
    <t>School Age Payment 2019-2020</t>
  </si>
  <si>
    <t>School Age Payment 2020-2021</t>
  </si>
  <si>
    <t>School Age Payment 2021-2022</t>
  </si>
  <si>
    <t>School Age Payment 2022-2023</t>
  </si>
  <si>
    <t>School Age Payment 2023-2024</t>
  </si>
  <si>
    <t>School Age Payment All time</t>
  </si>
  <si>
    <t>Total 2018-2019</t>
  </si>
  <si>
    <t>Total 2019-2020</t>
  </si>
  <si>
    <t>Total 2020-2021</t>
  </si>
  <si>
    <t>Total 2021-2022</t>
  </si>
  <si>
    <t>Total 2022-2023</t>
  </si>
  <si>
    <t>Total 2023-2024</t>
  </si>
  <si>
    <t>Total All time</t>
  </si>
  <si>
    <t>Unknown 2018-2019</t>
  </si>
  <si>
    <t>Unknown 2019-2020</t>
  </si>
  <si>
    <t>Unknown 2020-2021</t>
  </si>
  <si>
    <t>Unknown 2021-2022</t>
  </si>
  <si>
    <t>Unknown 2022-2023</t>
  </si>
  <si>
    <t>Unknown 2023-2024</t>
  </si>
  <si>
    <t>Unknown All time</t>
  </si>
  <si>
    <t>Applicant age group</t>
  </si>
  <si>
    <t>Under 18 2018-2019</t>
  </si>
  <si>
    <t>Under 18 2019-2020</t>
  </si>
  <si>
    <t>Under 18 2020-2021</t>
  </si>
  <si>
    <t>Under 18 2021-2022</t>
  </si>
  <si>
    <t>Under 18 2022-2023</t>
  </si>
  <si>
    <t>Under 18 2023-2024</t>
  </si>
  <si>
    <t>18-24 2018-2019</t>
  </si>
  <si>
    <t>18-24 2019-2020</t>
  </si>
  <si>
    <t>18-24 2020-2021</t>
  </si>
  <si>
    <t>18-24 2021-2022</t>
  </si>
  <si>
    <t>18-24 2022-2023</t>
  </si>
  <si>
    <t>18-24 2023-2024</t>
  </si>
  <si>
    <t>25-29 2018-2019</t>
  </si>
  <si>
    <t>25-29 2019-2020</t>
  </si>
  <si>
    <t>25-29 2020-2021</t>
  </si>
  <si>
    <t>25-29 2021-2022</t>
  </si>
  <si>
    <t>25-29 2022-2023</t>
  </si>
  <si>
    <t>25-29 2023-2024</t>
  </si>
  <si>
    <t>30-34 2018-2019</t>
  </si>
  <si>
    <t>30-34 2019-2020</t>
  </si>
  <si>
    <t>30-34 2020-2021</t>
  </si>
  <si>
    <t>30-34 2021-2022</t>
  </si>
  <si>
    <t>30-34 2022-2023</t>
  </si>
  <si>
    <t>30-34 2023-2024</t>
  </si>
  <si>
    <t>35-39 2018-2019</t>
  </si>
  <si>
    <t>35-39 2019-2020</t>
  </si>
  <si>
    <t>35-39 2020-2021</t>
  </si>
  <si>
    <t>35-39 2021-2022</t>
  </si>
  <si>
    <t>35-39 2022-2023</t>
  </si>
  <si>
    <t>35-39 2023-2024</t>
  </si>
  <si>
    <t>40-44 2018-2019</t>
  </si>
  <si>
    <t>40-44 2019-2020</t>
  </si>
  <si>
    <t>40-44 2020-2021</t>
  </si>
  <si>
    <t>40-44 2021-2022</t>
  </si>
  <si>
    <t>40-44 2022-2023</t>
  </si>
  <si>
    <t>40-44 2023-2024</t>
  </si>
  <si>
    <t>45-49 2018-2019</t>
  </si>
  <si>
    <t>45-49 2019-2020</t>
  </si>
  <si>
    <t>45-49 2020-2021</t>
  </si>
  <si>
    <t>45-49 2021-2022</t>
  </si>
  <si>
    <t>45-49 2022-2023</t>
  </si>
  <si>
    <t>45-49 2023-2024</t>
  </si>
  <si>
    <t>50-54 2018-2019</t>
  </si>
  <si>
    <t>50-54 2019-2020</t>
  </si>
  <si>
    <t>50-54 2020-2021</t>
  </si>
  <si>
    <t>50-54 2021-2022</t>
  </si>
  <si>
    <t>50-54 2022-2023</t>
  </si>
  <si>
    <t>50-54 2023-2024</t>
  </si>
  <si>
    <t>55-59 2018-2019</t>
  </si>
  <si>
    <t>55-59 2019-2020</t>
  </si>
  <si>
    <t>55-59 2020-2021</t>
  </si>
  <si>
    <t>55-59 2021-2022</t>
  </si>
  <si>
    <t>55-59 2022-2023</t>
  </si>
  <si>
    <t>55-59 2023-2024</t>
  </si>
  <si>
    <t>60-64 2018-2019</t>
  </si>
  <si>
    <t>60-64 2019-2020</t>
  </si>
  <si>
    <t>60-64 2020-2021</t>
  </si>
  <si>
    <t>60-64 2021-2022</t>
  </si>
  <si>
    <t>60-64 2022-2023</t>
  </si>
  <si>
    <t>60-64 2023-2024</t>
  </si>
  <si>
    <t>65 and over 2018-2019</t>
  </si>
  <si>
    <t>65 and over 2019-2020</t>
  </si>
  <si>
    <t>65 and over 2020-2021</t>
  </si>
  <si>
    <t>65 and over 2021-2022</t>
  </si>
  <si>
    <t>65 and over 2022-2023</t>
  </si>
  <si>
    <t>65 and over 2023-2024</t>
  </si>
  <si>
    <t>Under 18 All time</t>
  </si>
  <si>
    <t>18-24 All time</t>
  </si>
  <si>
    <t>25-29 All time</t>
  </si>
  <si>
    <t>30-34 All time</t>
  </si>
  <si>
    <t>35-39 All time</t>
  </si>
  <si>
    <t>40-44 All time</t>
  </si>
  <si>
    <t>45-49 All time</t>
  </si>
  <si>
    <t>50-54 All time</t>
  </si>
  <si>
    <t>55-59 All time</t>
  </si>
  <si>
    <t>60-64 All time</t>
  </si>
  <si>
    <t>65 and over All time</t>
  </si>
  <si>
    <t>Local Authority area</t>
  </si>
  <si>
    <t>Aberdeen City 2018-2019</t>
  </si>
  <si>
    <t>Aberdeen City 2019-2020</t>
  </si>
  <si>
    <t>Aberdeen City 2020-2021</t>
  </si>
  <si>
    <t>Aberdeen City 2021-2022</t>
  </si>
  <si>
    <t>Aberdeen City 2022-2023</t>
  </si>
  <si>
    <t>Aberdeen City 2023-2024</t>
  </si>
  <si>
    <t>Aberdeenshire 2018-2019</t>
  </si>
  <si>
    <t>Aberdeenshire 2019-2020</t>
  </si>
  <si>
    <t>Aberdeenshire 2020-2021</t>
  </si>
  <si>
    <t>Aberdeenshire 2021-2022</t>
  </si>
  <si>
    <t>Aberdeenshire 2022-2023</t>
  </si>
  <si>
    <t>Aberdeenshire 2023-2024</t>
  </si>
  <si>
    <t>Angus 2018-2019</t>
  </si>
  <si>
    <t>Angus 2019-2020</t>
  </si>
  <si>
    <t>Angus 2020-2021</t>
  </si>
  <si>
    <t>Angus 2021-2022</t>
  </si>
  <si>
    <t>Angus 2022-2023</t>
  </si>
  <si>
    <t>Angus 2023-2024</t>
  </si>
  <si>
    <t>Argyll &amp; Bute 2018-2019</t>
  </si>
  <si>
    <t>Argyll &amp; Bute 2019-2020</t>
  </si>
  <si>
    <t>Argyll &amp; Bute 2020-2021</t>
  </si>
  <si>
    <t>Argyll &amp; Bute 2021-2022</t>
  </si>
  <si>
    <t>Argyll &amp; Bute 2022-2023</t>
  </si>
  <si>
    <t>Argyll &amp; Bute 2023-2024</t>
  </si>
  <si>
    <t>Clackmannanshire 2018-2019</t>
  </si>
  <si>
    <t>Clackmannanshire 2019-2020</t>
  </si>
  <si>
    <t>Clackmannanshire 2020-2021</t>
  </si>
  <si>
    <t>Clackmannanshire 2021-2022</t>
  </si>
  <si>
    <t>Clackmannanshire 2022-2023</t>
  </si>
  <si>
    <t>Clackmannanshire 2023-2024</t>
  </si>
  <si>
    <t>Dumfries &amp; Galloway 2018-2019</t>
  </si>
  <si>
    <t>Dumfries &amp; Galloway 2019-2020</t>
  </si>
  <si>
    <t>Dumfries &amp; Galloway 2020-2021</t>
  </si>
  <si>
    <t>Dumfries &amp; Galloway 2021-2022</t>
  </si>
  <si>
    <t>Dumfries &amp; Galloway 2022-2023</t>
  </si>
  <si>
    <t>Dumfries &amp; Galloway 2023-2024</t>
  </si>
  <si>
    <t>Dundee City 2018-2019</t>
  </si>
  <si>
    <t>Dundee City 2019-2020</t>
  </si>
  <si>
    <t>Dundee City 2020-2021</t>
  </si>
  <si>
    <t>Dundee City 2021-2022</t>
  </si>
  <si>
    <t>Dundee City 2022-2023</t>
  </si>
  <si>
    <t>Dundee City 2023-2024</t>
  </si>
  <si>
    <t>East Ayrshire 2018-2019</t>
  </si>
  <si>
    <t>East Ayrshire 2019-2020</t>
  </si>
  <si>
    <t>East Ayrshire 2020-2021</t>
  </si>
  <si>
    <t>East Ayrshire 2021-2022</t>
  </si>
  <si>
    <t>East Ayrshire 2022-2023</t>
  </si>
  <si>
    <t>East Ayrshire 2023-2024</t>
  </si>
  <si>
    <t>East Dunbartonshire 2018-2019</t>
  </si>
  <si>
    <t>East Dunbartonshire 2019-2020</t>
  </si>
  <si>
    <t>East Dunbartonshire 2020-2021</t>
  </si>
  <si>
    <t>East Dunbartonshire 2021-2022</t>
  </si>
  <si>
    <t>East Dunbartonshire 2022-2023</t>
  </si>
  <si>
    <t>East Dunbartonshire 2023-2024</t>
  </si>
  <si>
    <t>East Lothian 2018-2019</t>
  </si>
  <si>
    <t>East Lothian 2019-2020</t>
  </si>
  <si>
    <t>East Lothian 2020-2021</t>
  </si>
  <si>
    <t>East Lothian 2021-2022</t>
  </si>
  <si>
    <t>East Lothian 2022-2023</t>
  </si>
  <si>
    <t>East Lothian 2023-2024</t>
  </si>
  <si>
    <t>East Renfrewshire 2018-2019</t>
  </si>
  <si>
    <t>East Renfrewshire 2019-2020</t>
  </si>
  <si>
    <t>East Renfrewshire 2020-2021</t>
  </si>
  <si>
    <t>East Renfrewshire 2021-2022</t>
  </si>
  <si>
    <t>East Renfrewshire 2022-2023</t>
  </si>
  <si>
    <t>East Renfrewshire 2023-2024</t>
  </si>
  <si>
    <t>Edinburgh, City of 2018-2019</t>
  </si>
  <si>
    <t>Edinburgh, City of 2019-2020</t>
  </si>
  <si>
    <t>Edinburgh, City of 2020-2021</t>
  </si>
  <si>
    <t>Edinburgh, City of 2021-2022</t>
  </si>
  <si>
    <t>Edinburgh, City of 2022-2023</t>
  </si>
  <si>
    <t>Edinburgh, City of 2023-2024</t>
  </si>
  <si>
    <t>Falkirk 2018-2019</t>
  </si>
  <si>
    <t>Falkirk 2019-2020</t>
  </si>
  <si>
    <t>Falkirk 2020-2021</t>
  </si>
  <si>
    <t>Falkirk 2021-2022</t>
  </si>
  <si>
    <t>Falkirk 2022-2023</t>
  </si>
  <si>
    <t>Falkirk 2023-2024</t>
  </si>
  <si>
    <t>Fife 2018-2019</t>
  </si>
  <si>
    <t>Fife 2019-2020</t>
  </si>
  <si>
    <t>Fife 2020-2021</t>
  </si>
  <si>
    <t>Fife 2021-2022</t>
  </si>
  <si>
    <t>Fife 2022-2023</t>
  </si>
  <si>
    <t>Fife 2023-2024</t>
  </si>
  <si>
    <t>Glasgow City 2018-2019</t>
  </si>
  <si>
    <t>Glasgow City 2019-2020</t>
  </si>
  <si>
    <t>Glasgow City 2020-2021</t>
  </si>
  <si>
    <t>Glasgow City 2021-2022</t>
  </si>
  <si>
    <t>Glasgow City 2022-2023</t>
  </si>
  <si>
    <t>Glasgow City 2023-2024</t>
  </si>
  <si>
    <t>Highland 2018-2019</t>
  </si>
  <si>
    <t>Highland 2019-2020</t>
  </si>
  <si>
    <t>Highland 2020-2021</t>
  </si>
  <si>
    <t>Highland 2021-2022</t>
  </si>
  <si>
    <t>Highland 2022-2023</t>
  </si>
  <si>
    <t>Highland 2023-2024</t>
  </si>
  <si>
    <t>Inverclyde 2018-2019</t>
  </si>
  <si>
    <t>Inverclyde 2019-2020</t>
  </si>
  <si>
    <t>Inverclyde 2020-2021</t>
  </si>
  <si>
    <t>Inverclyde 2021-2022</t>
  </si>
  <si>
    <t>Inverclyde 2022-2023</t>
  </si>
  <si>
    <t>Inverclyde 2023-2024</t>
  </si>
  <si>
    <t>Midlothian 2018-2019</t>
  </si>
  <si>
    <t>Midlothian 2019-2020</t>
  </si>
  <si>
    <t>Midlothian 2020-2021</t>
  </si>
  <si>
    <t>Midlothian 2021-2022</t>
  </si>
  <si>
    <t>Midlothian 2022-2023</t>
  </si>
  <si>
    <t>Midlothian 2023-2024</t>
  </si>
  <si>
    <t>Moray 2018-2019</t>
  </si>
  <si>
    <t>Moray 2019-2020</t>
  </si>
  <si>
    <t>Moray 2020-2021</t>
  </si>
  <si>
    <t>Moray 2021-2022</t>
  </si>
  <si>
    <t>Moray 2022-2023</t>
  </si>
  <si>
    <t>Moray 2023-2024</t>
  </si>
  <si>
    <t>Na h-Eileanan Siar 2018-2019</t>
  </si>
  <si>
    <t>Na h-Eileanan Siar 2019-2020</t>
  </si>
  <si>
    <t>Na h-Eileanan Siar 2020-2021</t>
  </si>
  <si>
    <t>Na h-Eileanan Siar 2021-2022</t>
  </si>
  <si>
    <t>Na h-Eileanan Siar 2022-2023</t>
  </si>
  <si>
    <t>Na h-Eileanan Siar 2023-2024</t>
  </si>
  <si>
    <t>North Ayrshire 2018-2019</t>
  </si>
  <si>
    <t>North Ayrshire 2019-2020</t>
  </si>
  <si>
    <t>North Ayrshire 2020-2021</t>
  </si>
  <si>
    <t>North Ayrshire 2021-2022</t>
  </si>
  <si>
    <t>North Ayrshire 2022-2023</t>
  </si>
  <si>
    <t>North Ayrshire 2023-2024</t>
  </si>
  <si>
    <t>North Lanarkshire 2018-2019</t>
  </si>
  <si>
    <t>North Lanarkshire 2019-2020</t>
  </si>
  <si>
    <t>North Lanarkshire 2020-2021</t>
  </si>
  <si>
    <t>North Lanarkshire 2021-2022</t>
  </si>
  <si>
    <t>North Lanarkshire 2022-2023</t>
  </si>
  <si>
    <t>North Lanarkshire 2023-2024</t>
  </si>
  <si>
    <t>Orkney Islands 2018-2019</t>
  </si>
  <si>
    <t>Orkney Islands 2019-2020</t>
  </si>
  <si>
    <t>Orkney Islands 2020-2021</t>
  </si>
  <si>
    <t>Orkney Islands 2021-2022</t>
  </si>
  <si>
    <t>Orkney Islands 2022-2023</t>
  </si>
  <si>
    <t>Orkney Islands 2023-2024</t>
  </si>
  <si>
    <t>Perth &amp; Kinross 2018-2019</t>
  </si>
  <si>
    <t>Perth &amp; Kinross 2019-2020</t>
  </si>
  <si>
    <t>Perth &amp; Kinross 2020-2021</t>
  </si>
  <si>
    <t>Perth &amp; Kinross 2021-2022</t>
  </si>
  <si>
    <t>Perth &amp; Kinross 2022-2023</t>
  </si>
  <si>
    <t>Perth &amp; Kinross 2023-2024</t>
  </si>
  <si>
    <t>Renfrewshire 2018-2019</t>
  </si>
  <si>
    <t>Renfrewshire 2019-2020</t>
  </si>
  <si>
    <t>Renfrewshire 2020-2021</t>
  </si>
  <si>
    <t>Renfrewshire 2021-2022</t>
  </si>
  <si>
    <t>Renfrewshire 2022-2023</t>
  </si>
  <si>
    <t>Renfrewshire 2023-2024</t>
  </si>
  <si>
    <t>Scottish Borders 2018-2019</t>
  </si>
  <si>
    <t>Scottish Borders 2019-2020</t>
  </si>
  <si>
    <t>Scottish Borders 2020-2021</t>
  </si>
  <si>
    <t>Scottish Borders 2021-2022</t>
  </si>
  <si>
    <t>Scottish Borders 2022-2023</t>
  </si>
  <si>
    <t>Scottish Borders 2023-2024</t>
  </si>
  <si>
    <t>Shetland Islands 2018-2019</t>
  </si>
  <si>
    <t>Shetland Islands 2019-2020</t>
  </si>
  <si>
    <t>Shetland Islands 2020-2021</t>
  </si>
  <si>
    <t>Shetland Islands 2021-2022</t>
  </si>
  <si>
    <t>Shetland Islands 2022-2023</t>
  </si>
  <si>
    <t>Shetland Islands 2023-2024</t>
  </si>
  <si>
    <t>South Ayrshire 2018-2019</t>
  </si>
  <si>
    <t>South Ayrshire 2019-2020</t>
  </si>
  <si>
    <t>South Ayrshire 2020-2021</t>
  </si>
  <si>
    <t>South Ayrshire 2021-2022</t>
  </si>
  <si>
    <t>South Ayrshire 2022-2023</t>
  </si>
  <si>
    <t>South Ayrshire 2023-2024</t>
  </si>
  <si>
    <t>South Lanarkshire 2018-2019</t>
  </si>
  <si>
    <t>South Lanarkshire 2019-2020</t>
  </si>
  <si>
    <t>South Lanarkshire 2020-2021</t>
  </si>
  <si>
    <t>South Lanarkshire 2021-2022</t>
  </si>
  <si>
    <t>South Lanarkshire 2022-2023</t>
  </si>
  <si>
    <t>South Lanarkshire 2023-2024</t>
  </si>
  <si>
    <t>Stirling 2018-2019</t>
  </si>
  <si>
    <t>Stirling 2019-2020</t>
  </si>
  <si>
    <t>Stirling 2020-2021</t>
  </si>
  <si>
    <t>Stirling 2021-2022</t>
  </si>
  <si>
    <t>Stirling 2022-2023</t>
  </si>
  <si>
    <t>Stirling 2023-2024</t>
  </si>
  <si>
    <t>West Dunbartonshire 2018-2019</t>
  </si>
  <si>
    <t>West Dunbartonshire 2019-2020</t>
  </si>
  <si>
    <t>West Dunbartonshire 2020-2021</t>
  </si>
  <si>
    <t>West Dunbartonshire 2021-2022</t>
  </si>
  <si>
    <t>West Dunbartonshire 2022-2023</t>
  </si>
  <si>
    <t>West Dunbartonshire 2023-2024</t>
  </si>
  <si>
    <t>West Lothian 2018-2019</t>
  </si>
  <si>
    <t>West Lothian 2019-2020</t>
  </si>
  <si>
    <t>West Lothian 2020-2021</t>
  </si>
  <si>
    <t>West Lothian 2021-2022</t>
  </si>
  <si>
    <t>West Lothian 2022-2023</t>
  </si>
  <si>
    <t>West Lothian 2023-2024</t>
  </si>
  <si>
    <t>Unknown - Scottish address 2018-2019</t>
  </si>
  <si>
    <t>Unknown - Scottish address 2019-2020</t>
  </si>
  <si>
    <t>Unknown - Scottish address 2020-2021</t>
  </si>
  <si>
    <t>Unknown - Scottish address 2021-2022</t>
  </si>
  <si>
    <t>Unknown - Scottish address 2022-2023</t>
  </si>
  <si>
    <t>Unknown - Scottish address 2023-2024</t>
  </si>
  <si>
    <t>Non-Scottish postcode 2018-2019</t>
  </si>
  <si>
    <t>Non-Scottish postcode 2019-2020</t>
  </si>
  <si>
    <t>Non-Scottish postcode 2020-2021</t>
  </si>
  <si>
    <t>Non-Scottish postcode 2021-2022</t>
  </si>
  <si>
    <t>Non-Scottish postcode 2022-2023</t>
  </si>
  <si>
    <t>Non-Scottish postcode 2023-2024</t>
  </si>
  <si>
    <t>No address 2018-2019</t>
  </si>
  <si>
    <t>No address 2019-2020</t>
  </si>
  <si>
    <t>No address 2020-2021</t>
  </si>
  <si>
    <t>No address 2021-2022</t>
  </si>
  <si>
    <t>No address 2022-2023</t>
  </si>
  <si>
    <t>No address 2023-2024</t>
  </si>
  <si>
    <t>Aberdeen City All time</t>
  </si>
  <si>
    <t>Aberdeenshire All time</t>
  </si>
  <si>
    <t>Angus All time</t>
  </si>
  <si>
    <t>Argyll &amp; Bute All time</t>
  </si>
  <si>
    <t>Clackmannanshire All time</t>
  </si>
  <si>
    <t>Dumfries &amp; Galloway All time</t>
  </si>
  <si>
    <t>Dundee City All time</t>
  </si>
  <si>
    <t>East Ayrshire All time</t>
  </si>
  <si>
    <t>East Dunbartonshire All time</t>
  </si>
  <si>
    <t>East Lothian All time</t>
  </si>
  <si>
    <t>East Renfrewshire All time</t>
  </si>
  <si>
    <t>Edinburgh, City of All time</t>
  </si>
  <si>
    <t>Falkirk All time</t>
  </si>
  <si>
    <t>Fife All time</t>
  </si>
  <si>
    <t>Glasgow City All time</t>
  </si>
  <si>
    <t>Highland All time</t>
  </si>
  <si>
    <t>Inverclyde All time</t>
  </si>
  <si>
    <t>Midlothian All time</t>
  </si>
  <si>
    <t>Moray All time</t>
  </si>
  <si>
    <t>Na h-Eileanan Siar All time</t>
  </si>
  <si>
    <t>North Ayrshire All time</t>
  </si>
  <si>
    <t>North Lanarkshire All time</t>
  </si>
  <si>
    <t>Orkney Islands All time</t>
  </si>
  <si>
    <t>Perth &amp; Kinross All time</t>
  </si>
  <si>
    <t>Renfrewshire All time</t>
  </si>
  <si>
    <t>Scottish Borders All time</t>
  </si>
  <si>
    <t>Shetland Islands All time</t>
  </si>
  <si>
    <t>South Ayrshire All time</t>
  </si>
  <si>
    <t>South Lanarkshire All time</t>
  </si>
  <si>
    <t>Stirling All time</t>
  </si>
  <si>
    <t>West Dunbartonshire All time</t>
  </si>
  <si>
    <t>West Lothian All time</t>
  </si>
  <si>
    <t>Unknown - Scottish address All time</t>
  </si>
  <si>
    <t>Non-Scottish postcode All time</t>
  </si>
  <si>
    <t>No address All time</t>
  </si>
  <si>
    <t>Applications for Best Start Grant - Pregnancy and Baby Payment</t>
  </si>
  <si>
    <t>Applications for Best Start Grant - Early Learning Payment</t>
  </si>
  <si>
    <t>Applications for Best Start Grant - School Age Payment</t>
  </si>
  <si>
    <t>Applications for Best Start Foods</t>
  </si>
  <si>
    <t>Applications for Unknown application</t>
  </si>
  <si>
    <t>Percentage of applications for Best Start Grant - Pregnancy and Baby Payment</t>
  </si>
  <si>
    <t>Percentage of applications for Best Start Grant - Early Learning Payment</t>
  </si>
  <si>
    <t>Percentage of applications for Best Start Grant - School Age Payment</t>
  </si>
  <si>
    <t>Percentage of applications for Best Start Foods</t>
  </si>
  <si>
    <t>Percentage of applications for Unknown application</t>
  </si>
  <si>
    <t>Health Board area</t>
  </si>
  <si>
    <t>Ayrshire and Arran 2018-2019</t>
  </si>
  <si>
    <t>Ayrshire and Arran 2019-2020</t>
  </si>
  <si>
    <t>Ayrshire and Arran 2020-2021</t>
  </si>
  <si>
    <t>Ayrshire and Arran 2021-2022</t>
  </si>
  <si>
    <t>Ayrshire and Arran 2022-2023</t>
  </si>
  <si>
    <t>Ayrshire and Arran 2023-2024</t>
  </si>
  <si>
    <t>Borders 2018-2019</t>
  </si>
  <si>
    <t>Borders 2019-2020</t>
  </si>
  <si>
    <t>Borders 2020-2021</t>
  </si>
  <si>
    <t>Borders 2021-2022</t>
  </si>
  <si>
    <t>Borders 2022-2023</t>
  </si>
  <si>
    <t>Borders 2023-2024</t>
  </si>
  <si>
    <t>Dumfries and Galloway 2018-2019</t>
  </si>
  <si>
    <t>Dumfries and Galloway 2019-2020</t>
  </si>
  <si>
    <t>Dumfries and Galloway 2020-2021</t>
  </si>
  <si>
    <t>Dumfries and Galloway 2021-2022</t>
  </si>
  <si>
    <t>Dumfries and Galloway 2022-2023</t>
  </si>
  <si>
    <t>Dumfries and Galloway 2023-2024</t>
  </si>
  <si>
    <t>Forth Valley 2018-2019</t>
  </si>
  <si>
    <t>Forth Valley 2019-2020</t>
  </si>
  <si>
    <t>Forth Valley 2020-2021</t>
  </si>
  <si>
    <t>Forth Valley 2021-2022</t>
  </si>
  <si>
    <t>Forth Valley 2022-2023</t>
  </si>
  <si>
    <t>Forth Valley 2023-2024</t>
  </si>
  <si>
    <t>Grampian 2018-2019</t>
  </si>
  <si>
    <t>Grampian 2019-2020</t>
  </si>
  <si>
    <t>Grampian 2020-2021</t>
  </si>
  <si>
    <t>Grampian 2021-2022</t>
  </si>
  <si>
    <t>Grampian 2022-2023</t>
  </si>
  <si>
    <t>Grampian 2023-2024</t>
  </si>
  <si>
    <t>Greater Glasgow and Clyde 2018-2019</t>
  </si>
  <si>
    <t>Greater Glasgow and Clyde 2019-2020</t>
  </si>
  <si>
    <t>Greater Glasgow and Clyde 2020-2021</t>
  </si>
  <si>
    <t>Greater Glasgow and Clyde 2021-2022</t>
  </si>
  <si>
    <t>Greater Glasgow and Clyde 2022-2023</t>
  </si>
  <si>
    <t>Greater Glasgow and Clyde 2023-2024</t>
  </si>
  <si>
    <t>Lanarkshire 2018-2019</t>
  </si>
  <si>
    <t>Lanarkshire 2019-2020</t>
  </si>
  <si>
    <t>Lanarkshire 2020-2021</t>
  </si>
  <si>
    <t>Lanarkshire 2021-2022</t>
  </si>
  <si>
    <t>Lanarkshire 2022-2023</t>
  </si>
  <si>
    <t>Lanarkshire 2023-2024</t>
  </si>
  <si>
    <t>Lothian 2018-2019</t>
  </si>
  <si>
    <t>Lothian 2019-2020</t>
  </si>
  <si>
    <t>Lothian 2020-2021</t>
  </si>
  <si>
    <t>Lothian 2021-2022</t>
  </si>
  <si>
    <t>Lothian 2022-2023</t>
  </si>
  <si>
    <t>Lothian 2023-2024</t>
  </si>
  <si>
    <t>Orkney 2018-2019</t>
  </si>
  <si>
    <t>Orkney 2019-2020</t>
  </si>
  <si>
    <t>Orkney 2020-2021</t>
  </si>
  <si>
    <t>Orkney 2021-2022</t>
  </si>
  <si>
    <t>Orkney 2022-2023</t>
  </si>
  <si>
    <t>Orkney 2023-2024</t>
  </si>
  <si>
    <t>Shetland 2018-2019</t>
  </si>
  <si>
    <t>Shetland 2019-2020</t>
  </si>
  <si>
    <t>Shetland 2020-2021</t>
  </si>
  <si>
    <t>Shetland 2021-2022</t>
  </si>
  <si>
    <t>Shetland 2022-2023</t>
  </si>
  <si>
    <t>Shetland 2023-2024</t>
  </si>
  <si>
    <t>Tayside 2018-2019</t>
  </si>
  <si>
    <t>Tayside 2019-2020</t>
  </si>
  <si>
    <t>Tayside 2020-2021</t>
  </si>
  <si>
    <t>Tayside 2021-2022</t>
  </si>
  <si>
    <t>Tayside 2022-2023</t>
  </si>
  <si>
    <t>Tayside 2023-2024</t>
  </si>
  <si>
    <t>Western Isles 2018-2019</t>
  </si>
  <si>
    <t>Western Isles 2019-2020</t>
  </si>
  <si>
    <t>Western Isles 2020-2021</t>
  </si>
  <si>
    <t>Western Isles 2021-2022</t>
  </si>
  <si>
    <t>Western Isles 2022-2023</t>
  </si>
  <si>
    <t>Western Isles 2023-2024</t>
  </si>
  <si>
    <t>Ayrshire and Arran All time</t>
  </si>
  <si>
    <t>Borders All time</t>
  </si>
  <si>
    <t>Dumfries and Galloway All time</t>
  </si>
  <si>
    <t>Forth Valley All time</t>
  </si>
  <si>
    <t>Grampian All time</t>
  </si>
  <si>
    <t>Greater Glasgow and Clyde All time</t>
  </si>
  <si>
    <t>Lanarkshire All time</t>
  </si>
  <si>
    <t>Lothian All time</t>
  </si>
  <si>
    <t>Orkney All time</t>
  </si>
  <si>
    <t>Shetland All time</t>
  </si>
  <si>
    <t>Tayside All time</t>
  </si>
  <si>
    <t>Western Isles All time</t>
  </si>
  <si>
    <t>First Birth 2018-2019</t>
  </si>
  <si>
    <t>First Birth 2019-2020</t>
  </si>
  <si>
    <t>First Birth 2020-2021</t>
  </si>
  <si>
    <t>First Birth 2021-2022</t>
  </si>
  <si>
    <t>First Birth 2022-2023</t>
  </si>
  <si>
    <t>First Birth 2023-2024</t>
  </si>
  <si>
    <t>First Birth All time</t>
  </si>
  <si>
    <t>Subsequent Birth 2018-2019</t>
  </si>
  <si>
    <t>Subsequent Birth 2019-2020</t>
  </si>
  <si>
    <t>Subsequent Birth 2020-2021</t>
  </si>
  <si>
    <t>Subsequent Birth 2021-2022</t>
  </si>
  <si>
    <t>Subsequent Birth 2022-2023</t>
  </si>
  <si>
    <t>Subsequent Birth 2023-2024</t>
  </si>
  <si>
    <t>Subsequent Birth All time</t>
  </si>
  <si>
    <t>Multiple Births 2018-2019</t>
  </si>
  <si>
    <t>Multiple Births 2019-2020</t>
  </si>
  <si>
    <t>Multiple Births 2020-2021</t>
  </si>
  <si>
    <t>Multiple Births 2021-2022</t>
  </si>
  <si>
    <t>Multiple Births 2022-2023</t>
  </si>
  <si>
    <t>Multiple Births 2023-2024</t>
  </si>
  <si>
    <t>Multiple Births All time</t>
  </si>
  <si>
    <t>Financial year</t>
  </si>
  <si>
    <r>
      <t xml:space="preserve">Month
</t>
    </r>
    <r>
      <rPr>
        <sz val="12"/>
        <rFont val="Calibri"/>
        <family val="2"/>
      </rPr>
      <t>[note 1]</t>
    </r>
  </si>
  <si>
    <r>
      <t xml:space="preserve">Total applications received
</t>
    </r>
    <r>
      <rPr>
        <sz val="12"/>
        <rFont val="Calibri"/>
        <family val="2"/>
      </rPr>
      <t>[note 2]</t>
    </r>
  </si>
  <si>
    <r>
      <t xml:space="preserve">Total applications processed
</t>
    </r>
    <r>
      <rPr>
        <sz val="12"/>
        <rFont val="Calibri"/>
        <family val="2"/>
      </rPr>
      <t>[note 3]</t>
    </r>
  </si>
  <si>
    <r>
      <t xml:space="preserve">Authorised applications
</t>
    </r>
    <r>
      <rPr>
        <sz val="12"/>
        <rFont val="Calibri"/>
        <family val="2"/>
      </rPr>
      <t>[note 4]</t>
    </r>
  </si>
  <si>
    <r>
      <t xml:space="preserve">Denied applications
</t>
    </r>
    <r>
      <rPr>
        <sz val="12"/>
        <rFont val="Calibri"/>
        <family val="2"/>
      </rPr>
      <t>[note 5]</t>
    </r>
  </si>
  <si>
    <r>
      <t xml:space="preserve">Withdrawn applications
</t>
    </r>
    <r>
      <rPr>
        <sz val="12"/>
        <rFont val="Calibri"/>
        <family val="2"/>
      </rPr>
      <t>[note 6]</t>
    </r>
  </si>
  <si>
    <r>
      <t xml:space="preserve">Financial Year selection
</t>
    </r>
    <r>
      <rPr>
        <sz val="12"/>
        <rFont val="Calibri"/>
        <family val="2"/>
      </rPr>
      <t>[note 1]:</t>
    </r>
  </si>
  <si>
    <r>
      <t xml:space="preserve">Component included in applications
</t>
    </r>
    <r>
      <rPr>
        <sz val="12"/>
        <rFont val="Calibri"/>
        <family val="2"/>
      </rPr>
      <t>[note 2][note 3][note 4][note 5]
[note 6]</t>
    </r>
  </si>
  <si>
    <r>
      <t xml:space="preserve">Total applications processed
</t>
    </r>
    <r>
      <rPr>
        <sz val="12"/>
        <rFont val="Calibri"/>
        <family val="2"/>
      </rPr>
      <t>[note 7]</t>
    </r>
  </si>
  <si>
    <r>
      <t xml:space="preserve">Authorised applications
</t>
    </r>
    <r>
      <rPr>
        <sz val="12"/>
        <rFont val="Calibri"/>
        <family val="2"/>
      </rPr>
      <t>[note 8]</t>
    </r>
  </si>
  <si>
    <r>
      <t xml:space="preserve">Denied applications
</t>
    </r>
    <r>
      <rPr>
        <sz val="12"/>
        <rFont val="Calibri"/>
        <family val="2"/>
      </rPr>
      <t>[note 9]</t>
    </r>
  </si>
  <si>
    <r>
      <t xml:space="preserve">Withdrawn applications
</t>
    </r>
    <r>
      <rPr>
        <sz val="12"/>
        <rFont val="Calibri"/>
        <family val="2"/>
      </rPr>
      <t>[note 10]</t>
    </r>
  </si>
  <si>
    <r>
      <t xml:space="preserve">Applications received by month
</t>
    </r>
    <r>
      <rPr>
        <sz val="12"/>
        <rFont val="Calibri"/>
        <family val="2"/>
      </rPr>
      <t>[note 1]</t>
    </r>
  </si>
  <si>
    <r>
      <t xml:space="preserve">Phone applications
</t>
    </r>
    <r>
      <rPr>
        <sz val="12"/>
        <rFont val="Calibri"/>
        <family val="2"/>
      </rPr>
      <t>[note 2]</t>
    </r>
  </si>
  <si>
    <r>
      <t xml:space="preserve">Other channels
</t>
    </r>
    <r>
      <rPr>
        <sz val="12"/>
        <rFont val="Calibri"/>
        <family val="2"/>
      </rPr>
      <t>[note 3]</t>
    </r>
  </si>
  <si>
    <r>
      <t xml:space="preserve">Applicant age group
</t>
    </r>
    <r>
      <rPr>
        <sz val="12"/>
        <rFont val="Calibri"/>
        <family val="2"/>
      </rPr>
      <t>[note 2][note 3]</t>
    </r>
  </si>
  <si>
    <r>
      <t xml:space="preserve">Total applications received
</t>
    </r>
    <r>
      <rPr>
        <sz val="12"/>
        <rFont val="Calibri"/>
        <family val="2"/>
      </rPr>
      <t>[note 4]</t>
    </r>
  </si>
  <si>
    <r>
      <t xml:space="preserve">Authorised applications
</t>
    </r>
    <r>
      <rPr>
        <sz val="12"/>
        <rFont val="Calibri"/>
        <family val="2"/>
      </rPr>
      <t>[note 5]</t>
    </r>
  </si>
  <si>
    <r>
      <t xml:space="preserve">Denied applications
</t>
    </r>
    <r>
      <rPr>
        <sz val="12"/>
        <rFont val="Calibri"/>
        <family val="2"/>
      </rPr>
      <t>[note 6]</t>
    </r>
  </si>
  <si>
    <r>
      <t xml:space="preserve">Withdrawn applications
</t>
    </r>
    <r>
      <rPr>
        <sz val="12"/>
        <rFont val="Calibri"/>
        <family val="2"/>
      </rPr>
      <t>[note 7]</t>
    </r>
  </si>
  <si>
    <r>
      <t xml:space="preserve">Local Authority area
</t>
    </r>
    <r>
      <rPr>
        <sz val="12"/>
        <rFont val="Calibri"/>
        <family val="2"/>
      </rPr>
      <t>[note 2][note 3][note 4]</t>
    </r>
  </si>
  <si>
    <r>
      <t xml:space="preserve">Total applications received
</t>
    </r>
    <r>
      <rPr>
        <sz val="12"/>
        <rFont val="Calibri"/>
        <family val="2"/>
      </rPr>
      <t>[note 5]</t>
    </r>
  </si>
  <si>
    <r>
      <t xml:space="preserve">Authorised applications
</t>
    </r>
    <r>
      <rPr>
        <sz val="12"/>
        <rFont val="Calibri"/>
        <family val="2"/>
      </rPr>
      <t>[note 6]</t>
    </r>
  </si>
  <si>
    <r>
      <t xml:space="preserve">Denied applications
</t>
    </r>
    <r>
      <rPr>
        <sz val="12"/>
        <rFont val="Calibri"/>
        <family val="2"/>
      </rPr>
      <t>[note 7]</t>
    </r>
  </si>
  <si>
    <r>
      <t xml:space="preserve">Withdrawn applications
</t>
    </r>
    <r>
      <rPr>
        <sz val="12"/>
        <rFont val="Calibri"/>
        <family val="2"/>
      </rPr>
      <t>[note 8]</t>
    </r>
  </si>
  <si>
    <r>
      <t xml:space="preserve">Applications for Best Start Grant - Pregnancy and Baby Payment
</t>
    </r>
    <r>
      <rPr>
        <sz val="12"/>
        <rFont val="Calibri"/>
        <family val="2"/>
      </rPr>
      <t>[note 6][note 7]</t>
    </r>
  </si>
  <si>
    <r>
      <t xml:space="preserve">Applications for Best Start Grant - Early Learning Payment
</t>
    </r>
    <r>
      <rPr>
        <sz val="12"/>
        <rFont val="Calibri"/>
        <family val="2"/>
      </rPr>
      <t>[note 6][note 8]</t>
    </r>
  </si>
  <si>
    <r>
      <t xml:space="preserve">Applications for Best Start Grant - School Age Payment
</t>
    </r>
    <r>
      <rPr>
        <sz val="12"/>
        <rFont val="Calibri"/>
        <family val="2"/>
      </rPr>
      <t>[note 6][note 8]</t>
    </r>
  </si>
  <si>
    <r>
      <t xml:space="preserve">Applications for Best Start Foods
</t>
    </r>
    <r>
      <rPr>
        <sz val="12"/>
        <rFont val="Calibri"/>
        <family val="2"/>
      </rPr>
      <t>[note 6][note 8]</t>
    </r>
  </si>
  <si>
    <r>
      <t xml:space="preserve">Applications for Unknown application
</t>
    </r>
    <r>
      <rPr>
        <sz val="12"/>
        <rFont val="Calibri"/>
        <family val="2"/>
      </rPr>
      <t>[note 6][note 9]</t>
    </r>
  </si>
  <si>
    <r>
      <t xml:space="preserve">Percentage of applications for Best Start Grant - Pregnancy and Baby Payment
</t>
    </r>
    <r>
      <rPr>
        <sz val="12"/>
        <rFont val="Calibri"/>
        <family val="2"/>
      </rPr>
      <t>[note 6][note 7]</t>
    </r>
  </si>
  <si>
    <r>
      <t xml:space="preserve">Percentage of applications for Best Start Grant - Early Learning Payment
</t>
    </r>
    <r>
      <rPr>
        <sz val="12"/>
        <rFont val="Calibri"/>
        <family val="2"/>
      </rPr>
      <t>[note 6][note 8]</t>
    </r>
  </si>
  <si>
    <r>
      <t xml:space="preserve">Percentage of applications for Best Start Grant - School Age Payment
</t>
    </r>
    <r>
      <rPr>
        <sz val="12"/>
        <rFont val="Calibri"/>
        <family val="2"/>
      </rPr>
      <t>[note 6][note 8]</t>
    </r>
  </si>
  <si>
    <r>
      <t xml:space="preserve">Percentage of applications for Best Start Foods
</t>
    </r>
    <r>
      <rPr>
        <sz val="12"/>
        <rFont val="Calibri"/>
        <family val="2"/>
      </rPr>
      <t>[note 6][note 8]</t>
    </r>
  </si>
  <si>
    <r>
      <t xml:space="preserve">Percentage of applications for Unknown application </t>
    </r>
    <r>
      <rPr>
        <sz val="12"/>
        <rFont val="Calibri"/>
        <family val="2"/>
      </rPr>
      <t>[note 6][note 9]</t>
    </r>
  </si>
  <si>
    <r>
      <t xml:space="preserve">Health Board area
</t>
    </r>
    <r>
      <rPr>
        <sz val="12"/>
        <rFont val="Calibri"/>
        <family val="2"/>
      </rPr>
      <t>[note 2][note 3][note 4]</t>
    </r>
  </si>
  <si>
    <t>[c]</t>
  </si>
  <si>
    <t>not applicable</t>
  </si>
  <si>
    <r>
      <t xml:space="preserve">Processing time by month
</t>
    </r>
    <r>
      <rPr>
        <sz val="12"/>
        <rFont val="Calibri"/>
        <family val="2"/>
      </rPr>
      <t>[note 1][note 2][note 3]</t>
    </r>
  </si>
  <si>
    <r>
      <t xml:space="preserve">Applications processed in
41 or more working days
</t>
    </r>
    <r>
      <rPr>
        <sz val="12"/>
        <rFont val="Calibri"/>
        <family val="2"/>
      </rPr>
      <t>[note 4]</t>
    </r>
  </si>
  <si>
    <r>
      <t xml:space="preserve">Average processing time
</t>
    </r>
    <r>
      <rPr>
        <sz val="12"/>
        <rFont val="Calibri"/>
        <family val="2"/>
      </rPr>
      <t>[note 5]</t>
    </r>
  </si>
  <si>
    <r>
      <t xml:space="preserve">Local Authority area
</t>
    </r>
    <r>
      <rPr>
        <sz val="12"/>
        <rFont val="Calibri"/>
        <family val="2"/>
      </rPr>
      <t>[note 1][note 2][note 3]</t>
    </r>
  </si>
  <si>
    <r>
      <t xml:space="preserve">Total value of payments
</t>
    </r>
    <r>
      <rPr>
        <sz val="12"/>
        <rFont val="Calibri"/>
        <family val="2"/>
      </rPr>
      <t>[note 4]</t>
    </r>
  </si>
  <si>
    <r>
      <t xml:space="preserve">Value of Best Start Grant - Pregnancy and Baby Payments
</t>
    </r>
    <r>
      <rPr>
        <sz val="12"/>
        <rFont val="Calibri"/>
        <family val="2"/>
      </rPr>
      <t>[note 4]</t>
    </r>
  </si>
  <si>
    <r>
      <t xml:space="preserve">Value of Best Start Grant - Early Learning Payments
</t>
    </r>
    <r>
      <rPr>
        <sz val="12"/>
        <rFont val="Calibri"/>
        <family val="2"/>
      </rPr>
      <t>[note 4]</t>
    </r>
  </si>
  <si>
    <r>
      <t xml:space="preserve">Value of Best Start Grant - School Age Payments
</t>
    </r>
    <r>
      <rPr>
        <sz val="12"/>
        <rFont val="Calibri"/>
        <family val="2"/>
      </rPr>
      <t>[note 4]</t>
    </r>
  </si>
  <si>
    <r>
      <t xml:space="preserve">Value of Best Start Foods Payments
</t>
    </r>
    <r>
      <rPr>
        <sz val="12"/>
        <rFont val="Calibri"/>
        <family val="2"/>
      </rPr>
      <t>[note 4][note 5]</t>
    </r>
  </si>
  <si>
    <r>
      <t xml:space="preserve">Payment month
</t>
    </r>
    <r>
      <rPr>
        <sz val="12"/>
        <rFont val="Calibri"/>
        <family val="2"/>
      </rPr>
      <t>[note 1][note 2]</t>
    </r>
  </si>
  <si>
    <r>
      <t xml:space="preserve">Total value of payments
</t>
    </r>
    <r>
      <rPr>
        <sz val="12"/>
        <rFont val="Calibri"/>
        <family val="2"/>
      </rPr>
      <t>[note 3]</t>
    </r>
  </si>
  <si>
    <r>
      <t xml:space="preserve">Value of Best Start Grant - Pregnancy and Baby Payments
</t>
    </r>
    <r>
      <rPr>
        <sz val="12"/>
        <rFont val="Calibri"/>
        <family val="2"/>
      </rPr>
      <t>[note 3]</t>
    </r>
  </si>
  <si>
    <r>
      <t xml:space="preserve">Value of Best Start Grant - Early Learning Payments
</t>
    </r>
    <r>
      <rPr>
        <sz val="12"/>
        <rFont val="Calibri"/>
        <family val="2"/>
      </rPr>
      <t>[note 3]</t>
    </r>
  </si>
  <si>
    <r>
      <t xml:space="preserve">Value of Best Start Grant - School Age Payments
</t>
    </r>
    <r>
      <rPr>
        <sz val="12"/>
        <rFont val="Calibri"/>
        <family val="2"/>
      </rPr>
      <t>[note 3]</t>
    </r>
  </si>
  <si>
    <r>
      <t xml:space="preserve">Value of Best Start Foods Payments
</t>
    </r>
    <r>
      <rPr>
        <sz val="12"/>
        <rFont val="Calibri"/>
        <family val="2"/>
      </rPr>
      <t>[note 3][note 4]</t>
    </r>
  </si>
  <si>
    <r>
      <t xml:space="preserve">Benefit Component
</t>
    </r>
    <r>
      <rPr>
        <sz val="12"/>
        <rFont val="Calibri"/>
        <family val="2"/>
      </rPr>
      <t>[note 1][note 2][note 3][note 4]</t>
    </r>
  </si>
  <si>
    <r>
      <t xml:space="preserve">Year of payment
</t>
    </r>
    <r>
      <rPr>
        <sz val="12"/>
        <rFont val="Calibri"/>
        <family val="2"/>
      </rPr>
      <t>[note 1][note 2][note 3][note 4]</t>
    </r>
  </si>
  <si>
    <r>
      <t xml:space="preserve">Number of re-determinations received
</t>
    </r>
    <r>
      <rPr>
        <sz val="12"/>
        <rFont val="Calibri"/>
        <family val="2"/>
      </rPr>
      <t>[note 2]</t>
    </r>
  </si>
  <si>
    <r>
      <t xml:space="preserve">Re-determinations completed
</t>
    </r>
    <r>
      <rPr>
        <sz val="12"/>
        <rFont val="Calibri"/>
        <family val="2"/>
      </rPr>
      <t>[note 3]</t>
    </r>
  </si>
  <si>
    <r>
      <t xml:space="preserve">Completed re-determinations which are disallowed
</t>
    </r>
    <r>
      <rPr>
        <sz val="12"/>
        <rFont val="Calibri"/>
        <family val="2"/>
      </rPr>
      <t>[note 3]</t>
    </r>
  </si>
  <si>
    <r>
      <t xml:space="preserve">Completed re-determinations which are allowed or partially allowed
</t>
    </r>
    <r>
      <rPr>
        <sz val="12"/>
        <rFont val="Calibri"/>
        <family val="2"/>
      </rPr>
      <t>[note 3]</t>
    </r>
  </si>
  <si>
    <r>
      <t xml:space="preserve">Completed re-determinations which are withdrawn
</t>
    </r>
    <r>
      <rPr>
        <sz val="12"/>
        <rFont val="Calibri"/>
        <family val="2"/>
      </rPr>
      <t>[note 3]</t>
    </r>
  </si>
  <si>
    <r>
      <t xml:space="preserve">Percentage of re-determinations disallowed
</t>
    </r>
    <r>
      <rPr>
        <sz val="12"/>
        <rFont val="Calibri"/>
        <family val="2"/>
      </rPr>
      <t>[note 3]</t>
    </r>
  </si>
  <si>
    <r>
      <t xml:space="preserve">Percentage of re-determinations allowed or partially allowed
</t>
    </r>
    <r>
      <rPr>
        <sz val="12"/>
        <rFont val="Calibri"/>
        <family val="2"/>
      </rPr>
      <t>[note 3]</t>
    </r>
  </si>
  <si>
    <r>
      <t xml:space="preserve">Percentage of re-determinations withdrawn
</t>
    </r>
    <r>
      <rPr>
        <sz val="12"/>
        <rFont val="Calibri"/>
        <family val="2"/>
      </rPr>
      <t>[note 3]</t>
    </r>
  </si>
  <si>
    <r>
      <t xml:space="preserve">Average number of days to respond
</t>
    </r>
    <r>
      <rPr>
        <sz val="12"/>
        <rFont val="Calibri"/>
        <family val="2"/>
      </rPr>
      <t>[note 3][note 4][note 5]</t>
    </r>
  </si>
  <si>
    <r>
      <t xml:space="preserve">Re-determinations closed within 16 working days
</t>
    </r>
    <r>
      <rPr>
        <sz val="12"/>
        <rFont val="Calibri"/>
        <family val="2"/>
      </rPr>
      <t>[note 2][note 4]</t>
    </r>
  </si>
  <si>
    <r>
      <t xml:space="preserve">Month
</t>
    </r>
    <r>
      <rPr>
        <sz val="12"/>
        <rFont val="Calibri"/>
        <family val="2"/>
      </rPr>
      <t>[note 1][note 2]</t>
    </r>
  </si>
  <si>
    <r>
      <t xml:space="preserve">Number of appeals received
</t>
    </r>
    <r>
      <rPr>
        <sz val="12"/>
        <rFont val="Calibri"/>
        <family val="2"/>
      </rPr>
      <t>[note 3]</t>
    </r>
  </si>
  <si>
    <r>
      <t xml:space="preserve">Appeal hearings taking place
</t>
    </r>
    <r>
      <rPr>
        <sz val="12"/>
        <rFont val="Calibri"/>
        <family val="2"/>
      </rPr>
      <t>[note 3][note 4]</t>
    </r>
  </si>
  <si>
    <r>
      <t xml:space="preserve">Appeals upheld
</t>
    </r>
    <r>
      <rPr>
        <sz val="12"/>
        <rFont val="Calibri"/>
        <family val="2"/>
      </rPr>
      <t>[note 3][note 4][note 5]</t>
    </r>
  </si>
  <si>
    <r>
      <t xml:space="preserve">Appeals not upheld
</t>
    </r>
    <r>
      <rPr>
        <sz val="12"/>
        <rFont val="Calibri"/>
        <family val="2"/>
      </rPr>
      <t>[note 3][note 4][note 5]</t>
    </r>
  </si>
  <si>
    <r>
      <t xml:space="preserve">Percentage of appeals upheld
</t>
    </r>
    <r>
      <rPr>
        <sz val="12"/>
        <rFont val="Calibri"/>
        <family val="2"/>
      </rPr>
      <t>[note 3][note 4][note 5]</t>
    </r>
  </si>
  <si>
    <r>
      <t xml:space="preserve">Percentage of appeals not upheld
</t>
    </r>
    <r>
      <rPr>
        <sz val="12"/>
        <rFont val="Calibri"/>
        <family val="2"/>
      </rPr>
      <t>[note 3][note 4][note 5]</t>
    </r>
  </si>
  <si>
    <r>
      <t xml:space="preserve">Number of review requests received
</t>
    </r>
    <r>
      <rPr>
        <sz val="12"/>
        <rFont val="Calibri"/>
        <family val="2"/>
      </rPr>
      <t>[note 2]</t>
    </r>
  </si>
  <si>
    <r>
      <t xml:space="preserve">Reviews completed
</t>
    </r>
    <r>
      <rPr>
        <sz val="12"/>
        <rFont val="Calibri"/>
        <family val="2"/>
      </rPr>
      <t>[note 3]</t>
    </r>
  </si>
  <si>
    <r>
      <t xml:space="preserve">Completed reviews which are disallowed
</t>
    </r>
    <r>
      <rPr>
        <sz val="12"/>
        <rFont val="Calibri"/>
        <family val="2"/>
      </rPr>
      <t>[note 3]</t>
    </r>
  </si>
  <si>
    <r>
      <t xml:space="preserve">Completed reviews which are allowed or partially allowed
</t>
    </r>
    <r>
      <rPr>
        <sz val="12"/>
        <rFont val="Calibri"/>
        <family val="2"/>
      </rPr>
      <t>[note 3]</t>
    </r>
  </si>
  <si>
    <r>
      <t xml:space="preserve">Completed reviews which are withdrawn
</t>
    </r>
    <r>
      <rPr>
        <sz val="12"/>
        <rFont val="Calibri"/>
        <family val="2"/>
      </rPr>
      <t>[note 3]</t>
    </r>
  </si>
  <si>
    <r>
      <t xml:space="preserve">Percentage of reviews disallowed
</t>
    </r>
    <r>
      <rPr>
        <sz val="12"/>
        <rFont val="Calibri"/>
        <family val="2"/>
      </rPr>
      <t>[note 3]</t>
    </r>
  </si>
  <si>
    <r>
      <t xml:space="preserve">Percentage of reviews allowed or partially allowed
</t>
    </r>
    <r>
      <rPr>
        <sz val="12"/>
        <rFont val="Calibri"/>
        <family val="2"/>
      </rPr>
      <t>[note 3]</t>
    </r>
  </si>
  <si>
    <r>
      <t xml:space="preserve">Percentage of reviews withdrawn
</t>
    </r>
    <r>
      <rPr>
        <sz val="12"/>
        <rFont val="Calibri"/>
        <family val="2"/>
      </rPr>
      <t>[note 3]</t>
    </r>
  </si>
  <si>
    <r>
      <t xml:space="preserve">Average number of days to respond
</t>
    </r>
    <r>
      <rPr>
        <sz val="12"/>
        <rFont val="Calibri"/>
        <family val="2"/>
      </rPr>
      <t>[note 3][note 4]
[note 5]</t>
    </r>
  </si>
  <si>
    <r>
      <t xml:space="preserve">
Total Number of Best Start Grant and Foods payments
</t>
    </r>
    <r>
      <rPr>
        <sz val="12"/>
        <rFont val="Calibri"/>
        <family val="2"/>
      </rPr>
      <t>[note 4]</t>
    </r>
    <r>
      <rPr>
        <b/>
        <sz val="12"/>
        <rFont val="Calibri"/>
        <family val="2"/>
      </rPr>
      <t xml:space="preserve">
</t>
    </r>
  </si>
  <si>
    <t xml:space="preserve">Number of Best Start Grant - Pregnancy and Baby Payments
</t>
  </si>
  <si>
    <t xml:space="preserve">Number of Best Start Grant - Early Learning Payments
</t>
  </si>
  <si>
    <t xml:space="preserve">Number of Best Start Grant - School Age Payments
</t>
  </si>
  <si>
    <r>
      <t xml:space="preserve">Number of Best Start Foods Payments
</t>
    </r>
    <r>
      <rPr>
        <sz val="12"/>
        <rFont val="Calibri"/>
        <family val="2"/>
      </rPr>
      <t>[note 4]</t>
    </r>
  </si>
  <si>
    <t>[note 1] Processing time is calculated in working days, and public holidays are excluded, even if applications were processed by staff working overtime on these days. Processing time is only calculated for applications that were decided by 31 December 2023, and does not include any applications that are flagged as having had a redetermination request. The number of applications processed in this table is therefore lower than the number of decisions shown in other tables. Both Best Start Foods and Best Start Grant applications are being processed at the same time.</t>
  </si>
  <si>
    <t>[note 1] Financial Year 2020 - 2021 includes the months from February 2021 to March 2021; Financial Year 2021 - 2022 includes the months from April 2021 to March 2022; Financial Year 2022 - 2023 includes the months from April 2022 to March 2023; Financial Year 2023-2024 includes the months from April 2023 to December 2023.</t>
  </si>
  <si>
    <t>[note 2] Until October 2023, appeals were reported based on management information manually collected by the Client Experience team at Social Security Scotland. From October 2023 onwards, the figures reported in this table are based on data extracted from the case management system. More information can be found within the About the Data section within the publication document.</t>
  </si>
  <si>
    <t>[note 3] Figures exclude withdrawn and invalid appeals</t>
  </si>
  <si>
    <t>[note 4] The number of completed appeals is based on the date that the client receives the decision.</t>
  </si>
  <si>
    <t>[note 5] Upheld means upheld in the client's favour.</t>
  </si>
  <si>
    <t>[note 4] The Best Start Foods payment cycles occur every four weeks. Two payment cycles fell within both January 2020, December 2020, December 2021, November 2022 and November 2023.</t>
  </si>
  <si>
    <t>[note 2] This table covers the period from 28 November 2022 to 31 December 2023.</t>
  </si>
  <si>
    <r>
      <t xml:space="preserve">Type of birth
</t>
    </r>
    <r>
      <rPr>
        <sz val="12"/>
        <rFont val="Calibri"/>
        <family val="2"/>
      </rPr>
      <t>[note 2][note 2*][note 3]</t>
    </r>
  </si>
  <si>
    <t>Type of birth [note 1]</t>
  </si>
  <si>
    <t xml:space="preserve">This table is currently under review as a result of a recently identified issue. We aim to resume updating this table for the next publication cycle once the issue has been addressed. For further details, please see [note2][note 2*]. </t>
  </si>
  <si>
    <t xml:space="preserve">This table is currently under review as a result of a recently identified issue. We aim to resume updating this table for the next publication cycle once the issue has been addressed. For further details, please see below. </t>
  </si>
  <si>
    <t>[note 1] Details of children over the age of 16 are currently filtered out of the underlying data extract at source. As a result, a number of "subsequent births" have been automatically reclassified as "first births" over time as other dependent children on the application pass the age of 16 and get removed from the underlying data extract. This issue affects the breakdown by birth type, but does not affect the total number of applications.</t>
  </si>
  <si>
    <t>[note 2*] Details of children over the age of 16 are currently filtered out of the underlying data extract at source. As a result, a number of "subsequent births" have been automatically reclassified as "first births" over time as other dependent children on the application pass the age of 16 and get removed from the underlying data extract. This issue affects the breakdown by birth type, but does not affect the total number of applications.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</si>
</sst>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
    <numFmt numFmtId="165" formatCode="_-* #,##0_-;\-* #,##0_-;_-* &quot;-&quot;??_-;_-@_-"/>
    <numFmt numFmtId="166" formatCode="0.0%"/>
  </numFmts>
  <fonts count="16" x14ac:knownFonts="1">
    <font>
      <sz val="12"/>
      <color rgb="FF000000"/>
      <name val="Calibri"/>
    </font>
    <font>
      <b/>
      <sz val="12"/>
      <color rgb="FF000000"/>
      <name val="Calibri"/>
      <family val="2"/>
    </font>
    <font>
      <sz val="12"/>
      <name val="Calibri"/>
      <family val="2"/>
    </font>
    <font>
      <b/>
      <sz val="14"/>
      <name val="Calibri"/>
      <family val="2"/>
    </font>
    <font>
      <b/>
      <sz val="12"/>
      <name val="Calibri"/>
      <family val="2"/>
    </font>
    <font>
      <u/>
      <sz val="12"/>
      <name val="Calibri"/>
      <family val="2"/>
    </font>
    <font>
      <b/>
      <sz val="16"/>
      <name val="Calibri"/>
      <family val="2"/>
      <scheme val="minor"/>
    </font>
    <font>
      <sz val="12"/>
      <name val="Calibri"/>
      <family val="2"/>
    </font>
    <font>
      <b/>
      <sz val="12"/>
      <name val="Calibri"/>
      <family val="2"/>
    </font>
    <font>
      <sz val="12"/>
      <color rgb="FF000000"/>
      <name val="Calibri"/>
      <family val="2"/>
    </font>
    <font>
      <sz val="12"/>
      <color rgb="FF000000"/>
      <name val="Calibri"/>
      <family val="2"/>
    </font>
    <font>
      <b/>
      <sz val="12"/>
      <color rgb="FF000000"/>
      <name val="Calibri"/>
      <family val="2"/>
    </font>
    <font>
      <sz val="11"/>
      <color rgb="FFFF0000"/>
      <name val="Calibri"/>
      <family val="2"/>
      <scheme val="minor"/>
    </font>
    <font>
      <b/>
      <sz val="12"/>
      <name val="Calibri"/>
      <family val="2"/>
      <scheme val="minor"/>
    </font>
    <font>
      <sz val="12"/>
      <name val="Calibri"/>
      <family val="2"/>
      <scheme val="minor"/>
    </font>
    <font>
      <b/>
      <sz val="14"/>
      <color rgb="FFFF0000"/>
      <name val="Calibri"/>
      <family val="2"/>
      <scheme val="minor"/>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style="thin">
        <color rgb="FF000000"/>
      </right>
      <top style="thin">
        <color indexed="64"/>
      </top>
      <bottom/>
      <diagonal/>
    </border>
    <border>
      <left style="thin">
        <color rgb="FF000000"/>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bottom style="thin">
        <color indexed="64"/>
      </bottom>
      <diagonal/>
    </border>
  </borders>
  <cellStyleXfs count="4">
    <xf numFmtId="0" fontId="0" fillId="0" borderId="0"/>
    <xf numFmtId="49" fontId="6" fillId="0" borderId="0" applyNumberFormat="0" applyFill="0" applyAlignment="0" applyProtection="0"/>
    <xf numFmtId="43" fontId="9" fillId="0" borderId="0" applyFont="0" applyFill="0" applyBorder="0" applyAlignment="0" applyProtection="0"/>
    <xf numFmtId="0" fontId="10" fillId="0" borderId="0"/>
  </cellStyleXfs>
  <cellXfs count="85">
    <xf numFmtId="0" fontId="0" fillId="0" borderId="0" xfId="0"/>
    <xf numFmtId="0" fontId="1" fillId="0" borderId="1" xfId="0" applyFont="1" applyBorder="1" applyAlignment="1">
      <alignment horizontal="center" vertical="center" wrapText="1"/>
    </xf>
    <xf numFmtId="3" fontId="0" fillId="0" borderId="2" xfId="0" applyNumberFormat="1" applyBorder="1" applyAlignment="1">
      <alignment horizontal="right"/>
    </xf>
    <xf numFmtId="9" fontId="0" fillId="0" borderId="2" xfId="0" applyNumberFormat="1" applyBorder="1" applyAlignment="1">
      <alignment horizontal="right"/>
    </xf>
    <xf numFmtId="0" fontId="0" fillId="0" borderId="0" xfId="0" applyAlignment="1">
      <alignment wrapText="1"/>
    </xf>
    <xf numFmtId="0" fontId="2" fillId="0" borderId="0" xfId="0" applyFont="1"/>
    <xf numFmtId="0" fontId="3" fillId="0" borderId="0" xfId="0" applyFont="1"/>
    <xf numFmtId="0" fontId="4" fillId="0" borderId="1" xfId="0" applyFont="1" applyBorder="1" applyAlignment="1">
      <alignment horizontal="center" vertical="center" wrapText="1"/>
    </xf>
    <xf numFmtId="0" fontId="5" fillId="0" borderId="2" xfId="0" applyFont="1" applyBorder="1"/>
    <xf numFmtId="0" fontId="2" fillId="0" borderId="2" xfId="0" applyFont="1" applyBorder="1"/>
    <xf numFmtId="0" fontId="6" fillId="0" borderId="0" xfId="1" applyNumberFormat="1"/>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left"/>
    </xf>
    <xf numFmtId="3" fontId="8" fillId="0" borderId="1" xfId="0" applyNumberFormat="1" applyFont="1" applyBorder="1" applyAlignment="1">
      <alignment horizontal="right"/>
    </xf>
    <xf numFmtId="9" fontId="8" fillId="0" borderId="1" xfId="0" applyNumberFormat="1" applyFont="1" applyBorder="1" applyAlignment="1">
      <alignment horizontal="right"/>
    </xf>
    <xf numFmtId="3" fontId="7" fillId="0" borderId="2" xfId="0" applyNumberFormat="1" applyFont="1" applyBorder="1" applyAlignment="1">
      <alignment horizontal="right"/>
    </xf>
    <xf numFmtId="9" fontId="7" fillId="0" borderId="2" xfId="0" applyNumberFormat="1" applyFont="1" applyBorder="1" applyAlignment="1">
      <alignment horizontal="right"/>
    </xf>
    <xf numFmtId="0" fontId="8" fillId="0" borderId="3" xfId="0" applyFont="1" applyBorder="1" applyAlignment="1">
      <alignment horizontal="left"/>
    </xf>
    <xf numFmtId="3" fontId="8" fillId="0" borderId="3" xfId="0" applyNumberFormat="1" applyFont="1" applyBorder="1" applyAlignment="1">
      <alignment horizontal="right"/>
    </xf>
    <xf numFmtId="9" fontId="8" fillId="0" borderId="3" xfId="0" applyNumberFormat="1" applyFont="1" applyBorder="1" applyAlignment="1">
      <alignment horizontal="right"/>
    </xf>
    <xf numFmtId="0" fontId="8" fillId="0" borderId="2" xfId="0" applyFont="1" applyBorder="1"/>
    <xf numFmtId="3" fontId="8" fillId="0" borderId="2" xfId="0" applyNumberFormat="1" applyFont="1" applyBorder="1" applyAlignment="1">
      <alignment horizontal="right"/>
    </xf>
    <xf numFmtId="9" fontId="8" fillId="0" borderId="2" xfId="0" applyNumberFormat="1" applyFont="1" applyBorder="1" applyAlignment="1">
      <alignment horizontal="right"/>
    </xf>
    <xf numFmtId="0" fontId="7" fillId="0" borderId="0" xfId="0" applyFont="1" applyAlignment="1">
      <alignment wrapText="1"/>
    </xf>
    <xf numFmtId="164" fontId="8" fillId="0" borderId="1" xfId="0" applyNumberFormat="1" applyFont="1" applyBorder="1" applyAlignment="1">
      <alignment horizontal="right"/>
    </xf>
    <xf numFmtId="164" fontId="7" fillId="0" borderId="2" xfId="0" applyNumberFormat="1" applyFont="1" applyBorder="1" applyAlignment="1">
      <alignment horizontal="right"/>
    </xf>
    <xf numFmtId="164" fontId="8" fillId="0" borderId="3" xfId="0" applyNumberFormat="1" applyFont="1" applyBorder="1" applyAlignment="1">
      <alignment horizontal="right"/>
    </xf>
    <xf numFmtId="164" fontId="8" fillId="0" borderId="2" xfId="0" applyNumberFormat="1" applyFont="1" applyBorder="1" applyAlignment="1">
      <alignment horizontal="right"/>
    </xf>
    <xf numFmtId="0" fontId="6" fillId="0" borderId="0" xfId="1" applyNumberFormat="1" applyAlignment="1">
      <alignment horizontal="center" vertical="center" wrapText="1"/>
    </xf>
    <xf numFmtId="0" fontId="8" fillId="0" borderId="2" xfId="0" applyFont="1" applyBorder="1" applyAlignment="1">
      <alignment horizontal="left"/>
    </xf>
    <xf numFmtId="0" fontId="8" fillId="0" borderId="4" xfId="0" applyFont="1" applyBorder="1" applyAlignment="1">
      <alignment horizontal="center" vertical="center" wrapText="1"/>
    </xf>
    <xf numFmtId="0" fontId="8" fillId="0" borderId="6" xfId="0" applyFont="1" applyBorder="1" applyAlignment="1">
      <alignment horizontal="left"/>
    </xf>
    <xf numFmtId="0" fontId="8" fillId="0" borderId="7" xfId="0" applyFont="1" applyBorder="1" applyAlignment="1">
      <alignment horizontal="left"/>
    </xf>
    <xf numFmtId="0" fontId="8" fillId="0" borderId="8" xfId="0" applyFont="1" applyBorder="1"/>
    <xf numFmtId="0" fontId="8" fillId="0" borderId="11" xfId="3" applyFont="1" applyBorder="1" applyAlignment="1">
      <alignment horizontal="center" vertical="center" wrapText="1"/>
    </xf>
    <xf numFmtId="165" fontId="0" fillId="0" borderId="0" xfId="2" applyNumberFormat="1" applyFont="1"/>
    <xf numFmtId="1" fontId="7" fillId="0" borderId="2" xfId="0" applyNumberFormat="1" applyFont="1" applyBorder="1" applyAlignment="1">
      <alignment horizontal="right"/>
    </xf>
    <xf numFmtId="0" fontId="8" fillId="0" borderId="8" xfId="0" applyFont="1" applyBorder="1" applyAlignment="1">
      <alignment horizontal="left"/>
    </xf>
    <xf numFmtId="165" fontId="11" fillId="0" borderId="0" xfId="2" applyNumberFormat="1" applyFont="1"/>
    <xf numFmtId="165" fontId="11" fillId="0" borderId="13" xfId="2" applyNumberFormat="1" applyFont="1" applyBorder="1"/>
    <xf numFmtId="164" fontId="8" fillId="0" borderId="12" xfId="0" applyNumberFormat="1" applyFont="1" applyBorder="1" applyAlignment="1">
      <alignment horizontal="right"/>
    </xf>
    <xf numFmtId="165" fontId="11" fillId="0" borderId="14" xfId="2" applyNumberFormat="1" applyFont="1" applyBorder="1"/>
    <xf numFmtId="165" fontId="11" fillId="0" borderId="12" xfId="2" applyNumberFormat="1" applyFont="1" applyBorder="1"/>
    <xf numFmtId="165" fontId="7" fillId="0" borderId="10" xfId="2" applyNumberFormat="1" applyFont="1" applyBorder="1"/>
    <xf numFmtId="165" fontId="8" fillId="0" borderId="9" xfId="2" applyNumberFormat="1" applyFont="1" applyBorder="1" applyAlignment="1">
      <alignment horizontal="left"/>
    </xf>
    <xf numFmtId="165" fontId="8" fillId="0" borderId="3" xfId="2" applyNumberFormat="1" applyFont="1" applyBorder="1" applyAlignment="1">
      <alignment horizontal="right"/>
    </xf>
    <xf numFmtId="165" fontId="8" fillId="0" borderId="2" xfId="2" applyNumberFormat="1" applyFont="1" applyBorder="1" applyAlignment="1">
      <alignment horizontal="right"/>
    </xf>
    <xf numFmtId="0" fontId="11" fillId="0" borderId="15" xfId="0" applyFont="1" applyBorder="1"/>
    <xf numFmtId="165" fontId="8" fillId="0" borderId="5" xfId="2" applyNumberFormat="1" applyFont="1" applyBorder="1" applyAlignment="1">
      <alignment horizontal="right"/>
    </xf>
    <xf numFmtId="165" fontId="8" fillId="0" borderId="10" xfId="2" applyNumberFormat="1" applyFont="1" applyBorder="1" applyAlignment="1">
      <alignment horizontal="right"/>
    </xf>
    <xf numFmtId="3" fontId="7" fillId="0" borderId="16" xfId="0" applyNumberFormat="1" applyFont="1" applyBorder="1" applyAlignment="1">
      <alignment horizontal="right"/>
    </xf>
    <xf numFmtId="3" fontId="7" fillId="0" borderId="17" xfId="0" applyNumberFormat="1" applyFont="1" applyBorder="1" applyAlignment="1">
      <alignment horizontal="right"/>
    </xf>
    <xf numFmtId="3" fontId="0" fillId="2" borderId="2" xfId="0" applyNumberFormat="1" applyFill="1" applyBorder="1" applyAlignment="1">
      <alignment horizontal="right"/>
    </xf>
    <xf numFmtId="3" fontId="4" fillId="0" borderId="15" xfId="0" applyNumberFormat="1" applyFont="1" applyBorder="1" applyAlignment="1">
      <alignment horizontal="right"/>
    </xf>
    <xf numFmtId="9" fontId="4" fillId="0" borderId="15" xfId="0" applyNumberFormat="1" applyFont="1" applyBorder="1" applyAlignment="1">
      <alignment horizontal="right"/>
    </xf>
    <xf numFmtId="0" fontId="4" fillId="0" borderId="18" xfId="0" applyFont="1" applyBorder="1"/>
    <xf numFmtId="0" fontId="12" fillId="0" borderId="0" xfId="0" applyFont="1"/>
    <xf numFmtId="0" fontId="4" fillId="0" borderId="1" xfId="0" applyFont="1" applyBorder="1" applyAlignment="1">
      <alignment horizontal="left"/>
    </xf>
    <xf numFmtId="3" fontId="4" fillId="0" borderId="1" xfId="0" applyNumberFormat="1" applyFont="1" applyBorder="1" applyAlignment="1">
      <alignment horizontal="right"/>
    </xf>
    <xf numFmtId="166" fontId="4" fillId="0" borderId="1" xfId="0" applyNumberFormat="1" applyFont="1" applyBorder="1" applyAlignment="1">
      <alignment horizontal="right"/>
    </xf>
    <xf numFmtId="9" fontId="4" fillId="0" borderId="1" xfId="0" applyNumberFormat="1" applyFont="1" applyBorder="1" applyAlignment="1">
      <alignment horizontal="right"/>
    </xf>
    <xf numFmtId="9" fontId="13" fillId="0" borderId="3" xfId="0" applyNumberFormat="1" applyFont="1" applyBorder="1"/>
    <xf numFmtId="3" fontId="2" fillId="0" borderId="2" xfId="0" applyNumberFormat="1" applyFont="1" applyBorder="1" applyAlignment="1">
      <alignment horizontal="right"/>
    </xf>
    <xf numFmtId="166" fontId="2" fillId="0" borderId="2" xfId="0" applyNumberFormat="1" applyFont="1" applyBorder="1" applyAlignment="1">
      <alignment horizontal="right"/>
    </xf>
    <xf numFmtId="9" fontId="2" fillId="0" borderId="2" xfId="0" applyNumberFormat="1" applyFont="1" applyBorder="1" applyAlignment="1">
      <alignment horizontal="right"/>
    </xf>
    <xf numFmtId="3" fontId="2" fillId="0" borderId="15" xfId="0" applyNumberFormat="1" applyFont="1" applyBorder="1" applyAlignment="1">
      <alignment horizontal="right"/>
    </xf>
    <xf numFmtId="9" fontId="14" fillId="0" borderId="3" xfId="0" applyNumberFormat="1" applyFont="1" applyBorder="1"/>
    <xf numFmtId="0" fontId="4" fillId="0" borderId="3" xfId="0" applyFont="1" applyBorder="1" applyAlignment="1">
      <alignment horizontal="left"/>
    </xf>
    <xf numFmtId="3" fontId="4" fillId="0" borderId="3" xfId="0" applyNumberFormat="1" applyFont="1" applyBorder="1" applyAlignment="1">
      <alignment horizontal="right"/>
    </xf>
    <xf numFmtId="9" fontId="4" fillId="0" borderId="3" xfId="0" applyNumberFormat="1" applyFont="1" applyBorder="1" applyAlignment="1">
      <alignment horizontal="right"/>
    </xf>
    <xf numFmtId="0" fontId="4" fillId="0" borderId="2" xfId="0" applyFont="1" applyBorder="1"/>
    <xf numFmtId="3" fontId="4" fillId="0" borderId="2" xfId="0" applyNumberFormat="1" applyFont="1" applyBorder="1" applyAlignment="1">
      <alignment horizontal="right"/>
    </xf>
    <xf numFmtId="9" fontId="4" fillId="0" borderId="2" xfId="0" applyNumberFormat="1" applyFont="1" applyBorder="1" applyAlignment="1">
      <alignment horizontal="right"/>
    </xf>
    <xf numFmtId="9" fontId="13" fillId="0" borderId="2" xfId="0" applyNumberFormat="1" applyFont="1" applyBorder="1"/>
    <xf numFmtId="9" fontId="13" fillId="0" borderId="19" xfId="0" applyNumberFormat="1" applyFont="1" applyBorder="1"/>
    <xf numFmtId="0" fontId="2" fillId="0" borderId="0" xfId="0" applyFont="1" applyAlignment="1">
      <alignment wrapText="1"/>
    </xf>
    <xf numFmtId="166" fontId="4" fillId="0" borderId="3" xfId="0" applyNumberFormat="1" applyFont="1" applyBorder="1" applyAlignment="1">
      <alignment horizontal="right"/>
    </xf>
    <xf numFmtId="166" fontId="4" fillId="0" borderId="2" xfId="0" applyNumberFormat="1" applyFont="1" applyBorder="1" applyAlignment="1">
      <alignment horizontal="right"/>
    </xf>
    <xf numFmtId="166" fontId="8" fillId="0" borderId="1" xfId="0" applyNumberFormat="1" applyFont="1" applyBorder="1" applyAlignment="1">
      <alignment horizontal="right"/>
    </xf>
    <xf numFmtId="166" fontId="7" fillId="0" borderId="2" xfId="0" applyNumberFormat="1" applyFont="1" applyBorder="1" applyAlignment="1">
      <alignment horizontal="right"/>
    </xf>
    <xf numFmtId="0" fontId="8" fillId="0" borderId="18" xfId="0" applyFont="1" applyBorder="1"/>
    <xf numFmtId="166" fontId="4" fillId="0" borderId="15" xfId="0" applyNumberFormat="1" applyFont="1" applyBorder="1" applyAlignment="1">
      <alignment horizontal="right"/>
    </xf>
    <xf numFmtId="166" fontId="8" fillId="0" borderId="2" xfId="0" applyNumberFormat="1" applyFont="1" applyBorder="1" applyAlignment="1">
      <alignment horizontal="right"/>
    </xf>
    <xf numFmtId="0" fontId="15" fillId="0" borderId="0" xfId="1" applyNumberFormat="1" applyFont="1"/>
  </cellXfs>
  <cellStyles count="4">
    <cellStyle name="Comma" xfId="2" builtinId="3"/>
    <cellStyle name="Heading 1" xfId="1" builtinId="16" customBuiltin="1"/>
    <cellStyle name="Normal" xfId="0" builtinId="0"/>
    <cellStyle name="Normal 2" xfId="3" xr:uid="{1A6E6DEE-1F60-46E4-8D8D-E73ACBFBE1FB}"/>
  </cellStyles>
  <dxfs count="285">
    <dxf>
      <font>
        <color auto="1"/>
      </font>
    </dxf>
    <dxf>
      <font>
        <color auto="1"/>
      </font>
    </dxf>
    <dxf>
      <font>
        <color auto="1"/>
      </font>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border outline="0">
        <left style="thin">
          <color rgb="FF000000"/>
        </left>
      </border>
    </dxf>
    <dxf>
      <font>
        <color auto="1"/>
      </font>
      <numFmt numFmtId="166" formatCode="0.0%"/>
    </dxf>
    <dxf>
      <font>
        <color auto="1"/>
      </font>
      <border outline="0">
        <right style="thin">
          <color rgb="FF000000"/>
        </right>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border outline="0">
        <left style="thin">
          <color rgb="FF000000"/>
        </left>
      </border>
    </dxf>
    <dxf>
      <font>
        <color auto="1"/>
      </font>
      <numFmt numFmtId="166" formatCode="0.0%"/>
      <fill>
        <patternFill patternType="none">
          <fgColor indexed="64"/>
          <bgColor auto="1"/>
        </patternFill>
      </fill>
    </dxf>
    <dxf>
      <font>
        <color auto="1"/>
      </font>
      <fill>
        <patternFill patternType="none">
          <fgColor indexed="64"/>
          <bgColor auto="1"/>
        </patternFill>
      </fill>
      <border outline="0">
        <right style="thin">
          <color rgb="FF000000"/>
        </right>
      </border>
    </dxf>
    <dxf>
      <font>
        <color auto="1"/>
      </font>
      <fill>
        <patternFill patternType="none">
          <fgColor indexed="64"/>
          <bgColor auto="1"/>
        </patternFill>
      </fill>
    </dxf>
    <dxf>
      <font>
        <color auto="1"/>
      </font>
      <fill>
        <patternFill patternType="none">
          <fgColor indexed="64"/>
          <bgColor auto="1"/>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i val="0"/>
        <strike val="0"/>
        <condense val="0"/>
        <extend val="0"/>
        <outline val="0"/>
        <shadow val="0"/>
        <u val="none"/>
        <vertAlign val="baseline"/>
        <sz val="12"/>
        <color auto="1"/>
        <name val="Calibri"/>
        <family val="2"/>
        <scheme val="none"/>
      </font>
      <numFmt numFmtId="164"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color auto="1"/>
      </font>
    </dxf>
    <dxf>
      <font>
        <b/>
        <i val="0"/>
        <strike val="0"/>
        <condense val="0"/>
        <extend val="0"/>
        <outline val="0"/>
        <shadow val="0"/>
        <u val="none"/>
        <vertAlign val="baseline"/>
        <sz val="12"/>
        <color auto="1"/>
        <name val="Calibri"/>
        <family val="2"/>
        <scheme val="none"/>
      </font>
      <numFmt numFmtId="164"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color auto="1"/>
      </font>
    </dxf>
    <dxf>
      <font>
        <b/>
        <i val="0"/>
        <strike val="0"/>
        <condense val="0"/>
        <extend val="0"/>
        <outline val="0"/>
        <shadow val="0"/>
        <u val="none"/>
        <vertAlign val="baseline"/>
        <sz val="12"/>
        <color auto="1"/>
        <name val="Calibri"/>
        <family val="2"/>
        <scheme val="none"/>
      </font>
      <numFmt numFmtId="164"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color auto="1"/>
      </font>
    </dxf>
    <dxf>
      <font>
        <b/>
        <i val="0"/>
        <strike val="0"/>
        <condense val="0"/>
        <extend val="0"/>
        <outline val="0"/>
        <shadow val="0"/>
        <u val="none"/>
        <vertAlign val="baseline"/>
        <sz val="12"/>
        <color auto="1"/>
        <name val="Calibri"/>
        <family val="2"/>
        <scheme val="none"/>
      </font>
      <numFmt numFmtId="164"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color auto="1"/>
      </font>
    </dxf>
    <dxf>
      <font>
        <b/>
        <i val="0"/>
        <strike val="0"/>
        <condense val="0"/>
        <extend val="0"/>
        <outline val="0"/>
        <shadow val="0"/>
        <u val="none"/>
        <vertAlign val="baseline"/>
        <sz val="12"/>
        <color auto="1"/>
        <name val="Calibri"/>
        <family val="2"/>
        <scheme val="none"/>
      </font>
      <border diagonalUp="0" diagonalDown="0">
        <left style="thin">
          <color indexed="64"/>
        </left>
        <right style="thin">
          <color rgb="FF000000"/>
        </right>
        <top/>
        <bottom/>
        <vertical/>
        <horizontal/>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5</xdr:col>
      <xdr:colOff>762961</xdr:colOff>
      <xdr:row>38</xdr:row>
      <xdr:rowOff>199125</xdr:rowOff>
    </xdr:to>
    <xdr:pic>
      <xdr:nvPicPr>
        <xdr:cNvPr id="4" name="Picture 3">
          <a:extLst>
            <a:ext uri="{FF2B5EF4-FFF2-40B4-BE49-F238E27FC236}">
              <a16:creationId xmlns:a16="http://schemas.microsoft.com/office/drawing/2014/main" id="{2191D1F5-DD33-C178-ADB4-BCEBC5625296}"/>
            </a:ext>
          </a:extLst>
        </xdr:cNvPr>
        <xdr:cNvPicPr>
          <a:picLocks noChangeAspect="1"/>
        </xdr:cNvPicPr>
      </xdr:nvPicPr>
      <xdr:blipFill>
        <a:blip xmlns:r="http://schemas.openxmlformats.org/officeDocument/2006/relationships" r:embed="rId1"/>
        <a:stretch>
          <a:fillRect/>
        </a:stretch>
      </xdr:blipFill>
      <xdr:spPr>
        <a:xfrm>
          <a:off x="0" y="857250"/>
          <a:ext cx="15479086" cy="7200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3:B31" totalsRowShown="0" headerRowDxfId="284" dataDxfId="283">
  <tableColumns count="2">
    <tableColumn id="1" xr3:uid="{00000000-0010-0000-0000-000001000000}" name="Table Number" dataDxfId="282"/>
    <tableColumn id="2" xr3:uid="{00000000-0010-0000-0000-000002000000}" name="Table or Chart Description" dataDxfId="28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 displayName="table1" ref="A6:J74" totalsRowShown="0" headerRowDxfId="280" dataDxfId="279">
  <tableColumns count="10">
    <tableColumn id="1" xr3:uid="{00000000-0010-0000-0100-000001000000}" name="Month_x000a_[note 1]" dataDxfId="278"/>
    <tableColumn id="2" xr3:uid="{00000000-0010-0000-0100-000002000000}" name="Total applications received_x000a_[note 2]" dataDxfId="277"/>
    <tableColumn id="3" xr3:uid="{00000000-0010-0000-0100-000003000000}" name="Percentage of total applications received" dataDxfId="276"/>
    <tableColumn id="4" xr3:uid="{00000000-0010-0000-0100-000004000000}" name="Total applications processed_x000a_[note 3]" dataDxfId="275"/>
    <tableColumn id="5" xr3:uid="{00000000-0010-0000-0100-000005000000}" name="Authorised applications_x000a_[note 4]" dataDxfId="274"/>
    <tableColumn id="6" xr3:uid="{00000000-0010-0000-0100-000006000000}" name="Denied applications_x000a_[note 5]" dataDxfId="273"/>
    <tableColumn id="7" xr3:uid="{00000000-0010-0000-0100-000007000000}" name="Withdrawn applications_x000a_[note 6]" dataDxfId="272"/>
    <tableColumn id="8" xr3:uid="{00000000-0010-0000-0100-000008000000}" name="Percentage of processed applications authorised" dataDxfId="271"/>
    <tableColumn id="9" xr3:uid="{00000000-0010-0000-0100-000009000000}" name="Percentage of processed applications denied" dataDxfId="270"/>
    <tableColumn id="10" xr3:uid="{00000000-0010-0000-0100-00000A000000}" name="Percentage of processed applications withdrawn" dataDxfId="26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8:K14" totalsRowShown="0" headerRowDxfId="268" dataDxfId="267">
  <tableColumns count="11">
    <tableColumn id="1" xr3:uid="{00000000-0010-0000-0200-000001000000}" name="Component included in applications_x000a_[note 2][note 3][note 4][note 5]_x000a_[note 6]" dataDxfId="266"/>
    <tableColumn id="2" xr3:uid="{00000000-0010-0000-0200-000002000000}" name="Total applications received" dataDxfId="265"/>
    <tableColumn id="3" xr3:uid="{00000000-0010-0000-0200-000003000000}" name="Percentage of total applications received" dataDxfId="264"/>
    <tableColumn id="4" xr3:uid="{00000000-0010-0000-0200-000004000000}" name="Total applications processed_x000a_[note 7]" dataDxfId="263"/>
    <tableColumn id="5" xr3:uid="{00000000-0010-0000-0200-000005000000}" name="Percentage of total applications processed" dataDxfId="262"/>
    <tableColumn id="6" xr3:uid="{00000000-0010-0000-0200-000006000000}" name="Authorised applications_x000a_[note 8]" dataDxfId="261"/>
    <tableColumn id="7" xr3:uid="{00000000-0010-0000-0200-000007000000}" name="Denied applications_x000a_[note 9]" dataDxfId="260"/>
    <tableColumn id="8" xr3:uid="{00000000-0010-0000-0200-000008000000}" name="Withdrawn applications_x000a_[note 10]" dataDxfId="259"/>
    <tableColumn id="9" xr3:uid="{00000000-0010-0000-0200-000009000000}" name="Percentage of processed applications authorised" dataDxfId="258"/>
    <tableColumn id="10" xr3:uid="{00000000-0010-0000-0200-00000A000000}" name="Percentage of processed applications denied" dataDxfId="257"/>
    <tableColumn id="11" xr3:uid="{00000000-0010-0000-0200-00000B000000}" name="Percentage of processed applications withdrawn" dataDxfId="256"/>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6:I68" totalsRowShown="0" headerRowDxfId="255" dataDxfId="254">
  <tableColumns count="9">
    <tableColumn id="1" xr3:uid="{00000000-0010-0000-0300-000001000000}" name="Applications received by month_x000a_[note 1]" dataDxfId="253"/>
    <tableColumn id="2" xr3:uid="{00000000-0010-0000-0300-000002000000}" name="Total applications received" dataDxfId="252"/>
    <tableColumn id="3" xr3:uid="{00000000-0010-0000-0300-000003000000}" name="Online applications" dataDxfId="251"/>
    <tableColumn id="4" xr3:uid="{00000000-0010-0000-0300-000004000000}" name="Paper applications" dataDxfId="250"/>
    <tableColumn id="5" xr3:uid="{00000000-0010-0000-0300-000005000000}" name="Phone applications_x000a_[note 2]" dataDxfId="249"/>
    <tableColumn id="6" xr3:uid="{00000000-0010-0000-0300-000006000000}" name="Other channels_x000a_[note 3]" dataDxfId="248"/>
    <tableColumn id="7" xr3:uid="{00000000-0010-0000-0300-000007000000}" name="Percentage of online application" dataDxfId="247"/>
    <tableColumn id="8" xr3:uid="{00000000-0010-0000-0300-000008000000}" name="Percentage of paper application" dataDxfId="246"/>
    <tableColumn id="9" xr3:uid="{00000000-0010-0000-0300-000009000000}" name="Percentage of phone application" dataDxfId="24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4" displayName="table4" ref="A8:J21" totalsRowShown="0" headerRowDxfId="244" dataDxfId="243">
  <tableColumns count="10">
    <tableColumn id="1" xr3:uid="{00000000-0010-0000-0400-000001000000}" name="Applicant age group_x000a_[note 2][note 3]" dataDxfId="242"/>
    <tableColumn id="2" xr3:uid="{00000000-0010-0000-0400-000002000000}" name="Total applications received_x000a_[note 4]" dataDxfId="241"/>
    <tableColumn id="3" xr3:uid="{00000000-0010-0000-0400-000003000000}" name="Percentage of total applications received" dataDxfId="240"/>
    <tableColumn id="4" xr3:uid="{00000000-0010-0000-0400-000004000000}" name="Total applications processed" dataDxfId="239"/>
    <tableColumn id="5" xr3:uid="{00000000-0010-0000-0400-000005000000}" name="Authorised applications_x000a_[note 5]" dataDxfId="238"/>
    <tableColumn id="6" xr3:uid="{00000000-0010-0000-0400-000006000000}" name="Denied applications_x000a_[note 6]" dataDxfId="237"/>
    <tableColumn id="7" xr3:uid="{00000000-0010-0000-0400-000007000000}" name="Withdrawn applications_x000a_[note 7]" dataDxfId="236"/>
    <tableColumn id="8" xr3:uid="{00000000-0010-0000-0400-000008000000}" name="Percentage of processed applications authorised" dataDxfId="235"/>
    <tableColumn id="9" xr3:uid="{00000000-0010-0000-0400-000009000000}" name="Percentage of processed applications denied" dataDxfId="234"/>
    <tableColumn id="10" xr3:uid="{00000000-0010-0000-0400-00000A000000}" name="Percentage of processed applications withdrawn" dataDxfId="233"/>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5" displayName="table5" ref="A8:J44" totalsRowShown="0" headerRowDxfId="232" dataDxfId="231">
  <tableColumns count="10">
    <tableColumn id="1" xr3:uid="{00000000-0010-0000-0500-000001000000}" name="Local Authority area_x000a_[note 2][note 3][note 4]" dataDxfId="230"/>
    <tableColumn id="2" xr3:uid="{00000000-0010-0000-0500-000002000000}" name="Total applications received_x000a_[note 5]" dataDxfId="229"/>
    <tableColumn id="3" xr3:uid="{00000000-0010-0000-0500-000003000000}" name="Percentage of total applications received" dataDxfId="228"/>
    <tableColumn id="4" xr3:uid="{00000000-0010-0000-0500-000004000000}" name="Total applications processed" dataDxfId="227"/>
    <tableColumn id="5" xr3:uid="{00000000-0010-0000-0500-000005000000}" name="Authorised applications_x000a_[note 6]" dataDxfId="226"/>
    <tableColumn id="6" xr3:uid="{00000000-0010-0000-0500-000006000000}" name="Denied applications_x000a_[note 7]" dataDxfId="225"/>
    <tableColumn id="7" xr3:uid="{00000000-0010-0000-0500-000007000000}" name="Withdrawn applications_x000a_[note 8]" dataDxfId="224"/>
    <tableColumn id="8" xr3:uid="{00000000-0010-0000-0500-000008000000}" name="Percentage of processed applications authorised" dataDxfId="223"/>
    <tableColumn id="9" xr3:uid="{00000000-0010-0000-0500-000009000000}" name="Percentage of processed applications denied" dataDxfId="222"/>
    <tableColumn id="10" xr3:uid="{00000000-0010-0000-0500-00000A000000}" name="Percentage of processed applications withdrawn" dataDxfId="221"/>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6" displayName="table6" ref="A8:M44" totalsRowShown="0" headerRowDxfId="220" dataDxfId="219">
  <tableColumns count="13">
    <tableColumn id="1" xr3:uid="{00000000-0010-0000-0600-000001000000}" name="Local Authority area_x000a_[note 2][note 3][note 4]" dataDxfId="218"/>
    <tableColumn id="2" xr3:uid="{00000000-0010-0000-0600-000002000000}" name="Total applications received_x000a_[note 5]" dataDxfId="217"/>
    <tableColumn id="3" xr3:uid="{00000000-0010-0000-0600-000003000000}" name="Percentage of total applications received" dataDxfId="216"/>
    <tableColumn id="4" xr3:uid="{00000000-0010-0000-0600-000004000000}" name="Applications for Best Start Grant - Pregnancy and Baby Payment_x000a_[note 6][note 7]" dataDxfId="215"/>
    <tableColumn id="5" xr3:uid="{00000000-0010-0000-0600-000005000000}" name="Applications for Best Start Grant - Early Learning Payment_x000a_[note 6][note 8]" dataDxfId="214"/>
    <tableColumn id="6" xr3:uid="{00000000-0010-0000-0600-000006000000}" name="Applications for Best Start Grant - School Age Payment_x000a_[note 6][note 8]" dataDxfId="213"/>
    <tableColumn id="7" xr3:uid="{00000000-0010-0000-0600-000007000000}" name="Applications for Best Start Foods_x000a_[note 6][note 8]" dataDxfId="212"/>
    <tableColumn id="8" xr3:uid="{00000000-0010-0000-0600-000008000000}" name="Applications for Unknown application_x000a_[note 6][note 9]" dataDxfId="211"/>
    <tableColumn id="9" xr3:uid="{00000000-0010-0000-0600-000009000000}" name="Percentage of applications for Best Start Grant - Pregnancy and Baby Payment_x000a_[note 6][note 7]" dataDxfId="210"/>
    <tableColumn id="10" xr3:uid="{00000000-0010-0000-0600-00000A000000}" name="Percentage of applications for Best Start Grant - Early Learning Payment_x000a_[note 6][note 8]" dataDxfId="209"/>
    <tableColumn id="11" xr3:uid="{00000000-0010-0000-0600-00000B000000}" name="Percentage of applications for Best Start Grant - School Age Payment_x000a_[note 6][note 8]" dataDxfId="208"/>
    <tableColumn id="12" xr3:uid="{00000000-0010-0000-0600-00000C000000}" name="Percentage of applications for Best Start Foods_x000a_[note 6][note 8]" dataDxfId="207"/>
    <tableColumn id="13" xr3:uid="{00000000-0010-0000-0600-00000D000000}" name="Percentage of applications for Unknown application [note 6][note 9]" dataDxfId="206"/>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7" displayName="table7" ref="A8:J26" totalsRowShown="0" headerRowDxfId="205" dataDxfId="204">
  <tableColumns count="10">
    <tableColumn id="1" xr3:uid="{00000000-0010-0000-0700-000001000000}" name="Health Board area_x000a_[note 2][note 3][note 4]" dataDxfId="203"/>
    <tableColumn id="2" xr3:uid="{00000000-0010-0000-0700-000002000000}" name="Total applications received_x000a_[note 5]" dataDxfId="202"/>
    <tableColumn id="3" xr3:uid="{00000000-0010-0000-0700-000003000000}" name="Percentage of total applications received" dataDxfId="201"/>
    <tableColumn id="4" xr3:uid="{00000000-0010-0000-0700-000004000000}" name="Total applications processed" dataDxfId="200"/>
    <tableColumn id="5" xr3:uid="{00000000-0010-0000-0700-000005000000}" name="Authorised applications_x000a_[note 6]" dataDxfId="199"/>
    <tableColumn id="6" xr3:uid="{00000000-0010-0000-0700-000006000000}" name="Denied applications_x000a_[note 7]" dataDxfId="198"/>
    <tableColumn id="7" xr3:uid="{00000000-0010-0000-0700-000007000000}" name="Withdrawn applications_x000a_[note 8]" dataDxfId="197"/>
    <tableColumn id="8" xr3:uid="{00000000-0010-0000-0700-000008000000}" name="Percentage of processed applications authorised" dataDxfId="196"/>
    <tableColumn id="9" xr3:uid="{00000000-0010-0000-0700-000009000000}" name="Percentage of processed applications denied" dataDxfId="195"/>
    <tableColumn id="10" xr3:uid="{00000000-0010-0000-0700-00000A000000}" name="Percentage of processed applications withdrawn" dataDxfId="194"/>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8" displayName="table8" ref="A8:M26" totalsRowShown="0" headerRowDxfId="193" dataDxfId="192">
  <tableColumns count="13">
    <tableColumn id="1" xr3:uid="{00000000-0010-0000-0800-000001000000}" name="Local Authority area_x000a_[note 2][note 3][note 4]" dataDxfId="191"/>
    <tableColumn id="2" xr3:uid="{00000000-0010-0000-0800-000002000000}" name="Total applications received_x000a_[note 5]" dataDxfId="190"/>
    <tableColumn id="3" xr3:uid="{00000000-0010-0000-0800-000003000000}" name="Percentage of total applications received" dataDxfId="189"/>
    <tableColumn id="4" xr3:uid="{00000000-0010-0000-0800-000004000000}" name="Applications for Best Start Grant - Pregnancy and Baby Payment_x000a_[note 6][note 7]" dataDxfId="188"/>
    <tableColumn id="5" xr3:uid="{00000000-0010-0000-0800-000005000000}" name="Applications for Best Start Grant - Early Learning Payment_x000a_[note 6][note 8]" dataDxfId="187"/>
    <tableColumn id="6" xr3:uid="{00000000-0010-0000-0800-000006000000}" name="Applications for Best Start Grant - School Age Payment_x000a_[note 6][note 8]" dataDxfId="186"/>
    <tableColumn id="7" xr3:uid="{00000000-0010-0000-0800-000007000000}" name="Applications for Best Start Foods_x000a_[note 6][note 8]" dataDxfId="185"/>
    <tableColumn id="8" xr3:uid="{00000000-0010-0000-0800-000008000000}" name="Applications for Unknown application_x000a_[note 6][note 9]" dataDxfId="184"/>
    <tableColumn id="9" xr3:uid="{00000000-0010-0000-0800-000009000000}" name="Percentage of applications for Best Start Grant - Pregnancy and Baby Payment_x000a_[note 6][note 7]" dataDxfId="183"/>
    <tableColumn id="10" xr3:uid="{00000000-0010-0000-0800-00000A000000}" name="Percentage of applications for Best Start Grant - Early Learning Payment_x000a_[note 6][note 8]" dataDxfId="182"/>
    <tableColumn id="11" xr3:uid="{00000000-0010-0000-0800-00000B000000}" name="Percentage of applications for Best Start Grant - School Age Payment_x000a_[note 6][note 8]" dataDxfId="181"/>
    <tableColumn id="12" xr3:uid="{00000000-0010-0000-0800-00000C000000}" name="Percentage of applications for Best Start Foods_x000a_[note 6][note 8]" dataDxfId="180"/>
    <tableColumn id="13" xr3:uid="{00000000-0010-0000-0800-00000D000000}" name="Percentage of applications for Unknown application [note 6][note 9]" dataDxfId="179"/>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9" displayName="table9" ref="A9:J13" totalsRowShown="0" headerRowDxfId="178" dataDxfId="177">
  <tableColumns count="10">
    <tableColumn id="1" xr3:uid="{00000000-0010-0000-0900-000001000000}" name="Type of birth_x000a_[note 2][note 2*][note 3]" dataDxfId="176"/>
    <tableColumn id="2" xr3:uid="{00000000-0010-0000-0900-000002000000}" name="Total applications received_x000a_[note 4]" dataDxfId="175"/>
    <tableColumn id="3" xr3:uid="{00000000-0010-0000-0900-000003000000}" name="Percentage of total pregnancy and baby applications received" dataDxfId="174"/>
    <tableColumn id="4" xr3:uid="{00000000-0010-0000-0900-000004000000}" name="Total applications processed" dataDxfId="173"/>
    <tableColumn id="5" xr3:uid="{00000000-0010-0000-0900-000005000000}" name="Authorised applications_x000a_[note 5]" dataDxfId="172"/>
    <tableColumn id="6" xr3:uid="{00000000-0010-0000-0900-000006000000}" name="Denied applications_x000a_[note 6]" dataDxfId="171"/>
    <tableColumn id="7" xr3:uid="{00000000-0010-0000-0900-000007000000}" name="Withdrawn applications" dataDxfId="170"/>
    <tableColumn id="8" xr3:uid="{00000000-0010-0000-0900-000008000000}" name="Percentage of processed applications authorised" dataDxfId="169"/>
    <tableColumn id="9" xr3:uid="{00000000-0010-0000-0900-000009000000}" name="Percentage of processed applications denied" dataDxfId="168"/>
    <tableColumn id="10" xr3:uid="{00000000-0010-0000-0900-00000A000000}" name="Percentage of processed applications withdrawn" dataDxfId="167"/>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0" displayName="table10" ref="A6:M75" totalsRowShown="0" headerRowDxfId="166" dataDxfId="165">
  <tableColumns count="13">
    <tableColumn id="1" xr3:uid="{00000000-0010-0000-0A00-000001000000}" name="Processing time by month_x000a_[note 1][note 2][note 3]" dataDxfId="164"/>
    <tableColumn id="2" xr3:uid="{00000000-0010-0000-0A00-000002000000}" name="Total applications_x000a_excluding re-determinations" dataDxfId="163"/>
    <tableColumn id="3" xr3:uid="{00000000-0010-0000-0A00-000003000000}" name="Applications processed in_x000a_the same working day" dataDxfId="162"/>
    <tableColumn id="4" xr3:uid="{00000000-0010-0000-0A00-000004000000}" name="Applications processed in_x000a_1-5 working days" dataDxfId="161"/>
    <tableColumn id="5" xr3:uid="{00000000-0010-0000-0A00-000005000000}" name="Applications processed in_x000a_6-10 working days" dataDxfId="160"/>
    <tableColumn id="6" xr3:uid="{00000000-0010-0000-0A00-000006000000}" name="Applications processed in_x000a_11-15 working days" dataDxfId="159"/>
    <tableColumn id="7" xr3:uid="{00000000-0010-0000-0A00-000007000000}" name="Applications processed in_x000a_16-20 working days" dataDxfId="158"/>
    <tableColumn id="8" xr3:uid="{00000000-0010-0000-0A00-000008000000}" name="Applications processed in_x000a_21-25 working days" dataDxfId="157"/>
    <tableColumn id="9" xr3:uid="{00000000-0010-0000-0A00-000009000000}" name="Applications processed in_x000a_26-30 working days" dataDxfId="156"/>
    <tableColumn id="10" xr3:uid="{00000000-0010-0000-0A00-00000A000000}" name="Applications processed in_x000a_31-35 working days" dataDxfId="155"/>
    <tableColumn id="11" xr3:uid="{00000000-0010-0000-0A00-00000B000000}" name="Applications processed in_x000a_36-40 working days" dataDxfId="154"/>
    <tableColumn id="12" xr3:uid="{00000000-0010-0000-0A00-00000C000000}" name="Applications processed in_x000a_41 or more working days_x000a_[note 4]" dataDxfId="153"/>
    <tableColumn id="13" xr3:uid="{00000000-0010-0000-0A00-00000D000000}" name="Average processing time_x000a_[note 5]" dataDxfId="152"/>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1" displayName="table11" ref="A6:J42" totalsRowShown="0" headerRowDxfId="151" dataDxfId="150">
  <tableColumns count="10">
    <tableColumn id="1" xr3:uid="{00000000-0010-0000-0B00-000001000000}" name="Local Authority area_x000a_[note 1][note 2][note 3]" dataDxfId="149"/>
    <tableColumn id="2" xr3:uid="{00000000-0010-0000-0B00-000002000000}" name="Total value of payments_x000a_[note 4]" dataDxfId="148"/>
    <tableColumn id="3" xr3:uid="{00000000-0010-0000-0B00-000003000000}" name="Value of Best Start Grant - Pregnancy and Baby Payments_x000a_[note 4]" dataDxfId="147"/>
    <tableColumn id="4" xr3:uid="{00000000-0010-0000-0B00-000004000000}" name="Value of Best Start Grant - Early Learning Payments_x000a_[note 4]" dataDxfId="146"/>
    <tableColumn id="5" xr3:uid="{00000000-0010-0000-0B00-000005000000}" name="Value of Best Start Grant - School Age Payments_x000a_[note 4]" dataDxfId="145"/>
    <tableColumn id="6" xr3:uid="{00000000-0010-0000-0B00-000006000000}" name="Value of Best Start Foods Payments_x000a_[note 4][note 5]" dataDxfId="144"/>
    <tableColumn id="7" xr3:uid="{00000000-0010-0000-0B00-000007000000}" name="Percentage of Best Start Grant - Pregnancy and Baby Payments" dataDxfId="143"/>
    <tableColumn id="8" xr3:uid="{00000000-0010-0000-0B00-000008000000}" name="Percentage of Best Start Grant - Early Learning Payments" dataDxfId="142"/>
    <tableColumn id="9" xr3:uid="{00000000-0010-0000-0B00-000009000000}" name="Percentage of Best Start Grant - School Age Payments" dataDxfId="141"/>
    <tableColumn id="10" xr3:uid="{00000000-0010-0000-0B00-00000A000000}" name="Percentage of Best Start Foods Payments" dataDxfId="140"/>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2" displayName="table12" ref="A6:O74" totalsRowShown="0" headerRowDxfId="139" dataDxfId="138">
  <tableColumns count="15">
    <tableColumn id="1" xr3:uid="{00000000-0010-0000-0C00-000001000000}" name="Payment month_x000a_[note 1][note 2]" dataDxfId="137"/>
    <tableColumn id="11" xr3:uid="{4AD759C4-8F88-436F-B84F-26789CD5463A}" name="_x000a_Total Number of Best Start Grant and Foods payments_x000a_[note 4]_x000a_" dataDxfId="136"/>
    <tableColumn id="2" xr3:uid="{00000000-0010-0000-0C00-000002000000}" name="Total value of payments_x000a_[note 3]" dataDxfId="135"/>
    <tableColumn id="12" xr3:uid="{004B9B33-594A-47B3-A861-E6275E635102}" name="Number of Best Start Grant - Pregnancy and Baby Payments_x000a_" dataDxfId="134"/>
    <tableColumn id="3" xr3:uid="{00000000-0010-0000-0C00-000003000000}" name="Value of Best Start Grant - Pregnancy and Baby Payments_x000a_[note 3]" dataDxfId="133"/>
    <tableColumn id="13" xr3:uid="{40A77A2F-0C3C-416C-A9A3-F710F0158E64}" name="Number of Best Start Grant - Early Learning Payments_x000a_" dataDxfId="132"/>
    <tableColumn id="4" xr3:uid="{00000000-0010-0000-0C00-000004000000}" name="Value of Best Start Grant - Early Learning Payments_x000a_[note 3]" dataDxfId="131"/>
    <tableColumn id="14" xr3:uid="{FE0C7238-0CDF-491D-93C6-D000516758EA}" name="Number of Best Start Grant - School Age Payments_x000a_" dataDxfId="130"/>
    <tableColumn id="5" xr3:uid="{00000000-0010-0000-0C00-000005000000}" name="Value of Best Start Grant - School Age Payments_x000a_[note 3]" dataDxfId="129"/>
    <tableColumn id="15" xr3:uid="{A2B01EC7-8121-4D7E-A4CA-F061695E0585}" name="Number of Best Start Foods Payments_x000a_[note 4]" dataDxfId="128"/>
    <tableColumn id="6" xr3:uid="{00000000-0010-0000-0C00-000006000000}" name="Value of Best Start Foods Payments_x000a_[note 3][note 4]" dataDxfId="127"/>
    <tableColumn id="7" xr3:uid="{00000000-0010-0000-0C00-000007000000}" name="Percentage of Best Start Grant - Pregnancy and Baby Payments" dataDxfId="126"/>
    <tableColumn id="8" xr3:uid="{00000000-0010-0000-0C00-000008000000}" name="Percentage of Best Start Grant - Early Learning Payments" dataDxfId="125"/>
    <tableColumn id="9" xr3:uid="{00000000-0010-0000-0C00-000009000000}" name="Percentage of Best Start Grant - School Age Payments" dataDxfId="124"/>
    <tableColumn id="10" xr3:uid="{00000000-0010-0000-0C00-00000A000000}" name="Percentage of Best Start Foods Payments" dataDxfId="123"/>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3" displayName="table13" ref="A5:B9" totalsRowShown="0" headerRowDxfId="122" dataDxfId="121">
  <tableColumns count="2">
    <tableColumn id="1" xr3:uid="{00000000-0010-0000-0D00-000001000000}" name="Benefit Component_x000a_[note 1][note 2][note 3][note 4]" dataDxfId="120"/>
    <tableColumn id="2" xr3:uid="{00000000-0010-0000-0D00-000002000000}" name="Number of Auto-awarded Payment made" dataDxfId="119"/>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4" displayName="table14" ref="A5:F7" totalsRowShown="0" headerRowDxfId="118" dataDxfId="117">
  <tableColumns count="6">
    <tableColumn id="1" xr3:uid="{00000000-0010-0000-0E00-000001000000}" name="Year of payment_x000a_[note 1][note 2][note 3][note 4]" dataDxfId="116"/>
    <tableColumn id="2" xr3:uid="{00000000-0010-0000-0E00-000002000000}" name="Number of individual Best Start Grant and Best Start Foods clients paid" dataDxfId="115"/>
    <tableColumn id="3" xr3:uid="{00000000-0010-0000-0E00-000003000000}" name="Number of individual Pregnancy and Baby Payment clients paid" dataDxfId="114"/>
    <tableColumn id="4" xr3:uid="{00000000-0010-0000-0E00-000004000000}" name="Number of individual Early Learning Grant clients paid" dataDxfId="113"/>
    <tableColumn id="5" xr3:uid="{00000000-0010-0000-0E00-000005000000}" name="Number of individual School Age Payments clients paid" dataDxfId="112"/>
    <tableColumn id="6" xr3:uid="{00000000-0010-0000-0E00-000006000000}" name="Number of individual Best Start Foods clients paid" dataDxfId="111"/>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5a" displayName="table15a" ref="A6:M74" totalsRowShown="0" headerRowDxfId="110" dataDxfId="109">
  <tableColumns count="13">
    <tableColumn id="1" xr3:uid="{00000000-0010-0000-0F00-000001000000}" name="Month_x000a_[note 1]" dataDxfId="108"/>
    <tableColumn id="2" xr3:uid="{00000000-0010-0000-0F00-000002000000}" name="Number of re-determinations received_x000a_[note 2]" dataDxfId="107"/>
    <tableColumn id="3" xr3:uid="{00000000-0010-0000-0F00-000003000000}" name="Re-determinations as a percentage of decisions processed" dataDxfId="106"/>
    <tableColumn id="4" xr3:uid="{00000000-0010-0000-0F00-000004000000}" name="Re-determinations completed_x000a_[note 3]" dataDxfId="105"/>
    <tableColumn id="5" xr3:uid="{00000000-0010-0000-0F00-000005000000}" name="Completed re-determinations which are disallowed_x000a_[note 3]" dataDxfId="104"/>
    <tableColumn id="6" xr3:uid="{00000000-0010-0000-0F00-000006000000}" name="Completed re-determinations which are allowed or partially allowed_x000a_[note 3]" dataDxfId="103"/>
    <tableColumn id="7" xr3:uid="{00000000-0010-0000-0F00-000007000000}" name="Completed re-determinations which are withdrawn_x000a_[note 3]" dataDxfId="102"/>
    <tableColumn id="8" xr3:uid="{00000000-0010-0000-0F00-000008000000}" name="Percentage of re-determinations disallowed_x000a_[note 3]" dataDxfId="101"/>
    <tableColumn id="9" xr3:uid="{00000000-0010-0000-0F00-000009000000}" name="Percentage of re-determinations allowed or partially allowed_x000a_[note 3]" dataDxfId="100"/>
    <tableColumn id="10" xr3:uid="{00000000-0010-0000-0F00-00000A000000}" name="Percentage of re-determinations withdrawn_x000a_[note 3]" dataDxfId="99"/>
    <tableColumn id="11" xr3:uid="{00000000-0010-0000-0F00-00000B000000}" name="Re-determinations pending by end of the month" dataDxfId="98"/>
    <tableColumn id="12" xr3:uid="{00000000-0010-0000-0F00-00000C000000}" name="Average number of days to respond_x000a_[note 3][note 4][note 5]" dataDxfId="97"/>
    <tableColumn id="13" xr3:uid="{00000000-0010-0000-0F00-00000D000000}" name="Re-determinations closed within 16 working days_x000a_[note 2][note 4]" dataDxfId="96"/>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5b" displayName="table15b" ref="A6:G74" totalsRowShown="0" headerRowDxfId="95" dataDxfId="94">
  <tableColumns count="7">
    <tableColumn id="1" xr3:uid="{00000000-0010-0000-1000-000001000000}" name="Month_x000a_[note 1][note 2]" dataDxfId="93"/>
    <tableColumn id="2" xr3:uid="{00000000-0010-0000-1000-000002000000}" name="Number of appeals received_x000a_[note 3]" dataDxfId="92"/>
    <tableColumn id="3" xr3:uid="{00000000-0010-0000-1000-000003000000}" name="Appeal hearings taking place_x000a_[note 3][note 4]" dataDxfId="91"/>
    <tableColumn id="4" xr3:uid="{00000000-0010-0000-1000-000004000000}" name="Appeals upheld_x000a_[note 3][note 4][note 5]" dataDxfId="90"/>
    <tableColumn id="5" xr3:uid="{00000000-0010-0000-1000-000005000000}" name="Appeals not upheld_x000a_[note 3][note 4][note 5]" dataDxfId="89"/>
    <tableColumn id="6" xr3:uid="{00000000-0010-0000-1000-000006000000}" name="Percentage of appeals upheld_x000a_[note 3][note 4][note 5]" dataDxfId="88"/>
    <tableColumn id="7" xr3:uid="{00000000-0010-0000-1000-000007000000}" name="Percentage of appeals not upheld_x000a_[note 3][note 4][note 5]" dataDxfId="87"/>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AB0DCD-D42D-4DCC-B7AC-1470900F1417}" name="table162" displayName="table162" ref="A6:L65" totalsRowShown="0" headerRowDxfId="86" dataDxfId="85">
  <tableColumns count="12">
    <tableColumn id="1" xr3:uid="{A68CB654-82A2-4749-AEBC-ADD980FDBD5B}" name="Month_x000a_[note 1]" dataDxfId="84"/>
    <tableColumn id="2" xr3:uid="{7CFAFFB2-5F9F-4648-817F-B9495DACE32B}" name="Number of review requests received_x000a_[note 2]" dataDxfId="83"/>
    <tableColumn id="3" xr3:uid="{3E6191D9-DDB5-45B0-A77A-938EC85C26E5}" name="Reviews as a percentage of decisions processed" dataDxfId="82"/>
    <tableColumn id="4" xr3:uid="{263F445C-6F2F-43D5-95BE-C7AA0F060C73}" name="Reviews completed_x000a_[note 3]" dataDxfId="81"/>
    <tableColumn id="5" xr3:uid="{3E14451C-4A23-454C-A0F2-B5DB510D9E0B}" name="Completed reviews which are disallowed_x000a_[note 3]" dataDxfId="80"/>
    <tableColumn id="6" xr3:uid="{3BA6065F-2F89-41C2-AC81-55216055FF63}" name="Completed reviews which are allowed or partially allowed_x000a_[note 3]" dataDxfId="79"/>
    <tableColumn id="7" xr3:uid="{9E7D5B17-8516-4FC1-8AC9-00F03065525C}" name="Completed reviews which are withdrawn_x000a_[note 3]" dataDxfId="78"/>
    <tableColumn id="8" xr3:uid="{22C26AF6-33AE-4811-A87B-4C67C8AC762D}" name="Percentage of reviews disallowed_x000a_[note 3]" dataDxfId="77"/>
    <tableColumn id="9" xr3:uid="{F5FF8A1F-E0FA-44D1-B5A0-039843792CE3}" name="Percentage of reviews allowed or partially allowed_x000a_[note 3]" dataDxfId="76"/>
    <tableColumn id="10" xr3:uid="{239C93F6-75B7-4D3C-9548-D2F319ACDE6F}" name="Percentage of reviews withdrawn_x000a_[note 3]" dataDxfId="75"/>
    <tableColumn id="11" xr3:uid="{B78E0DE3-AAEE-4DD9-9440-819303E9E060}" name="Review requests pending by end of the month" dataDxfId="74"/>
    <tableColumn id="12" xr3:uid="{15D129D1-B32F-4AF8-9AF5-D40676086591}" name="Average number of days to respond_x000a_[note 3][note 4]_x000a_[note 5]" dataDxfId="73"/>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full" displayName="table2full" ref="A1:K43" totalsRowShown="0" dataDxfId="72">
  <tableColumns count="11">
    <tableColumn id="1" xr3:uid="{00000000-0010-0000-1200-000001000000}" name="Component included in applications" dataDxfId="71"/>
    <tableColumn id="2" xr3:uid="{00000000-0010-0000-1200-000002000000}" name="Total applications received" dataDxfId="70"/>
    <tableColumn id="3" xr3:uid="{00000000-0010-0000-1200-000003000000}" name="Percentage of total applications received" dataDxfId="69"/>
    <tableColumn id="4" xr3:uid="{00000000-0010-0000-1200-000004000000}" name="Total applications processed" dataDxfId="68"/>
    <tableColumn id="5" xr3:uid="{00000000-0010-0000-1200-000005000000}" name="Percentage of total applications processed" dataDxfId="67"/>
    <tableColumn id="6" xr3:uid="{00000000-0010-0000-1200-000006000000}" name="Authorised applications" dataDxfId="66"/>
    <tableColumn id="7" xr3:uid="{00000000-0010-0000-1200-000007000000}" name="Denied applications" dataDxfId="65"/>
    <tableColumn id="8" xr3:uid="{00000000-0010-0000-1200-000008000000}" name="Withdrawn applications" dataDxfId="64"/>
    <tableColumn id="9" xr3:uid="{00000000-0010-0000-1200-000009000000}" name="Percentage of processed applications authorised" dataDxfId="63"/>
    <tableColumn id="10" xr3:uid="{00000000-0010-0000-1200-00000A000000}" name="Percentage of processed applications denied" dataDxfId="62"/>
    <tableColumn id="11" xr3:uid="{00000000-0010-0000-1200-00000B000000}" name="Percentage of processed applications withdrawn" dataDxfId="61"/>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4full" displayName="table4full" ref="A1:J92" totalsRowShown="0" dataDxfId="60">
  <tableColumns count="10">
    <tableColumn id="1" xr3:uid="{00000000-0010-0000-1300-000001000000}" name="Applicant age group" dataDxfId="59"/>
    <tableColumn id="2" xr3:uid="{00000000-0010-0000-1300-000002000000}" name="Total applications received" dataDxfId="58"/>
    <tableColumn id="3" xr3:uid="{00000000-0010-0000-1300-000003000000}" name="Percentage of total applications received" dataDxfId="57"/>
    <tableColumn id="4" xr3:uid="{00000000-0010-0000-1300-000004000000}" name="Total applications processed" dataDxfId="56"/>
    <tableColumn id="5" xr3:uid="{00000000-0010-0000-1300-000005000000}" name="Authorised applications" dataDxfId="55"/>
    <tableColumn id="6" xr3:uid="{00000000-0010-0000-1300-000006000000}" name="Denied applications" dataDxfId="54"/>
    <tableColumn id="7" xr3:uid="{00000000-0010-0000-1300-000007000000}" name="Withdrawn applications" dataDxfId="53"/>
    <tableColumn id="8" xr3:uid="{00000000-0010-0000-1300-000008000000}" name="Percentage of processed applications authorised" dataDxfId="52"/>
    <tableColumn id="9" xr3:uid="{00000000-0010-0000-1300-000009000000}" name="Percentage of processed applications denied" dataDxfId="51"/>
    <tableColumn id="10" xr3:uid="{00000000-0010-0000-1300-00000A000000}" name="Percentage of processed applications withdrawn" dataDxfId="50"/>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5full" displayName="table5full" ref="A1:J253" totalsRowShown="0" dataDxfId="49">
  <tableColumns count="10">
    <tableColumn id="1" xr3:uid="{00000000-0010-0000-1400-000001000000}" name="Local Authority area" dataDxfId="48"/>
    <tableColumn id="2" xr3:uid="{00000000-0010-0000-1400-000002000000}" name="Total applications received" dataDxfId="47"/>
    <tableColumn id="3" xr3:uid="{00000000-0010-0000-1400-000003000000}" name="Percentage of total applications received" dataDxfId="46"/>
    <tableColumn id="4" xr3:uid="{00000000-0010-0000-1400-000004000000}" name="Total applications processed" dataDxfId="45"/>
    <tableColumn id="5" xr3:uid="{00000000-0010-0000-1400-000005000000}" name="Authorised applications" dataDxfId="44"/>
    <tableColumn id="6" xr3:uid="{00000000-0010-0000-1400-000006000000}" name="Denied applications" dataDxfId="43"/>
    <tableColumn id="7" xr3:uid="{00000000-0010-0000-1400-000007000000}" name="Withdrawn applications" dataDxfId="42"/>
    <tableColumn id="8" xr3:uid="{00000000-0010-0000-1400-000008000000}" name="Percentage of processed applications authorised" dataDxfId="41"/>
    <tableColumn id="9" xr3:uid="{00000000-0010-0000-1400-000009000000}" name="Percentage of processed applications denied" dataDxfId="40"/>
    <tableColumn id="10" xr3:uid="{00000000-0010-0000-1400-00000A000000}" name="Percentage of processed applications withdrawn" dataDxfId="39"/>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6full" displayName="table6full" ref="A1:M253" totalsRowShown="0" dataDxfId="38">
  <tableColumns count="13">
    <tableColumn id="1" xr3:uid="{00000000-0010-0000-1500-000001000000}" name="Local Authority area" dataDxfId="37"/>
    <tableColumn id="2" xr3:uid="{00000000-0010-0000-1500-000002000000}" name="Total applications received" dataDxfId="36"/>
    <tableColumn id="3" xr3:uid="{00000000-0010-0000-1500-000003000000}" name="Percentage of total applications received" dataDxfId="35"/>
    <tableColumn id="4" xr3:uid="{00000000-0010-0000-1500-000004000000}" name="Applications for Best Start Grant - Pregnancy and Baby Payment" dataDxfId="34"/>
    <tableColumn id="5" xr3:uid="{00000000-0010-0000-1500-000005000000}" name="Applications for Best Start Grant - Early Learning Payment" dataDxfId="33"/>
    <tableColumn id="6" xr3:uid="{00000000-0010-0000-1500-000006000000}" name="Applications for Best Start Grant - School Age Payment" dataDxfId="32"/>
    <tableColumn id="7" xr3:uid="{00000000-0010-0000-1500-000007000000}" name="Applications for Best Start Foods" dataDxfId="31"/>
    <tableColumn id="8" xr3:uid="{00000000-0010-0000-1500-000008000000}" name="Applications for Unknown application" dataDxfId="30"/>
    <tableColumn id="9" xr3:uid="{00000000-0010-0000-1500-000009000000}" name="Percentage of applications for Best Start Grant - Pregnancy and Baby Payment" dataDxfId="29"/>
    <tableColumn id="10" xr3:uid="{00000000-0010-0000-1500-00000A000000}" name="Percentage of applications for Best Start Grant - Early Learning Payment" dataDxfId="28"/>
    <tableColumn id="11" xr3:uid="{00000000-0010-0000-1500-00000B000000}" name="Percentage of applications for Best Start Grant - School Age Payment" dataDxfId="27"/>
    <tableColumn id="12" xr3:uid="{00000000-0010-0000-1500-00000C000000}" name="Percentage of applications for Best Start Foods" dataDxfId="26"/>
    <tableColumn id="13" xr3:uid="{00000000-0010-0000-1500-00000D000000}" name="Percentage of applications for Unknown application" dataDxfId="25"/>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7full" displayName="table7full" ref="A1:J127" totalsRowShown="0" dataDxfId="24">
  <tableColumns count="10">
    <tableColumn id="1" xr3:uid="{00000000-0010-0000-1600-000001000000}" name="Health Board area" dataDxfId="23"/>
    <tableColumn id="2" xr3:uid="{00000000-0010-0000-1600-000002000000}" name="Total applications received" dataDxfId="22"/>
    <tableColumn id="3" xr3:uid="{00000000-0010-0000-1600-000003000000}" name="Percentage of total applications received" dataDxfId="21"/>
    <tableColumn id="4" xr3:uid="{00000000-0010-0000-1600-000004000000}" name="Total applications processed" dataDxfId="20"/>
    <tableColumn id="5" xr3:uid="{00000000-0010-0000-1600-000005000000}" name="Authorised applications" dataDxfId="19"/>
    <tableColumn id="6" xr3:uid="{00000000-0010-0000-1600-000006000000}" name="Denied applications" dataDxfId="18"/>
    <tableColumn id="7" xr3:uid="{00000000-0010-0000-1600-000007000000}" name="Withdrawn applications" dataDxfId="17"/>
    <tableColumn id="8" xr3:uid="{00000000-0010-0000-1600-000008000000}" name="Percentage of processed applications authorised" dataDxfId="16"/>
    <tableColumn id="9" xr3:uid="{00000000-0010-0000-1600-000009000000}" name="Percentage of processed applications denied" dataDxfId="15"/>
    <tableColumn id="10" xr3:uid="{00000000-0010-0000-1600-00000A000000}" name="Percentage of processed applications withdrawn" dataDxfId="14"/>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8full" displayName="table8full" ref="A1:M127" totalsRowShown="0">
  <tableColumns count="13">
    <tableColumn id="1" xr3:uid="{00000000-0010-0000-1700-000001000000}" name="Local Authority area"/>
    <tableColumn id="2" xr3:uid="{00000000-0010-0000-1700-000002000000}" name="Total applications received"/>
    <tableColumn id="3" xr3:uid="{00000000-0010-0000-1700-000003000000}" name="Percentage of total applications received"/>
    <tableColumn id="4" xr3:uid="{00000000-0010-0000-1700-000004000000}" name="Applications for Best Start Grant - Pregnancy and Baby Payment"/>
    <tableColumn id="5" xr3:uid="{00000000-0010-0000-1700-000005000000}" name="Applications for Best Start Grant - Early Learning Payment"/>
    <tableColumn id="6" xr3:uid="{00000000-0010-0000-1700-000006000000}" name="Applications for Best Start Grant - School Age Payment"/>
    <tableColumn id="7" xr3:uid="{00000000-0010-0000-1700-000007000000}" name="Applications for Best Start Foods"/>
    <tableColumn id="8" xr3:uid="{00000000-0010-0000-1700-000008000000}" name="Applications for Unknown application"/>
    <tableColumn id="9" xr3:uid="{00000000-0010-0000-1700-000009000000}" name="Percentage of applications for Best Start Grant - Pregnancy and Baby Payment"/>
    <tableColumn id="10" xr3:uid="{00000000-0010-0000-1700-00000A000000}" name="Percentage of applications for Best Start Grant - Early Learning Payment"/>
    <tableColumn id="11" xr3:uid="{00000000-0010-0000-1700-00000B000000}" name="Percentage of applications for Best Start Grant - School Age Payment"/>
    <tableColumn id="12" xr3:uid="{00000000-0010-0000-1700-00000C000000}" name="Percentage of applications for Best Start Foods"/>
    <tableColumn id="13" xr3:uid="{00000000-0010-0000-1700-00000D000000}" name="Percentage of applications for Unknown application"/>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9full" displayName="table9full" ref="A2:J30" totalsRowShown="0" dataDxfId="13">
  <tableColumns count="10">
    <tableColumn id="1" xr3:uid="{00000000-0010-0000-1800-000001000000}" name="Type of birth [note 1]" dataDxfId="12"/>
    <tableColumn id="2" xr3:uid="{00000000-0010-0000-1800-000002000000}" name="Total applications received" dataDxfId="11"/>
    <tableColumn id="3" xr3:uid="{00000000-0010-0000-1800-000003000000}" name="Percentage of total pregnancy and baby applications received" dataDxfId="10"/>
    <tableColumn id="4" xr3:uid="{00000000-0010-0000-1800-000004000000}" name="Total applications processed" dataDxfId="9"/>
    <tableColumn id="5" xr3:uid="{00000000-0010-0000-1800-000005000000}" name="Authorised applications" dataDxfId="8"/>
    <tableColumn id="6" xr3:uid="{00000000-0010-0000-1800-000006000000}" name="Denied applications" dataDxfId="7"/>
    <tableColumn id="7" xr3:uid="{00000000-0010-0000-1800-000007000000}" name="Withdrawn applications" dataDxfId="6"/>
    <tableColumn id="8" xr3:uid="{00000000-0010-0000-1800-000008000000}" name="Percentage of processed applications authorised" dataDxfId="5"/>
    <tableColumn id="9" xr3:uid="{00000000-0010-0000-1800-000009000000}" name="Percentage of processed applications denied" dataDxfId="4"/>
    <tableColumn id="10" xr3:uid="{00000000-0010-0000-1800-00000A000000}" name="Percentage of processed applications withdrawn" dataDxfId="3"/>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finyearlookup" displayName="tablefinyearlookup" ref="A2:A9" totalsRowShown="0" headerRowDxfId="2" dataDxfId="1">
  <tableColumns count="1">
    <tableColumn id="1" xr3:uid="{00000000-0010-0000-1900-000001000000}" name="Financial yea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1"/>
  <sheetViews>
    <sheetView tabSelected="1" workbookViewId="0"/>
  </sheetViews>
  <sheetFormatPr defaultColWidth="10.6640625" defaultRowHeight="15.5" x14ac:dyDescent="0.35"/>
  <cols>
    <col min="1" max="1" width="20.6640625" customWidth="1"/>
    <col min="2" max="2" width="85.6640625" customWidth="1"/>
  </cols>
  <sheetData>
    <row r="1" spans="1:2" ht="21" x14ac:dyDescent="0.5">
      <c r="A1" s="10" t="s">
        <v>0</v>
      </c>
      <c r="B1" s="5"/>
    </row>
    <row r="2" spans="1:2" ht="18.5" x14ac:dyDescent="0.45">
      <c r="A2" s="6" t="s">
        <v>22</v>
      </c>
      <c r="B2" s="5"/>
    </row>
    <row r="3" spans="1:2" x14ac:dyDescent="0.35">
      <c r="A3" s="7" t="s">
        <v>151</v>
      </c>
      <c r="B3" s="7" t="s">
        <v>152</v>
      </c>
    </row>
    <row r="4" spans="1:2" x14ac:dyDescent="0.35">
      <c r="A4" s="8" t="str">
        <f>HYPERLINK("#'Table 1 Applications by month'!A1", "Table 1")</f>
        <v>Table 1</v>
      </c>
      <c r="B4" s="9" t="s">
        <v>153</v>
      </c>
    </row>
    <row r="5" spans="1:2" x14ac:dyDescent="0.35">
      <c r="A5" s="8" t="str">
        <f>HYPERLINK("#'Table 2 Applications by Type'!A1", "Table 2")</f>
        <v>Table 2</v>
      </c>
      <c r="B5" s="9" t="s">
        <v>154</v>
      </c>
    </row>
    <row r="6" spans="1:2" x14ac:dyDescent="0.35">
      <c r="A6" s="8" t="str">
        <f>HYPERLINK("#'Table 3 Applications by Channel'!A1", "Table 3")</f>
        <v>Table 3</v>
      </c>
      <c r="B6" s="9" t="s">
        <v>155</v>
      </c>
    </row>
    <row r="7" spans="1:2" x14ac:dyDescent="0.35">
      <c r="A7" s="8" t="str">
        <f>HYPERLINK("#'Table 4 Applications by Age'!A1", "Table 4")</f>
        <v>Table 4</v>
      </c>
      <c r="B7" s="9" t="s">
        <v>156</v>
      </c>
    </row>
    <row r="8" spans="1:2" x14ac:dyDescent="0.35">
      <c r="A8" s="8" t="str">
        <f>HYPERLINK("#'Table 5 Applications by LA'!A1", "Table 5")</f>
        <v>Table 5</v>
      </c>
      <c r="B8" s="9" t="s">
        <v>157</v>
      </c>
    </row>
    <row r="9" spans="1:2" x14ac:dyDescent="0.35">
      <c r="A9" s="8" t="str">
        <f>HYPERLINK("#'Table 6 Components by LA'!A1", "Table 6")</f>
        <v>Table 6</v>
      </c>
      <c r="B9" s="9" t="s">
        <v>158</v>
      </c>
    </row>
    <row r="10" spans="1:2" x14ac:dyDescent="0.35">
      <c r="A10" s="8" t="str">
        <f>HYPERLINK("#'Table 7 Applications by Board'!A1", "Table 7")</f>
        <v>Table 7</v>
      </c>
      <c r="B10" s="9" t="s">
        <v>159</v>
      </c>
    </row>
    <row r="11" spans="1:2" x14ac:dyDescent="0.35">
      <c r="A11" s="8" t="str">
        <f>HYPERLINK("#'Table 8 Components by Board'!A1", "Table 8")</f>
        <v>Table 8</v>
      </c>
      <c r="B11" s="9" t="s">
        <v>160</v>
      </c>
    </row>
    <row r="12" spans="1:2" x14ac:dyDescent="0.35">
      <c r="A12" s="8" t="str">
        <f>HYPERLINK("#'Table 9 Applications by Births'!A1", "Table 9")</f>
        <v>Table 9</v>
      </c>
      <c r="B12" s="9" t="s">
        <v>161</v>
      </c>
    </row>
    <row r="13" spans="1:2" x14ac:dyDescent="0.35">
      <c r="A13" s="8" t="str">
        <f>HYPERLINK("#'Table 10 Processing times'!A1", "Table 10")</f>
        <v>Table 10</v>
      </c>
      <c r="B13" s="9" t="s">
        <v>162</v>
      </c>
    </row>
    <row r="14" spans="1:2" x14ac:dyDescent="0.35">
      <c r="A14" s="8" t="str">
        <f>HYPERLINK("#'Table 11 Payments by LA'!A1", "Table 11")</f>
        <v>Table 11</v>
      </c>
      <c r="B14" s="9" t="s">
        <v>163</v>
      </c>
    </row>
    <row r="15" spans="1:2" x14ac:dyDescent="0.35">
      <c r="A15" s="8" t="str">
        <f>HYPERLINK("#'Table 12 Payments by Month'!A1", "Table 12")</f>
        <v>Table 12</v>
      </c>
      <c r="B15" s="9" t="s">
        <v>164</v>
      </c>
    </row>
    <row r="16" spans="1:2" x14ac:dyDescent="0.35">
      <c r="A16" s="8" t="str">
        <f>HYPERLINK("#'Table 13 Auto-awarded payments'!A1", "Table 13")</f>
        <v>Table 13</v>
      </c>
      <c r="B16" s="9" t="s">
        <v>165</v>
      </c>
    </row>
    <row r="17" spans="1:2" x14ac:dyDescent="0.35">
      <c r="A17" s="8" t="str">
        <f>HYPERLINK("#'Table 14 Clients Paid'!A1", "Table 14")</f>
        <v>Table 14</v>
      </c>
      <c r="B17" s="9" t="s">
        <v>166</v>
      </c>
    </row>
    <row r="18" spans="1:2" x14ac:dyDescent="0.35">
      <c r="A18" s="8" t="str">
        <f>HYPERLINK("#'Table 15a Re-determinations'!A1", "Table 15a")</f>
        <v>Table 15a</v>
      </c>
      <c r="B18" s="9" t="s">
        <v>167</v>
      </c>
    </row>
    <row r="19" spans="1:2" x14ac:dyDescent="0.35">
      <c r="A19" s="8" t="str">
        <f>HYPERLINK("#'Table 15b Appeals'!A1", "Table 15b")</f>
        <v>Table 15b</v>
      </c>
      <c r="B19" s="9" t="s">
        <v>168</v>
      </c>
    </row>
    <row r="20" spans="1:2" x14ac:dyDescent="0.35">
      <c r="A20" s="8" t="str">
        <f>HYPERLINK("#'Table 16 Reviews'!A1", "Table 16")</f>
        <v>Table 16</v>
      </c>
      <c r="B20" s="9" t="s">
        <v>169</v>
      </c>
    </row>
    <row r="21" spans="1:2" x14ac:dyDescent="0.35">
      <c r="A21" s="8" t="str">
        <f>HYPERLINK("#'Chart 1'!A1", "Chart 1")</f>
        <v>Chart 1</v>
      </c>
      <c r="B21" s="9" t="s">
        <v>153</v>
      </c>
    </row>
    <row r="22" spans="1:2" x14ac:dyDescent="0.35">
      <c r="A22" s="8" t="str">
        <f>HYPERLINK("#'Chart 2'!A1", "Chart 2")</f>
        <v>Chart 2</v>
      </c>
      <c r="B22" s="9" t="s">
        <v>154</v>
      </c>
    </row>
    <row r="23" spans="1:2" x14ac:dyDescent="0.35">
      <c r="A23" s="8" t="str">
        <f>HYPERLINK("#'Chart 3'!A1", "Chart 3")</f>
        <v>Chart 3</v>
      </c>
      <c r="B23" s="9" t="s">
        <v>164</v>
      </c>
    </row>
    <row r="24" spans="1:2" x14ac:dyDescent="0.35">
      <c r="A24" s="8" t="str">
        <f>HYPERLINK("#'Table 2 - Full data'!A1", "Table 2 - Full Data")</f>
        <v>Table 2 - Full Data</v>
      </c>
      <c r="B24" s="9" t="s">
        <v>170</v>
      </c>
    </row>
    <row r="25" spans="1:2" x14ac:dyDescent="0.35">
      <c r="A25" s="8" t="str">
        <f>HYPERLINK("#'Table 4 - Full data'!A1", "Table 4 - Full Data")</f>
        <v>Table 4 - Full Data</v>
      </c>
      <c r="B25" s="9" t="s">
        <v>171</v>
      </c>
    </row>
    <row r="26" spans="1:2" x14ac:dyDescent="0.35">
      <c r="A26" s="8" t="str">
        <f>HYPERLINK("#'Table 5 - Full data'!A1", "Table 5 - Full Data")</f>
        <v>Table 5 - Full Data</v>
      </c>
      <c r="B26" s="9" t="s">
        <v>172</v>
      </c>
    </row>
    <row r="27" spans="1:2" x14ac:dyDescent="0.35">
      <c r="A27" s="8" t="str">
        <f>HYPERLINK("#'Table 6 - Full data'!A1", "Table 6 - Full Data")</f>
        <v>Table 6 - Full Data</v>
      </c>
      <c r="B27" s="9" t="s">
        <v>173</v>
      </c>
    </row>
    <row r="28" spans="1:2" x14ac:dyDescent="0.35">
      <c r="A28" s="8" t="str">
        <f>HYPERLINK("#'Table 7 - Full data'!A1", "Table 7 - Full Data")</f>
        <v>Table 7 - Full Data</v>
      </c>
      <c r="B28" s="9" t="s">
        <v>174</v>
      </c>
    </row>
    <row r="29" spans="1:2" x14ac:dyDescent="0.35">
      <c r="A29" s="8" t="str">
        <f>HYPERLINK("#'Table 8 - Full data'!A1", "Table 8 - Full Data")</f>
        <v>Table 8 - Full Data</v>
      </c>
      <c r="B29" s="9" t="s">
        <v>175</v>
      </c>
    </row>
    <row r="30" spans="1:2" x14ac:dyDescent="0.35">
      <c r="A30" s="8" t="str">
        <f>HYPERLINK("#'Table 9 - Full data'!A1", "Table 9 - Full Data")</f>
        <v>Table 9 - Full Data</v>
      </c>
      <c r="B30" s="9" t="s">
        <v>176</v>
      </c>
    </row>
    <row r="31" spans="1:2" x14ac:dyDescent="0.35">
      <c r="A31" s="8" t="str">
        <f>HYPERLINK("#'Financial year lookup'!A1", "Financial year lookup")</f>
        <v>Financial year lookup</v>
      </c>
      <c r="B31" s="9" t="s">
        <v>21</v>
      </c>
    </row>
  </sheetData>
  <conditionalFormatting sqref="A1">
    <cfRule type="dataBar" priority="1">
      <dataBar>
        <cfvo type="num" val="0"/>
        <cfvo type="num" val="1"/>
        <color rgb="FFB4A9D4"/>
      </dataBar>
      <extLst>
        <ext xmlns:x14="http://schemas.microsoft.com/office/spreadsheetml/2009/9/main" uri="{B025F937-C7B1-47D3-B67F-A62EFF666E3E}">
          <x14:id>{A48F322D-AEFB-4FDA-8AE4-DED69FD37DBA}</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48F322D-AEFB-4FDA-8AE4-DED69FD37DBA}">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1"/>
  <sheetViews>
    <sheetView workbookViewId="0"/>
  </sheetViews>
  <sheetFormatPr defaultColWidth="10.6640625" defaultRowHeight="15.5" x14ac:dyDescent="0.35"/>
  <cols>
    <col min="1" max="1" width="35.6640625" customWidth="1"/>
    <col min="2" max="10" width="16.6640625" customWidth="1"/>
  </cols>
  <sheetData>
    <row r="1" spans="1:10" ht="21" x14ac:dyDescent="0.5">
      <c r="A1" s="10" t="s">
        <v>1</v>
      </c>
      <c r="B1" s="11"/>
      <c r="C1" s="11"/>
      <c r="D1" s="11"/>
      <c r="E1" s="11"/>
      <c r="F1" s="11"/>
      <c r="G1" s="11"/>
      <c r="H1" s="11"/>
      <c r="I1" s="11"/>
      <c r="J1" s="11"/>
    </row>
    <row r="2" spans="1:10" x14ac:dyDescent="0.35">
      <c r="A2" s="11" t="s">
        <v>23</v>
      </c>
      <c r="B2" s="11"/>
      <c r="C2" s="11"/>
      <c r="D2" s="11"/>
      <c r="E2" s="11"/>
      <c r="F2" s="11"/>
      <c r="G2" s="11"/>
      <c r="H2" s="11"/>
      <c r="I2" s="11"/>
      <c r="J2" s="11"/>
    </row>
    <row r="3" spans="1:10" x14ac:dyDescent="0.35">
      <c r="A3" s="11" t="s">
        <v>24</v>
      </c>
      <c r="B3" s="11"/>
      <c r="C3" s="11"/>
      <c r="D3" s="11"/>
      <c r="E3" s="11"/>
      <c r="F3" s="11"/>
      <c r="G3" s="11"/>
      <c r="H3" s="11"/>
      <c r="I3" s="11"/>
      <c r="J3" s="11"/>
    </row>
    <row r="4" spans="1:10" x14ac:dyDescent="0.35">
      <c r="A4" s="11" t="s">
        <v>25</v>
      </c>
      <c r="B4" s="11"/>
      <c r="C4" s="11"/>
      <c r="D4" s="11"/>
      <c r="E4" s="11"/>
      <c r="F4" s="11"/>
      <c r="G4" s="11"/>
      <c r="H4" s="11"/>
      <c r="I4" s="11"/>
      <c r="J4" s="11"/>
    </row>
    <row r="5" spans="1:10" x14ac:dyDescent="0.35">
      <c r="A5" s="11" t="s">
        <v>26</v>
      </c>
      <c r="B5" s="11"/>
      <c r="C5" s="11"/>
      <c r="D5" s="11"/>
      <c r="E5" s="11"/>
      <c r="F5" s="11"/>
      <c r="G5" s="11"/>
      <c r="H5" s="11"/>
      <c r="I5" s="11"/>
      <c r="J5" s="11"/>
    </row>
    <row r="6" spans="1:10" ht="80" customHeight="1" x14ac:dyDescent="0.35">
      <c r="A6" s="12" t="s">
        <v>844</v>
      </c>
      <c r="B6" s="12" t="s">
        <v>845</v>
      </c>
      <c r="C6" s="12" t="s">
        <v>177</v>
      </c>
      <c r="D6" s="12" t="s">
        <v>846</v>
      </c>
      <c r="E6" s="12" t="s">
        <v>847</v>
      </c>
      <c r="F6" s="12" t="s">
        <v>848</v>
      </c>
      <c r="G6" s="12" t="s">
        <v>849</v>
      </c>
      <c r="H6" s="12" t="s">
        <v>178</v>
      </c>
      <c r="I6" s="12" t="s">
        <v>179</v>
      </c>
      <c r="J6" s="12" t="s">
        <v>180</v>
      </c>
    </row>
    <row r="7" spans="1:10" x14ac:dyDescent="0.35">
      <c r="A7" s="13" t="s">
        <v>181</v>
      </c>
      <c r="B7" s="14">
        <v>474300</v>
      </c>
      <c r="C7" s="15">
        <v>1</v>
      </c>
      <c r="D7" s="14">
        <v>471670</v>
      </c>
      <c r="E7" s="14">
        <v>312110</v>
      </c>
      <c r="F7" s="14">
        <v>142805</v>
      </c>
      <c r="G7" s="14">
        <v>16755</v>
      </c>
      <c r="H7" s="15">
        <v>0.66</v>
      </c>
      <c r="I7" s="15">
        <v>0.3</v>
      </c>
      <c r="J7" s="15">
        <v>0.04</v>
      </c>
    </row>
    <row r="8" spans="1:10" x14ac:dyDescent="0.35">
      <c r="A8" s="11" t="s">
        <v>182</v>
      </c>
      <c r="B8" s="16">
        <v>9900</v>
      </c>
      <c r="C8" s="17">
        <v>0.02</v>
      </c>
      <c r="D8" s="16">
        <v>3365</v>
      </c>
      <c r="E8" s="16">
        <v>2730</v>
      </c>
      <c r="F8" s="16">
        <v>620</v>
      </c>
      <c r="G8" s="16">
        <v>10</v>
      </c>
      <c r="H8" s="17">
        <v>0.81</v>
      </c>
      <c r="I8" s="17">
        <v>0.18</v>
      </c>
      <c r="J8" s="17">
        <v>0</v>
      </c>
    </row>
    <row r="9" spans="1:10" x14ac:dyDescent="0.35">
      <c r="A9" s="11" t="s">
        <v>183</v>
      </c>
      <c r="B9" s="16">
        <v>4025</v>
      </c>
      <c r="C9" s="17">
        <v>0.01</v>
      </c>
      <c r="D9" s="16">
        <v>8335</v>
      </c>
      <c r="E9" s="16">
        <v>5175</v>
      </c>
      <c r="F9" s="16">
        <v>3020</v>
      </c>
      <c r="G9" s="16">
        <v>140</v>
      </c>
      <c r="H9" s="17">
        <v>0.62</v>
      </c>
      <c r="I9" s="17">
        <v>0.36</v>
      </c>
      <c r="J9" s="17">
        <v>0.02</v>
      </c>
    </row>
    <row r="10" spans="1:10" x14ac:dyDescent="0.35">
      <c r="A10" s="11" t="s">
        <v>184</v>
      </c>
      <c r="B10" s="16">
        <v>2585</v>
      </c>
      <c r="C10" s="17">
        <v>0.01</v>
      </c>
      <c r="D10" s="16">
        <v>3210</v>
      </c>
      <c r="E10" s="16">
        <v>1865</v>
      </c>
      <c r="F10" s="16">
        <v>1240</v>
      </c>
      <c r="G10" s="16">
        <v>105</v>
      </c>
      <c r="H10" s="17">
        <v>0.57999999999999996</v>
      </c>
      <c r="I10" s="17">
        <v>0.39</v>
      </c>
      <c r="J10" s="17">
        <v>0.03</v>
      </c>
    </row>
    <row r="11" spans="1:10" x14ac:dyDescent="0.35">
      <c r="A11" s="11" t="s">
        <v>185</v>
      </c>
      <c r="B11" s="16">
        <v>2970</v>
      </c>
      <c r="C11" s="17">
        <v>0.01</v>
      </c>
      <c r="D11" s="16">
        <v>3025</v>
      </c>
      <c r="E11" s="16">
        <v>1735</v>
      </c>
      <c r="F11" s="16">
        <v>1195</v>
      </c>
      <c r="G11" s="16">
        <v>95</v>
      </c>
      <c r="H11" s="17">
        <v>0.56999999999999995</v>
      </c>
      <c r="I11" s="17">
        <v>0.4</v>
      </c>
      <c r="J11" s="17">
        <v>0.03</v>
      </c>
    </row>
    <row r="12" spans="1:10" x14ac:dyDescent="0.35">
      <c r="A12" s="11" t="s">
        <v>186</v>
      </c>
      <c r="B12" s="16">
        <v>8650</v>
      </c>
      <c r="C12" s="17">
        <v>0.02</v>
      </c>
      <c r="D12" s="16">
        <v>3890</v>
      </c>
      <c r="E12" s="16">
        <v>2250</v>
      </c>
      <c r="F12" s="16">
        <v>1385</v>
      </c>
      <c r="G12" s="16">
        <v>260</v>
      </c>
      <c r="H12" s="17">
        <v>0.57999999999999996</v>
      </c>
      <c r="I12" s="17">
        <v>0.36</v>
      </c>
      <c r="J12" s="17">
        <v>7.0000000000000007E-2</v>
      </c>
    </row>
    <row r="13" spans="1:10" x14ac:dyDescent="0.35">
      <c r="A13" s="11" t="s">
        <v>187</v>
      </c>
      <c r="B13" s="16">
        <v>18610</v>
      </c>
      <c r="C13" s="17">
        <v>0.04</v>
      </c>
      <c r="D13" s="16">
        <v>21280</v>
      </c>
      <c r="E13" s="16">
        <v>13550</v>
      </c>
      <c r="F13" s="16">
        <v>6985</v>
      </c>
      <c r="G13" s="16">
        <v>745</v>
      </c>
      <c r="H13" s="17">
        <v>0.64</v>
      </c>
      <c r="I13" s="17">
        <v>0.33</v>
      </c>
      <c r="J13" s="17">
        <v>0.04</v>
      </c>
    </row>
    <row r="14" spans="1:10" x14ac:dyDescent="0.35">
      <c r="A14" s="11" t="s">
        <v>188</v>
      </c>
      <c r="B14" s="16">
        <v>24935</v>
      </c>
      <c r="C14" s="17">
        <v>0.05</v>
      </c>
      <c r="D14" s="16">
        <v>20725</v>
      </c>
      <c r="E14" s="16">
        <v>15210</v>
      </c>
      <c r="F14" s="16">
        <v>4770</v>
      </c>
      <c r="G14" s="16">
        <v>745</v>
      </c>
      <c r="H14" s="17">
        <v>0.73</v>
      </c>
      <c r="I14" s="17">
        <v>0.23</v>
      </c>
      <c r="J14" s="17">
        <v>0.04</v>
      </c>
    </row>
    <row r="15" spans="1:10" x14ac:dyDescent="0.35">
      <c r="A15" s="11" t="s">
        <v>189</v>
      </c>
      <c r="B15" s="16">
        <v>7730</v>
      </c>
      <c r="C15" s="17">
        <v>0.02</v>
      </c>
      <c r="D15" s="16">
        <v>13280</v>
      </c>
      <c r="E15" s="16">
        <v>8820</v>
      </c>
      <c r="F15" s="16">
        <v>3770</v>
      </c>
      <c r="G15" s="16">
        <v>690</v>
      </c>
      <c r="H15" s="17">
        <v>0.66</v>
      </c>
      <c r="I15" s="17">
        <v>0.28000000000000003</v>
      </c>
      <c r="J15" s="17">
        <v>0.05</v>
      </c>
    </row>
    <row r="16" spans="1:10" x14ac:dyDescent="0.35">
      <c r="A16" s="11" t="s">
        <v>190</v>
      </c>
      <c r="B16" s="16">
        <v>10220</v>
      </c>
      <c r="C16" s="17">
        <v>0.02</v>
      </c>
      <c r="D16" s="16">
        <v>7580</v>
      </c>
      <c r="E16" s="16">
        <v>5375</v>
      </c>
      <c r="F16" s="16">
        <v>1900</v>
      </c>
      <c r="G16" s="16">
        <v>305</v>
      </c>
      <c r="H16" s="17">
        <v>0.71</v>
      </c>
      <c r="I16" s="17">
        <v>0.25</v>
      </c>
      <c r="J16" s="17">
        <v>0.04</v>
      </c>
    </row>
    <row r="17" spans="1:10" x14ac:dyDescent="0.35">
      <c r="A17" s="11" t="s">
        <v>191</v>
      </c>
      <c r="B17" s="16">
        <v>7035</v>
      </c>
      <c r="C17" s="17">
        <v>0.01</v>
      </c>
      <c r="D17" s="16">
        <v>6655</v>
      </c>
      <c r="E17" s="16">
        <v>4630</v>
      </c>
      <c r="F17" s="16">
        <v>1690</v>
      </c>
      <c r="G17" s="16">
        <v>335</v>
      </c>
      <c r="H17" s="17">
        <v>0.7</v>
      </c>
      <c r="I17" s="17">
        <v>0.25</v>
      </c>
      <c r="J17" s="17">
        <v>0.05</v>
      </c>
    </row>
    <row r="18" spans="1:10" x14ac:dyDescent="0.35">
      <c r="A18" s="11" t="s">
        <v>192</v>
      </c>
      <c r="B18" s="16">
        <v>7740</v>
      </c>
      <c r="C18" s="17">
        <v>0.02</v>
      </c>
      <c r="D18" s="16">
        <v>6995</v>
      </c>
      <c r="E18" s="16">
        <v>4800</v>
      </c>
      <c r="F18" s="16">
        <v>1735</v>
      </c>
      <c r="G18" s="16">
        <v>455</v>
      </c>
      <c r="H18" s="17">
        <v>0.69</v>
      </c>
      <c r="I18" s="17">
        <v>0.25</v>
      </c>
      <c r="J18" s="17">
        <v>7.0000000000000007E-2</v>
      </c>
    </row>
    <row r="19" spans="1:10" x14ac:dyDescent="0.35">
      <c r="A19" s="11" t="s">
        <v>193</v>
      </c>
      <c r="B19" s="16">
        <v>11470</v>
      </c>
      <c r="C19" s="17">
        <v>0.02</v>
      </c>
      <c r="D19" s="16">
        <v>8250</v>
      </c>
      <c r="E19" s="16">
        <v>5140</v>
      </c>
      <c r="F19" s="16">
        <v>2725</v>
      </c>
      <c r="G19" s="16">
        <v>385</v>
      </c>
      <c r="H19" s="17">
        <v>0.62</v>
      </c>
      <c r="I19" s="17">
        <v>0.33</v>
      </c>
      <c r="J19" s="17">
        <v>0.05</v>
      </c>
    </row>
    <row r="20" spans="1:10" x14ac:dyDescent="0.35">
      <c r="A20" s="11" t="s">
        <v>194</v>
      </c>
      <c r="B20" s="16">
        <v>4875</v>
      </c>
      <c r="C20" s="17">
        <v>0.01</v>
      </c>
      <c r="D20" s="16">
        <v>6695</v>
      </c>
      <c r="E20" s="16">
        <v>4490</v>
      </c>
      <c r="F20" s="16">
        <v>1845</v>
      </c>
      <c r="G20" s="16">
        <v>360</v>
      </c>
      <c r="H20" s="17">
        <v>0.67</v>
      </c>
      <c r="I20" s="17">
        <v>0.28000000000000003</v>
      </c>
      <c r="J20" s="17">
        <v>0.05</v>
      </c>
    </row>
    <row r="21" spans="1:10" x14ac:dyDescent="0.35">
      <c r="A21" s="11" t="s">
        <v>195</v>
      </c>
      <c r="B21" s="16">
        <v>7380</v>
      </c>
      <c r="C21" s="17">
        <v>0.02</v>
      </c>
      <c r="D21" s="16">
        <v>7885</v>
      </c>
      <c r="E21" s="16">
        <v>5170</v>
      </c>
      <c r="F21" s="16">
        <v>2240</v>
      </c>
      <c r="G21" s="16">
        <v>475</v>
      </c>
      <c r="H21" s="17">
        <v>0.66</v>
      </c>
      <c r="I21" s="17">
        <v>0.28000000000000003</v>
      </c>
      <c r="J21" s="17">
        <v>0.06</v>
      </c>
    </row>
    <row r="22" spans="1:10" x14ac:dyDescent="0.35">
      <c r="A22" s="11" t="s">
        <v>196</v>
      </c>
      <c r="B22" s="16">
        <v>13760</v>
      </c>
      <c r="C22" s="17">
        <v>0.03</v>
      </c>
      <c r="D22" s="16">
        <v>7965</v>
      </c>
      <c r="E22" s="16">
        <v>5315</v>
      </c>
      <c r="F22" s="16">
        <v>2310</v>
      </c>
      <c r="G22" s="16">
        <v>340</v>
      </c>
      <c r="H22" s="17">
        <v>0.67</v>
      </c>
      <c r="I22" s="17">
        <v>0.28999999999999998</v>
      </c>
      <c r="J22" s="17">
        <v>0.04</v>
      </c>
    </row>
    <row r="23" spans="1:10" x14ac:dyDescent="0.35">
      <c r="A23" s="11" t="s">
        <v>197</v>
      </c>
      <c r="B23" s="16">
        <v>5670</v>
      </c>
      <c r="C23" s="17">
        <v>0.01</v>
      </c>
      <c r="D23" s="16">
        <v>9490</v>
      </c>
      <c r="E23" s="16">
        <v>5345</v>
      </c>
      <c r="F23" s="16">
        <v>4020</v>
      </c>
      <c r="G23" s="16">
        <v>120</v>
      </c>
      <c r="H23" s="17">
        <v>0.56000000000000005</v>
      </c>
      <c r="I23" s="17">
        <v>0.42</v>
      </c>
      <c r="J23" s="17">
        <v>0.01</v>
      </c>
    </row>
    <row r="24" spans="1:10" x14ac:dyDescent="0.35">
      <c r="A24" s="11" t="s">
        <v>198</v>
      </c>
      <c r="B24" s="16">
        <v>5735</v>
      </c>
      <c r="C24" s="17">
        <v>0.01</v>
      </c>
      <c r="D24" s="16">
        <v>6155</v>
      </c>
      <c r="E24" s="16">
        <v>3795</v>
      </c>
      <c r="F24" s="16">
        <v>2290</v>
      </c>
      <c r="G24" s="16">
        <v>70</v>
      </c>
      <c r="H24" s="17">
        <v>0.62</v>
      </c>
      <c r="I24" s="17">
        <v>0.37</v>
      </c>
      <c r="J24" s="17">
        <v>0.01</v>
      </c>
    </row>
    <row r="25" spans="1:10" x14ac:dyDescent="0.35">
      <c r="A25" s="11" t="s">
        <v>199</v>
      </c>
      <c r="B25" s="16">
        <v>6830</v>
      </c>
      <c r="C25" s="17">
        <v>0.01</v>
      </c>
      <c r="D25" s="16">
        <v>6310</v>
      </c>
      <c r="E25" s="16">
        <v>3950</v>
      </c>
      <c r="F25" s="16">
        <v>2275</v>
      </c>
      <c r="G25" s="16">
        <v>80</v>
      </c>
      <c r="H25" s="17">
        <v>0.63</v>
      </c>
      <c r="I25" s="17">
        <v>0.36</v>
      </c>
      <c r="J25" s="17">
        <v>0.01</v>
      </c>
    </row>
    <row r="26" spans="1:10" x14ac:dyDescent="0.35">
      <c r="A26" s="11" t="s">
        <v>200</v>
      </c>
      <c r="B26" s="16">
        <v>25580</v>
      </c>
      <c r="C26" s="17">
        <v>0.05</v>
      </c>
      <c r="D26" s="16">
        <v>10925</v>
      </c>
      <c r="E26" s="16">
        <v>8595</v>
      </c>
      <c r="F26" s="16">
        <v>2175</v>
      </c>
      <c r="G26" s="16">
        <v>155</v>
      </c>
      <c r="H26" s="17">
        <v>0.79</v>
      </c>
      <c r="I26" s="17">
        <v>0.2</v>
      </c>
      <c r="J26" s="17">
        <v>0.01</v>
      </c>
    </row>
    <row r="27" spans="1:10" x14ac:dyDescent="0.35">
      <c r="A27" s="11" t="s">
        <v>201</v>
      </c>
      <c r="B27" s="16">
        <v>8765</v>
      </c>
      <c r="C27" s="17">
        <v>0.02</v>
      </c>
      <c r="D27" s="16">
        <v>16590</v>
      </c>
      <c r="E27" s="16">
        <v>13460</v>
      </c>
      <c r="F27" s="16">
        <v>2955</v>
      </c>
      <c r="G27" s="16">
        <v>180</v>
      </c>
      <c r="H27" s="17">
        <v>0.81</v>
      </c>
      <c r="I27" s="17">
        <v>0.18</v>
      </c>
      <c r="J27" s="17">
        <v>0.01</v>
      </c>
    </row>
    <row r="28" spans="1:10" x14ac:dyDescent="0.35">
      <c r="A28" s="11" t="s">
        <v>202</v>
      </c>
      <c r="B28" s="16">
        <v>9805</v>
      </c>
      <c r="C28" s="17">
        <v>0.02</v>
      </c>
      <c r="D28" s="16">
        <v>11335</v>
      </c>
      <c r="E28" s="16">
        <v>8490</v>
      </c>
      <c r="F28" s="16">
        <v>2720</v>
      </c>
      <c r="G28" s="16">
        <v>120</v>
      </c>
      <c r="H28" s="17">
        <v>0.75</v>
      </c>
      <c r="I28" s="17">
        <v>0.24</v>
      </c>
      <c r="J28" s="17">
        <v>0.01</v>
      </c>
    </row>
    <row r="29" spans="1:10" x14ac:dyDescent="0.35">
      <c r="A29" s="11" t="s">
        <v>203</v>
      </c>
      <c r="B29" s="16">
        <v>7980</v>
      </c>
      <c r="C29" s="17">
        <v>0.02</v>
      </c>
      <c r="D29" s="16">
        <v>12980</v>
      </c>
      <c r="E29" s="16">
        <v>8885</v>
      </c>
      <c r="F29" s="16">
        <v>3865</v>
      </c>
      <c r="G29" s="16">
        <v>230</v>
      </c>
      <c r="H29" s="17">
        <v>0.68</v>
      </c>
      <c r="I29" s="17">
        <v>0.3</v>
      </c>
      <c r="J29" s="17">
        <v>0.02</v>
      </c>
    </row>
    <row r="30" spans="1:10" x14ac:dyDescent="0.35">
      <c r="A30" s="11" t="s">
        <v>204</v>
      </c>
      <c r="B30" s="16">
        <v>5190</v>
      </c>
      <c r="C30" s="17">
        <v>0.01</v>
      </c>
      <c r="D30" s="16">
        <v>7260</v>
      </c>
      <c r="E30" s="16">
        <v>5195</v>
      </c>
      <c r="F30" s="16">
        <v>1935</v>
      </c>
      <c r="G30" s="16">
        <v>130</v>
      </c>
      <c r="H30" s="17">
        <v>0.72</v>
      </c>
      <c r="I30" s="17">
        <v>0.27</v>
      </c>
      <c r="J30" s="17">
        <v>0.02</v>
      </c>
    </row>
    <row r="31" spans="1:10" x14ac:dyDescent="0.35">
      <c r="A31" s="11" t="s">
        <v>205</v>
      </c>
      <c r="B31" s="16">
        <v>13610</v>
      </c>
      <c r="C31" s="17">
        <v>0.03</v>
      </c>
      <c r="D31" s="16">
        <v>6525</v>
      </c>
      <c r="E31" s="16">
        <v>4035</v>
      </c>
      <c r="F31" s="16">
        <v>2215</v>
      </c>
      <c r="G31" s="16">
        <v>275</v>
      </c>
      <c r="H31" s="17">
        <v>0.62</v>
      </c>
      <c r="I31" s="17">
        <v>0.34</v>
      </c>
      <c r="J31" s="17">
        <v>0.04</v>
      </c>
    </row>
    <row r="32" spans="1:10" x14ac:dyDescent="0.35">
      <c r="A32" s="11" t="s">
        <v>206</v>
      </c>
      <c r="B32" s="16">
        <v>5985</v>
      </c>
      <c r="C32" s="17">
        <v>0.01</v>
      </c>
      <c r="D32" s="16">
        <v>8080</v>
      </c>
      <c r="E32" s="16">
        <v>4755</v>
      </c>
      <c r="F32" s="16">
        <v>3160</v>
      </c>
      <c r="G32" s="16">
        <v>170</v>
      </c>
      <c r="H32" s="17">
        <v>0.59</v>
      </c>
      <c r="I32" s="17">
        <v>0.39</v>
      </c>
      <c r="J32" s="17">
        <v>0.02</v>
      </c>
    </row>
    <row r="33" spans="1:10" x14ac:dyDescent="0.35">
      <c r="A33" s="11" t="s">
        <v>207</v>
      </c>
      <c r="B33" s="16">
        <v>10080</v>
      </c>
      <c r="C33" s="17">
        <v>0.02</v>
      </c>
      <c r="D33" s="16">
        <v>6975</v>
      </c>
      <c r="E33" s="16">
        <v>4540</v>
      </c>
      <c r="F33" s="16">
        <v>2280</v>
      </c>
      <c r="G33" s="16">
        <v>155</v>
      </c>
      <c r="H33" s="17">
        <v>0.65</v>
      </c>
      <c r="I33" s="17">
        <v>0.33</v>
      </c>
      <c r="J33" s="17">
        <v>0.02</v>
      </c>
    </row>
    <row r="34" spans="1:10" x14ac:dyDescent="0.35">
      <c r="A34" s="11" t="s">
        <v>208</v>
      </c>
      <c r="B34" s="16">
        <v>13520</v>
      </c>
      <c r="C34" s="17">
        <v>0.03</v>
      </c>
      <c r="D34" s="16">
        <v>9295</v>
      </c>
      <c r="E34" s="16">
        <v>5465</v>
      </c>
      <c r="F34" s="16">
        <v>3600</v>
      </c>
      <c r="G34" s="16">
        <v>235</v>
      </c>
      <c r="H34" s="17">
        <v>0.59</v>
      </c>
      <c r="I34" s="17">
        <v>0.39</v>
      </c>
      <c r="J34" s="17">
        <v>0.03</v>
      </c>
    </row>
    <row r="35" spans="1:10" x14ac:dyDescent="0.35">
      <c r="A35" s="11" t="s">
        <v>209</v>
      </c>
      <c r="B35" s="16">
        <v>5525</v>
      </c>
      <c r="C35" s="17">
        <v>0.01</v>
      </c>
      <c r="D35" s="16">
        <v>10030</v>
      </c>
      <c r="E35" s="16">
        <v>5785</v>
      </c>
      <c r="F35" s="16">
        <v>4005</v>
      </c>
      <c r="G35" s="16">
        <v>235</v>
      </c>
      <c r="H35" s="17">
        <v>0.57999999999999996</v>
      </c>
      <c r="I35" s="17">
        <v>0.4</v>
      </c>
      <c r="J35" s="17">
        <v>0.02</v>
      </c>
    </row>
    <row r="36" spans="1:10" x14ac:dyDescent="0.35">
      <c r="A36" s="11" t="s">
        <v>210</v>
      </c>
      <c r="B36" s="16">
        <v>4745</v>
      </c>
      <c r="C36" s="17">
        <v>0.01</v>
      </c>
      <c r="D36" s="16">
        <v>9405</v>
      </c>
      <c r="E36" s="16">
        <v>5760</v>
      </c>
      <c r="F36" s="16">
        <v>3445</v>
      </c>
      <c r="G36" s="16">
        <v>200</v>
      </c>
      <c r="H36" s="17">
        <v>0.61</v>
      </c>
      <c r="I36" s="17">
        <v>0.37</v>
      </c>
      <c r="J36" s="17">
        <v>0.02</v>
      </c>
    </row>
    <row r="37" spans="1:10" x14ac:dyDescent="0.35">
      <c r="A37" s="11" t="s">
        <v>211</v>
      </c>
      <c r="B37" s="16">
        <v>5475</v>
      </c>
      <c r="C37" s="17">
        <v>0.01</v>
      </c>
      <c r="D37" s="16">
        <v>7820</v>
      </c>
      <c r="E37" s="16">
        <v>5220</v>
      </c>
      <c r="F37" s="16">
        <v>2440</v>
      </c>
      <c r="G37" s="16">
        <v>160</v>
      </c>
      <c r="H37" s="17">
        <v>0.67</v>
      </c>
      <c r="I37" s="17">
        <v>0.31</v>
      </c>
      <c r="J37" s="17">
        <v>0.02</v>
      </c>
    </row>
    <row r="38" spans="1:10" x14ac:dyDescent="0.35">
      <c r="A38" s="11" t="s">
        <v>212</v>
      </c>
      <c r="B38" s="16">
        <v>17485</v>
      </c>
      <c r="C38" s="17">
        <v>0.04</v>
      </c>
      <c r="D38" s="16">
        <v>16235</v>
      </c>
      <c r="E38" s="16">
        <v>12650</v>
      </c>
      <c r="F38" s="16">
        <v>2220</v>
      </c>
      <c r="G38" s="16">
        <v>1365</v>
      </c>
      <c r="H38" s="17">
        <v>0.78</v>
      </c>
      <c r="I38" s="17">
        <v>0.14000000000000001</v>
      </c>
      <c r="J38" s="17">
        <v>0.08</v>
      </c>
    </row>
    <row r="39" spans="1:10" x14ac:dyDescent="0.35">
      <c r="A39" s="11" t="s">
        <v>213</v>
      </c>
      <c r="B39" s="16">
        <v>6735</v>
      </c>
      <c r="C39" s="17">
        <v>0.01</v>
      </c>
      <c r="D39" s="16">
        <v>8530</v>
      </c>
      <c r="E39" s="16">
        <v>6555</v>
      </c>
      <c r="F39" s="16">
        <v>1715</v>
      </c>
      <c r="G39" s="16">
        <v>260</v>
      </c>
      <c r="H39" s="17">
        <v>0.77</v>
      </c>
      <c r="I39" s="17">
        <v>0.2</v>
      </c>
      <c r="J39" s="17">
        <v>0.03</v>
      </c>
    </row>
    <row r="40" spans="1:10" x14ac:dyDescent="0.35">
      <c r="A40" s="11" t="s">
        <v>214</v>
      </c>
      <c r="B40" s="16">
        <v>7205</v>
      </c>
      <c r="C40" s="17">
        <v>0.02</v>
      </c>
      <c r="D40" s="16">
        <v>7565</v>
      </c>
      <c r="E40" s="16">
        <v>5185</v>
      </c>
      <c r="F40" s="16">
        <v>1760</v>
      </c>
      <c r="G40" s="16">
        <v>620</v>
      </c>
      <c r="H40" s="17">
        <v>0.69</v>
      </c>
      <c r="I40" s="17">
        <v>0.23</v>
      </c>
      <c r="J40" s="17">
        <v>0.08</v>
      </c>
    </row>
    <row r="41" spans="1:10" x14ac:dyDescent="0.35">
      <c r="A41" s="11" t="s">
        <v>215</v>
      </c>
      <c r="B41" s="16">
        <v>5270</v>
      </c>
      <c r="C41" s="17">
        <v>0.01</v>
      </c>
      <c r="D41" s="16">
        <v>5195</v>
      </c>
      <c r="E41" s="16">
        <v>3460</v>
      </c>
      <c r="F41" s="16">
        <v>1295</v>
      </c>
      <c r="G41" s="16">
        <v>435</v>
      </c>
      <c r="H41" s="17">
        <v>0.67</v>
      </c>
      <c r="I41" s="17">
        <v>0.25</v>
      </c>
      <c r="J41" s="17">
        <v>0.08</v>
      </c>
    </row>
    <row r="42" spans="1:10" x14ac:dyDescent="0.35">
      <c r="A42" s="11" t="s">
        <v>216</v>
      </c>
      <c r="B42" s="16">
        <v>5295</v>
      </c>
      <c r="C42" s="17">
        <v>0.01</v>
      </c>
      <c r="D42" s="16">
        <v>4075</v>
      </c>
      <c r="E42" s="16">
        <v>2695</v>
      </c>
      <c r="F42" s="16">
        <v>985</v>
      </c>
      <c r="G42" s="16">
        <v>395</v>
      </c>
      <c r="H42" s="17">
        <v>0.66</v>
      </c>
      <c r="I42" s="17">
        <v>0.24</v>
      </c>
      <c r="J42" s="17">
        <v>0.1</v>
      </c>
    </row>
    <row r="43" spans="1:10" x14ac:dyDescent="0.35">
      <c r="A43" s="11" t="s">
        <v>217</v>
      </c>
      <c r="B43" s="16">
        <v>5710</v>
      </c>
      <c r="C43" s="17">
        <v>0.01</v>
      </c>
      <c r="D43" s="16">
        <v>5435</v>
      </c>
      <c r="E43" s="16">
        <v>3480</v>
      </c>
      <c r="F43" s="16">
        <v>1280</v>
      </c>
      <c r="G43" s="16">
        <v>675</v>
      </c>
      <c r="H43" s="17">
        <v>0.64</v>
      </c>
      <c r="I43" s="17">
        <v>0.24</v>
      </c>
      <c r="J43" s="17">
        <v>0.12</v>
      </c>
    </row>
    <row r="44" spans="1:10" x14ac:dyDescent="0.35">
      <c r="A44" s="11" t="s">
        <v>218</v>
      </c>
      <c r="B44" s="16">
        <v>4165</v>
      </c>
      <c r="C44" s="17">
        <v>0.01</v>
      </c>
      <c r="D44" s="16">
        <v>3645</v>
      </c>
      <c r="E44" s="16">
        <v>2340</v>
      </c>
      <c r="F44" s="16">
        <v>940</v>
      </c>
      <c r="G44" s="16">
        <v>365</v>
      </c>
      <c r="H44" s="17">
        <v>0.64</v>
      </c>
      <c r="I44" s="17">
        <v>0.26</v>
      </c>
      <c r="J44" s="17">
        <v>0.1</v>
      </c>
    </row>
    <row r="45" spans="1:10" x14ac:dyDescent="0.35">
      <c r="A45" s="11" t="s">
        <v>219</v>
      </c>
      <c r="B45" s="16">
        <v>7215</v>
      </c>
      <c r="C45" s="17">
        <v>0.02</v>
      </c>
      <c r="D45" s="16">
        <v>4335</v>
      </c>
      <c r="E45" s="16">
        <v>2890</v>
      </c>
      <c r="F45" s="16">
        <v>1010</v>
      </c>
      <c r="G45" s="16">
        <v>435</v>
      </c>
      <c r="H45" s="17">
        <v>0.67</v>
      </c>
      <c r="I45" s="17">
        <v>0.23</v>
      </c>
      <c r="J45" s="17">
        <v>0.1</v>
      </c>
    </row>
    <row r="46" spans="1:10" x14ac:dyDescent="0.35">
      <c r="A46" s="11" t="s">
        <v>220</v>
      </c>
      <c r="B46" s="16">
        <v>9055</v>
      </c>
      <c r="C46" s="17">
        <v>0.02</v>
      </c>
      <c r="D46" s="16">
        <v>5085</v>
      </c>
      <c r="E46" s="16">
        <v>3515</v>
      </c>
      <c r="F46" s="16">
        <v>1265</v>
      </c>
      <c r="G46" s="16">
        <v>305</v>
      </c>
      <c r="H46" s="17">
        <v>0.69</v>
      </c>
      <c r="I46" s="17">
        <v>0.25</v>
      </c>
      <c r="J46" s="17">
        <v>0.06</v>
      </c>
    </row>
    <row r="47" spans="1:10" x14ac:dyDescent="0.35">
      <c r="A47" s="11" t="s">
        <v>221</v>
      </c>
      <c r="B47" s="16">
        <v>5875</v>
      </c>
      <c r="C47" s="17">
        <v>0.01</v>
      </c>
      <c r="D47" s="16">
        <v>5680</v>
      </c>
      <c r="E47" s="16">
        <v>3735</v>
      </c>
      <c r="F47" s="16">
        <v>1655</v>
      </c>
      <c r="G47" s="16">
        <v>290</v>
      </c>
      <c r="H47" s="17">
        <v>0.66</v>
      </c>
      <c r="I47" s="17">
        <v>0.28999999999999998</v>
      </c>
      <c r="J47" s="17">
        <v>0.05</v>
      </c>
    </row>
    <row r="48" spans="1:10" x14ac:dyDescent="0.35">
      <c r="A48" s="11" t="s">
        <v>222</v>
      </c>
      <c r="B48" s="16">
        <v>5220</v>
      </c>
      <c r="C48" s="17">
        <v>0.01</v>
      </c>
      <c r="D48" s="16">
        <v>5210</v>
      </c>
      <c r="E48" s="16">
        <v>2890</v>
      </c>
      <c r="F48" s="16">
        <v>2020</v>
      </c>
      <c r="G48" s="16">
        <v>305</v>
      </c>
      <c r="H48" s="17">
        <v>0.55000000000000004</v>
      </c>
      <c r="I48" s="17">
        <v>0.39</v>
      </c>
      <c r="J48" s="17">
        <v>0.06</v>
      </c>
    </row>
    <row r="49" spans="1:10" x14ac:dyDescent="0.35">
      <c r="A49" s="11" t="s">
        <v>223</v>
      </c>
      <c r="B49" s="16">
        <v>6480</v>
      </c>
      <c r="C49" s="17">
        <v>0.01</v>
      </c>
      <c r="D49" s="16">
        <v>7330</v>
      </c>
      <c r="E49" s="16">
        <v>4315</v>
      </c>
      <c r="F49" s="16">
        <v>2500</v>
      </c>
      <c r="G49" s="16">
        <v>515</v>
      </c>
      <c r="H49" s="17">
        <v>0.59</v>
      </c>
      <c r="I49" s="17">
        <v>0.34</v>
      </c>
      <c r="J49" s="17">
        <v>7.0000000000000007E-2</v>
      </c>
    </row>
    <row r="50" spans="1:10" x14ac:dyDescent="0.35">
      <c r="A50" s="11" t="s">
        <v>224</v>
      </c>
      <c r="B50" s="16">
        <v>16350</v>
      </c>
      <c r="C50" s="17">
        <v>0.03</v>
      </c>
      <c r="D50" s="16">
        <v>6830</v>
      </c>
      <c r="E50" s="16">
        <v>4380</v>
      </c>
      <c r="F50" s="16">
        <v>2210</v>
      </c>
      <c r="G50" s="16">
        <v>245</v>
      </c>
      <c r="H50" s="17">
        <v>0.64</v>
      </c>
      <c r="I50" s="17">
        <v>0.32</v>
      </c>
      <c r="J50" s="17">
        <v>0.04</v>
      </c>
    </row>
    <row r="51" spans="1:10" x14ac:dyDescent="0.35">
      <c r="A51" s="11" t="s">
        <v>225</v>
      </c>
      <c r="B51" s="16">
        <v>7300</v>
      </c>
      <c r="C51" s="17">
        <v>0.02</v>
      </c>
      <c r="D51" s="16">
        <v>9240</v>
      </c>
      <c r="E51" s="16">
        <v>7635</v>
      </c>
      <c r="F51" s="16">
        <v>1490</v>
      </c>
      <c r="G51" s="16">
        <v>115</v>
      </c>
      <c r="H51" s="17">
        <v>0.83</v>
      </c>
      <c r="I51" s="17">
        <v>0.16</v>
      </c>
      <c r="J51" s="17">
        <v>0.01</v>
      </c>
    </row>
    <row r="52" spans="1:10" x14ac:dyDescent="0.35">
      <c r="A52" s="11" t="s">
        <v>226</v>
      </c>
      <c r="B52" s="16">
        <v>6850</v>
      </c>
      <c r="C52" s="17">
        <v>0.01</v>
      </c>
      <c r="D52" s="16">
        <v>12715</v>
      </c>
      <c r="E52" s="16">
        <v>9785</v>
      </c>
      <c r="F52" s="16">
        <v>2590</v>
      </c>
      <c r="G52" s="16">
        <v>335</v>
      </c>
      <c r="H52" s="17">
        <v>0.77</v>
      </c>
      <c r="I52" s="17">
        <v>0.2</v>
      </c>
      <c r="J52" s="17">
        <v>0.03</v>
      </c>
    </row>
    <row r="53" spans="1:10" x14ac:dyDescent="0.35">
      <c r="A53" s="11" t="s">
        <v>227</v>
      </c>
      <c r="B53" s="16">
        <v>5855</v>
      </c>
      <c r="C53" s="17">
        <v>0.01</v>
      </c>
      <c r="D53" s="16">
        <v>10950</v>
      </c>
      <c r="E53" s="16">
        <v>7765</v>
      </c>
      <c r="F53" s="16">
        <v>2850</v>
      </c>
      <c r="G53" s="16">
        <v>335</v>
      </c>
      <c r="H53" s="17">
        <v>0.71</v>
      </c>
      <c r="I53" s="17">
        <v>0.26</v>
      </c>
      <c r="J53" s="17">
        <v>0.03</v>
      </c>
    </row>
    <row r="54" spans="1:10" x14ac:dyDescent="0.35">
      <c r="A54" s="11" t="s">
        <v>228</v>
      </c>
      <c r="B54" s="16">
        <v>5055</v>
      </c>
      <c r="C54" s="17">
        <v>0.01</v>
      </c>
      <c r="D54" s="16">
        <v>7335</v>
      </c>
      <c r="E54" s="16">
        <v>5220</v>
      </c>
      <c r="F54" s="16">
        <v>1875</v>
      </c>
      <c r="G54" s="16">
        <v>240</v>
      </c>
      <c r="H54" s="17">
        <v>0.71</v>
      </c>
      <c r="I54" s="17">
        <v>0.26</v>
      </c>
      <c r="J54" s="17">
        <v>0.03</v>
      </c>
    </row>
    <row r="55" spans="1:10" x14ac:dyDescent="0.35">
      <c r="A55" s="11" t="s">
        <v>229</v>
      </c>
      <c r="B55" s="16">
        <v>10925</v>
      </c>
      <c r="C55" s="17">
        <v>0.02</v>
      </c>
      <c r="D55" s="16">
        <v>5600</v>
      </c>
      <c r="E55" s="16">
        <v>3665</v>
      </c>
      <c r="F55" s="16">
        <v>1690</v>
      </c>
      <c r="G55" s="16">
        <v>250</v>
      </c>
      <c r="H55" s="17">
        <v>0.65</v>
      </c>
      <c r="I55" s="17">
        <v>0.3</v>
      </c>
      <c r="J55" s="17">
        <v>0.04</v>
      </c>
    </row>
    <row r="56" spans="1:10" x14ac:dyDescent="0.35">
      <c r="A56" s="11" t="s">
        <v>230</v>
      </c>
      <c r="B56" s="16">
        <v>4320</v>
      </c>
      <c r="C56" s="17">
        <v>0.01</v>
      </c>
      <c r="D56" s="16">
        <v>3585</v>
      </c>
      <c r="E56" s="16">
        <v>1840</v>
      </c>
      <c r="F56" s="16">
        <v>1670</v>
      </c>
      <c r="G56" s="16">
        <v>75</v>
      </c>
      <c r="H56" s="17">
        <v>0.51</v>
      </c>
      <c r="I56" s="17">
        <v>0.47</v>
      </c>
      <c r="J56" s="17">
        <v>0.02</v>
      </c>
    </row>
    <row r="57" spans="1:10" x14ac:dyDescent="0.35">
      <c r="A57" s="11" t="s">
        <v>231</v>
      </c>
      <c r="B57" s="16">
        <v>5910</v>
      </c>
      <c r="C57" s="17">
        <v>0.01</v>
      </c>
      <c r="D57" s="16">
        <v>4840</v>
      </c>
      <c r="E57" s="16">
        <v>2300</v>
      </c>
      <c r="F57" s="16">
        <v>2465</v>
      </c>
      <c r="G57" s="16">
        <v>80</v>
      </c>
      <c r="H57" s="17">
        <v>0.47</v>
      </c>
      <c r="I57" s="17">
        <v>0.51</v>
      </c>
      <c r="J57" s="17">
        <v>0.02</v>
      </c>
    </row>
    <row r="58" spans="1:10" x14ac:dyDescent="0.35">
      <c r="A58" s="11" t="s">
        <v>232</v>
      </c>
      <c r="B58" s="16">
        <v>6360</v>
      </c>
      <c r="C58" s="17">
        <v>0.01</v>
      </c>
      <c r="D58" s="16">
        <v>4270</v>
      </c>
      <c r="E58" s="16">
        <v>2390</v>
      </c>
      <c r="F58" s="16">
        <v>1800</v>
      </c>
      <c r="G58" s="16">
        <v>80</v>
      </c>
      <c r="H58" s="17">
        <v>0.56000000000000005</v>
      </c>
      <c r="I58" s="17">
        <v>0.42</v>
      </c>
      <c r="J58" s="17">
        <v>0.02</v>
      </c>
    </row>
    <row r="59" spans="1:10" x14ac:dyDescent="0.35">
      <c r="A59" s="11" t="s">
        <v>233</v>
      </c>
      <c r="B59" s="16">
        <v>5200</v>
      </c>
      <c r="C59" s="17">
        <v>0.01</v>
      </c>
      <c r="D59" s="16">
        <v>11085</v>
      </c>
      <c r="E59" s="16">
        <v>6250</v>
      </c>
      <c r="F59" s="16">
        <v>4685</v>
      </c>
      <c r="G59" s="16">
        <v>150</v>
      </c>
      <c r="H59" s="17">
        <v>0.56000000000000005</v>
      </c>
      <c r="I59" s="17">
        <v>0.42</v>
      </c>
      <c r="J59" s="17">
        <v>0.01</v>
      </c>
    </row>
    <row r="60" spans="1:10" x14ac:dyDescent="0.35">
      <c r="A60" s="11" t="s">
        <v>234</v>
      </c>
      <c r="B60" s="16">
        <v>4080</v>
      </c>
      <c r="C60" s="17">
        <v>0.01</v>
      </c>
      <c r="D60" s="16">
        <v>7955</v>
      </c>
      <c r="E60" s="16">
        <v>4515</v>
      </c>
      <c r="F60" s="16">
        <v>3345</v>
      </c>
      <c r="G60" s="16">
        <v>95</v>
      </c>
      <c r="H60" s="17">
        <v>0.56999999999999995</v>
      </c>
      <c r="I60" s="17">
        <v>0.42</v>
      </c>
      <c r="J60" s="17">
        <v>0.01</v>
      </c>
    </row>
    <row r="61" spans="1:10" x14ac:dyDescent="0.35">
      <c r="A61" s="11" t="s">
        <v>235</v>
      </c>
      <c r="B61" s="16">
        <v>4470</v>
      </c>
      <c r="C61" s="17">
        <v>0.01</v>
      </c>
      <c r="D61" s="16">
        <v>6255</v>
      </c>
      <c r="E61" s="16">
        <v>3240</v>
      </c>
      <c r="F61" s="16">
        <v>2920</v>
      </c>
      <c r="G61" s="16">
        <v>95</v>
      </c>
      <c r="H61" s="17">
        <v>0.52</v>
      </c>
      <c r="I61" s="17">
        <v>0.47</v>
      </c>
      <c r="J61" s="17">
        <v>0.02</v>
      </c>
    </row>
    <row r="62" spans="1:10" x14ac:dyDescent="0.35">
      <c r="A62" s="11" t="s">
        <v>236</v>
      </c>
      <c r="B62" s="16">
        <v>5400</v>
      </c>
      <c r="C62" s="17">
        <v>0.01</v>
      </c>
      <c r="D62" s="16">
        <v>7020</v>
      </c>
      <c r="E62" s="16">
        <v>3885</v>
      </c>
      <c r="F62" s="16">
        <v>2965</v>
      </c>
      <c r="G62" s="16">
        <v>165</v>
      </c>
      <c r="H62" s="17">
        <v>0.55000000000000004</v>
      </c>
      <c r="I62" s="17">
        <v>0.42</v>
      </c>
      <c r="J62" s="17">
        <v>0.02</v>
      </c>
    </row>
    <row r="63" spans="1:10" x14ac:dyDescent="0.35">
      <c r="A63" s="11" t="s">
        <v>237</v>
      </c>
      <c r="B63" s="16">
        <v>4860</v>
      </c>
      <c r="C63" s="17">
        <v>0.01</v>
      </c>
      <c r="D63" s="16">
        <v>5615</v>
      </c>
      <c r="E63" s="16">
        <v>3330</v>
      </c>
      <c r="F63" s="16">
        <v>2140</v>
      </c>
      <c r="G63" s="16">
        <v>145</v>
      </c>
      <c r="H63" s="17">
        <v>0.59</v>
      </c>
      <c r="I63" s="17">
        <v>0.38</v>
      </c>
      <c r="J63" s="17">
        <v>0.03</v>
      </c>
    </row>
    <row r="64" spans="1:10" x14ac:dyDescent="0.35">
      <c r="A64" s="11" t="s">
        <v>238</v>
      </c>
      <c r="B64" s="16">
        <v>4700</v>
      </c>
      <c r="C64" s="17">
        <v>0.01</v>
      </c>
      <c r="D64" s="16">
        <v>5750</v>
      </c>
      <c r="E64" s="16">
        <v>3340</v>
      </c>
      <c r="F64" s="16">
        <v>2320</v>
      </c>
      <c r="G64" s="16">
        <v>90</v>
      </c>
      <c r="H64" s="17">
        <v>0.57999999999999996</v>
      </c>
      <c r="I64" s="17">
        <v>0.4</v>
      </c>
      <c r="J64" s="17">
        <v>0.02</v>
      </c>
    </row>
    <row r="65" spans="1:10" x14ac:dyDescent="0.35">
      <c r="A65" s="11" t="s">
        <v>239</v>
      </c>
      <c r="B65" s="16">
        <v>3980</v>
      </c>
      <c r="C65" s="17">
        <v>0.01</v>
      </c>
      <c r="D65" s="16">
        <v>4725</v>
      </c>
      <c r="E65" s="16">
        <v>2720</v>
      </c>
      <c r="F65" s="16">
        <v>1805</v>
      </c>
      <c r="G65" s="16">
        <v>200</v>
      </c>
      <c r="H65" s="17">
        <v>0.57999999999999996</v>
      </c>
      <c r="I65" s="17">
        <v>0.38</v>
      </c>
      <c r="J65" s="17">
        <v>0.04</v>
      </c>
    </row>
    <row r="66" spans="1:10" x14ac:dyDescent="0.35">
      <c r="A66" s="11" t="s">
        <v>240</v>
      </c>
      <c r="B66" s="16">
        <v>3970</v>
      </c>
      <c r="C66" s="17">
        <v>0.01</v>
      </c>
      <c r="D66" s="16">
        <v>4400</v>
      </c>
      <c r="E66" s="16">
        <v>2645</v>
      </c>
      <c r="F66" s="16">
        <v>1700</v>
      </c>
      <c r="G66" s="16">
        <v>60</v>
      </c>
      <c r="H66" s="17">
        <v>0.6</v>
      </c>
      <c r="I66" s="17">
        <v>0.39</v>
      </c>
      <c r="J66" s="17">
        <v>0.01</v>
      </c>
    </row>
    <row r="67" spans="1:10" x14ac:dyDescent="0.35">
      <c r="A67" s="11" t="s">
        <v>241</v>
      </c>
      <c r="B67" s="16">
        <v>3725</v>
      </c>
      <c r="C67" s="17">
        <v>0.01</v>
      </c>
      <c r="D67" s="16">
        <v>3940</v>
      </c>
      <c r="E67" s="16">
        <v>2235</v>
      </c>
      <c r="F67" s="16">
        <v>1660</v>
      </c>
      <c r="G67" s="16">
        <v>45</v>
      </c>
      <c r="H67" s="17">
        <v>0.56999999999999995</v>
      </c>
      <c r="I67" s="17">
        <v>0.42</v>
      </c>
      <c r="J67" s="17">
        <v>0.01</v>
      </c>
    </row>
    <row r="68" spans="1:10" x14ac:dyDescent="0.35">
      <c r="A68" s="11" t="s">
        <v>242</v>
      </c>
      <c r="B68" s="16">
        <v>2890</v>
      </c>
      <c r="C68" s="17">
        <v>0.01</v>
      </c>
      <c r="D68" s="16">
        <v>2900</v>
      </c>
      <c r="E68" s="16">
        <v>1725</v>
      </c>
      <c r="F68" s="16">
        <v>1145</v>
      </c>
      <c r="G68" s="16">
        <v>30</v>
      </c>
      <c r="H68" s="17">
        <v>0.59</v>
      </c>
      <c r="I68" s="17">
        <v>0.4</v>
      </c>
      <c r="J68" s="17">
        <v>0.01</v>
      </c>
    </row>
    <row r="69" spans="1:10" x14ac:dyDescent="0.35">
      <c r="A69" s="18" t="s">
        <v>243</v>
      </c>
      <c r="B69" s="19">
        <v>19480</v>
      </c>
      <c r="C69" s="20">
        <v>0.04</v>
      </c>
      <c r="D69" s="19">
        <v>17935</v>
      </c>
      <c r="E69" s="19">
        <v>11505</v>
      </c>
      <c r="F69" s="19">
        <v>6080</v>
      </c>
      <c r="G69" s="19">
        <v>350</v>
      </c>
      <c r="H69" s="20">
        <v>0.64</v>
      </c>
      <c r="I69" s="20">
        <v>0.34</v>
      </c>
      <c r="J69" s="20">
        <v>0.02</v>
      </c>
    </row>
    <row r="70" spans="1:10" x14ac:dyDescent="0.35">
      <c r="A70" s="30" t="s">
        <v>244</v>
      </c>
      <c r="B70" s="22">
        <v>128075</v>
      </c>
      <c r="C70" s="23">
        <v>0.27</v>
      </c>
      <c r="D70" s="22">
        <v>120680</v>
      </c>
      <c r="E70" s="22">
        <v>80095</v>
      </c>
      <c r="F70" s="22">
        <v>35370</v>
      </c>
      <c r="G70" s="22">
        <v>5215</v>
      </c>
      <c r="H70" s="23">
        <v>0.66</v>
      </c>
      <c r="I70" s="23">
        <v>0.28999999999999998</v>
      </c>
      <c r="J70" s="23">
        <v>0.04</v>
      </c>
    </row>
    <row r="71" spans="1:10" x14ac:dyDescent="0.35">
      <c r="A71" s="21" t="s">
        <v>245</v>
      </c>
      <c r="B71" s="22">
        <v>118605</v>
      </c>
      <c r="C71" s="23">
        <v>0.25</v>
      </c>
      <c r="D71" s="22">
        <v>112470</v>
      </c>
      <c r="E71" s="22">
        <v>76955</v>
      </c>
      <c r="F71" s="22">
        <v>33480</v>
      </c>
      <c r="G71" s="22">
        <v>2040</v>
      </c>
      <c r="H71" s="23">
        <v>0.68</v>
      </c>
      <c r="I71" s="23">
        <v>0.3</v>
      </c>
      <c r="J71" s="23">
        <v>0.02</v>
      </c>
    </row>
    <row r="72" spans="1:10" x14ac:dyDescent="0.35">
      <c r="A72" s="21" t="s">
        <v>246</v>
      </c>
      <c r="B72" s="22">
        <v>84235</v>
      </c>
      <c r="C72" s="23">
        <v>0.18</v>
      </c>
      <c r="D72" s="22">
        <v>83005</v>
      </c>
      <c r="E72" s="22">
        <v>57485</v>
      </c>
      <c r="F72" s="22">
        <v>20015</v>
      </c>
      <c r="G72" s="22">
        <v>5510</v>
      </c>
      <c r="H72" s="23">
        <v>0.69</v>
      </c>
      <c r="I72" s="23">
        <v>0.24</v>
      </c>
      <c r="J72" s="23">
        <v>7.0000000000000007E-2</v>
      </c>
    </row>
    <row r="73" spans="1:10" x14ac:dyDescent="0.35">
      <c r="A73" s="21" t="s">
        <v>247</v>
      </c>
      <c r="B73" s="22">
        <v>85825</v>
      </c>
      <c r="C73" s="23">
        <v>0.18</v>
      </c>
      <c r="D73" s="22">
        <v>88990</v>
      </c>
      <c r="E73" s="22">
        <v>58425</v>
      </c>
      <c r="F73" s="22">
        <v>27845</v>
      </c>
      <c r="G73" s="22">
        <v>2725</v>
      </c>
      <c r="H73" s="23">
        <v>0.66</v>
      </c>
      <c r="I73" s="23">
        <v>0.31</v>
      </c>
      <c r="J73" s="23">
        <v>0.03</v>
      </c>
    </row>
    <row r="74" spans="1:10" x14ac:dyDescent="0.35">
      <c r="A74" s="21" t="s">
        <v>248</v>
      </c>
      <c r="B74" s="22">
        <v>38075</v>
      </c>
      <c r="C74" s="23">
        <v>0.08</v>
      </c>
      <c r="D74" s="22">
        <v>48560</v>
      </c>
      <c r="E74" s="22">
        <v>27635</v>
      </c>
      <c r="F74" s="22">
        <v>20005</v>
      </c>
      <c r="G74" s="22">
        <v>920</v>
      </c>
      <c r="H74" s="23">
        <v>0.56999999999999995</v>
      </c>
      <c r="I74" s="23">
        <v>0.41</v>
      </c>
      <c r="J74" s="23">
        <v>0.02</v>
      </c>
    </row>
    <row r="75" spans="1:10" x14ac:dyDescent="0.35">
      <c r="A75" s="11" t="s">
        <v>65</v>
      </c>
      <c r="B75" s="11"/>
      <c r="C75" s="11"/>
      <c r="D75" s="11"/>
      <c r="E75" s="11"/>
      <c r="F75" s="11"/>
      <c r="G75" s="11"/>
      <c r="H75" s="11"/>
      <c r="I75" s="11"/>
      <c r="J75" s="11"/>
    </row>
    <row r="76" spans="1:10" ht="201.5" x14ac:dyDescent="0.35">
      <c r="A76" s="24" t="s">
        <v>66</v>
      </c>
      <c r="B76" s="11"/>
      <c r="C76" s="11"/>
      <c r="D76" s="11"/>
      <c r="E76" s="11"/>
      <c r="F76" s="11"/>
      <c r="G76" s="11"/>
      <c r="H76" s="11"/>
      <c r="I76" s="11"/>
      <c r="J76" s="11"/>
    </row>
    <row r="77" spans="1:10" ht="93" x14ac:dyDescent="0.35">
      <c r="A77" s="24" t="s">
        <v>67</v>
      </c>
      <c r="B77" s="11"/>
      <c r="C77" s="11"/>
      <c r="D77" s="11"/>
      <c r="E77" s="11"/>
      <c r="F77" s="11"/>
      <c r="G77" s="11"/>
      <c r="H77" s="11"/>
      <c r="I77" s="11"/>
      <c r="J77" s="11"/>
    </row>
    <row r="78" spans="1:10" ht="108.5" x14ac:dyDescent="0.35">
      <c r="A78" s="24" t="s">
        <v>68</v>
      </c>
      <c r="B78" s="11"/>
      <c r="C78" s="11"/>
      <c r="D78" s="11"/>
      <c r="E78" s="11"/>
      <c r="F78" s="11"/>
      <c r="G78" s="11"/>
      <c r="H78" s="11"/>
      <c r="I78" s="11"/>
      <c r="J78" s="11"/>
    </row>
    <row r="79" spans="1:10" x14ac:dyDescent="0.35">
      <c r="A79" s="11" t="s">
        <v>69</v>
      </c>
      <c r="B79" s="11"/>
      <c r="C79" s="11"/>
      <c r="D79" s="11"/>
      <c r="E79" s="11"/>
      <c r="F79" s="11"/>
      <c r="G79" s="11"/>
      <c r="H79" s="11"/>
      <c r="I79" s="11"/>
      <c r="J79" s="11"/>
    </row>
    <row r="80" spans="1:10" x14ac:dyDescent="0.35">
      <c r="A80" s="11" t="s">
        <v>70</v>
      </c>
      <c r="B80" s="11"/>
      <c r="C80" s="11"/>
      <c r="D80" s="11"/>
      <c r="E80" s="11"/>
      <c r="F80" s="11"/>
      <c r="G80" s="11"/>
      <c r="H80" s="11"/>
      <c r="I80" s="11"/>
      <c r="J80" s="11"/>
    </row>
    <row r="81" spans="1:10" x14ac:dyDescent="0.35">
      <c r="A81" s="11" t="s">
        <v>71</v>
      </c>
      <c r="B81" s="11"/>
      <c r="C81" s="11"/>
      <c r="D81" s="11"/>
      <c r="E81" s="11"/>
      <c r="F81" s="11"/>
      <c r="G81" s="11"/>
      <c r="H81" s="11"/>
      <c r="I81" s="11"/>
      <c r="J81" s="11"/>
    </row>
  </sheetData>
  <conditionalFormatting sqref="C1:C1048576 H1:J1048576">
    <cfRule type="dataBar" priority="1">
      <dataBar>
        <cfvo type="num" val="0"/>
        <cfvo type="num" val="1"/>
        <color rgb="FFB4A9D4"/>
      </dataBar>
      <extLst>
        <ext xmlns:x14="http://schemas.microsoft.com/office/spreadsheetml/2009/9/main" uri="{B025F937-C7B1-47D3-B67F-A62EFF666E3E}">
          <x14:id>{EC002D53-5F7E-4093-A982-BCE04F00DF84}</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C002D53-5F7E-4093-A982-BCE04F00DF84}">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5"/>
  <sheetViews>
    <sheetView workbookViewId="0"/>
  </sheetViews>
  <sheetFormatPr defaultColWidth="10.6640625" defaultRowHeight="15.5" x14ac:dyDescent="0.35"/>
  <cols>
    <col min="1" max="1" width="50.6640625" customWidth="1"/>
    <col min="2" max="11" width="16.6640625" customWidth="1"/>
  </cols>
  <sheetData>
    <row r="1" spans="1:11" ht="21" x14ac:dyDescent="0.5">
      <c r="A1" s="10" t="s">
        <v>2</v>
      </c>
      <c r="B1" s="11"/>
      <c r="C1" s="11"/>
      <c r="D1" s="11"/>
      <c r="E1" s="11"/>
      <c r="F1" s="11"/>
      <c r="G1" s="11"/>
      <c r="H1" s="11"/>
      <c r="I1" s="11"/>
      <c r="J1" s="11"/>
      <c r="K1" s="11"/>
    </row>
    <row r="2" spans="1:11" ht="93" x14ac:dyDescent="0.35">
      <c r="A2" s="24" t="s">
        <v>27</v>
      </c>
      <c r="B2" s="11"/>
      <c r="C2" s="11"/>
      <c r="D2" s="11"/>
      <c r="E2" s="11"/>
      <c r="F2" s="11"/>
      <c r="G2" s="11"/>
      <c r="H2" s="11"/>
      <c r="I2" s="11"/>
      <c r="J2" s="11"/>
      <c r="K2" s="11"/>
    </row>
    <row r="3" spans="1:11" x14ac:dyDescent="0.35">
      <c r="A3" s="11" t="s">
        <v>28</v>
      </c>
      <c r="B3" s="11"/>
      <c r="C3" s="11"/>
      <c r="D3" s="11"/>
      <c r="E3" s="11"/>
      <c r="F3" s="11"/>
      <c r="G3" s="11"/>
      <c r="H3" s="11"/>
      <c r="I3" s="11"/>
      <c r="J3" s="11"/>
      <c r="K3" s="11"/>
    </row>
    <row r="4" spans="1:11" x14ac:dyDescent="0.35">
      <c r="A4" s="11" t="s">
        <v>24</v>
      </c>
      <c r="B4" s="11"/>
      <c r="C4" s="11"/>
      <c r="D4" s="11"/>
      <c r="E4" s="11"/>
      <c r="F4" s="11"/>
      <c r="G4" s="11"/>
      <c r="H4" s="11"/>
      <c r="I4" s="11"/>
      <c r="J4" s="11"/>
      <c r="K4" s="11"/>
    </row>
    <row r="5" spans="1:11" x14ac:dyDescent="0.35">
      <c r="A5" s="11" t="s">
        <v>25</v>
      </c>
      <c r="B5" s="11"/>
      <c r="C5" s="11"/>
      <c r="D5" s="11"/>
      <c r="E5" s="11"/>
      <c r="F5" s="11"/>
      <c r="G5" s="11"/>
      <c r="H5" s="11"/>
      <c r="I5" s="11"/>
      <c r="J5" s="11"/>
      <c r="K5" s="11"/>
    </row>
    <row r="6" spans="1:11" x14ac:dyDescent="0.35">
      <c r="A6" s="11" t="s">
        <v>29</v>
      </c>
      <c r="B6" s="11"/>
      <c r="C6" s="11"/>
      <c r="D6" s="11"/>
      <c r="E6" s="11"/>
      <c r="F6" s="11"/>
      <c r="G6" s="11"/>
      <c r="H6" s="11"/>
      <c r="I6" s="11"/>
      <c r="J6" s="11"/>
      <c r="K6" s="11"/>
    </row>
    <row r="7" spans="1:11" ht="31" x14ac:dyDescent="0.35">
      <c r="A7" s="12" t="s">
        <v>850</v>
      </c>
      <c r="B7" s="12" t="s">
        <v>347</v>
      </c>
      <c r="C7" s="11"/>
      <c r="D7" s="11"/>
      <c r="E7" s="11"/>
      <c r="F7" s="11"/>
      <c r="G7" s="11"/>
      <c r="H7" s="11"/>
      <c r="I7" s="11"/>
      <c r="J7" s="11"/>
      <c r="K7" s="11"/>
    </row>
    <row r="8" spans="1:11" ht="80" customHeight="1" x14ac:dyDescent="0.35">
      <c r="A8" s="12" t="s">
        <v>851</v>
      </c>
      <c r="B8" s="12" t="s">
        <v>249</v>
      </c>
      <c r="C8" s="12" t="s">
        <v>177</v>
      </c>
      <c r="D8" s="12" t="s">
        <v>852</v>
      </c>
      <c r="E8" s="12" t="s">
        <v>250</v>
      </c>
      <c r="F8" s="12" t="s">
        <v>853</v>
      </c>
      <c r="G8" s="12" t="s">
        <v>854</v>
      </c>
      <c r="H8" s="12" t="s">
        <v>855</v>
      </c>
      <c r="I8" s="12" t="s">
        <v>178</v>
      </c>
      <c r="J8" s="12" t="s">
        <v>179</v>
      </c>
      <c r="K8" s="12" t="s">
        <v>180</v>
      </c>
    </row>
    <row r="9" spans="1:11" x14ac:dyDescent="0.35">
      <c r="A9" s="13" t="s">
        <v>181</v>
      </c>
      <c r="B9" s="14">
        <f>VLOOKUP(CONCATENATE($A9, " ", $B$7), 'Table 2 - Full data'!$A$2:$K$43, 2, FALSE)</f>
        <v>474300</v>
      </c>
      <c r="C9" s="15">
        <f>VLOOKUP(CONCATENATE($A9, " ", $B$7), 'Table 2 - Full data'!$A$2:$K$43, 3, FALSE)</f>
        <v>1</v>
      </c>
      <c r="D9" s="14">
        <f>VLOOKUP(CONCATENATE($A9, " ", $B$7), 'Table 2 - Full data'!$A$2:$K$43, 4, FALSE)</f>
        <v>471670</v>
      </c>
      <c r="E9" s="15">
        <f>VLOOKUP(CONCATENATE($A9, " ", $B$7), 'Table 2 - Full data'!$A$2:$K$43, 5, FALSE)</f>
        <v>1</v>
      </c>
      <c r="F9" s="14">
        <f>VLOOKUP(CONCATENATE($A9, " ", $B$7), 'Table 2 - Full data'!$A$2:$K$43, 6, FALSE)</f>
        <v>312110</v>
      </c>
      <c r="G9" s="14">
        <f>VLOOKUP(CONCATENATE($A9, " ", $B$7), 'Table 2 - Full data'!$A$2:$K$43, 7, FALSE)</f>
        <v>142805</v>
      </c>
      <c r="H9" s="14">
        <f>VLOOKUP(CONCATENATE($A9, " ", $B$7), 'Table 2 - Full data'!$A$2:$K$43, 8, FALSE)</f>
        <v>16755</v>
      </c>
      <c r="I9" s="15">
        <f>VLOOKUP(CONCATENATE($A9, " ", $B$7), 'Table 2 - Full data'!$A$2:$K$43, 9, FALSE)</f>
        <v>0.66</v>
      </c>
      <c r="J9" s="15">
        <f>VLOOKUP(CONCATENATE($A9, " ", $B$7), 'Table 2 - Full data'!$A$2:$K$43, 10, FALSE)</f>
        <v>0.3</v>
      </c>
      <c r="K9" s="15">
        <f>VLOOKUP(CONCATENATE($A9, " ", $B$7), 'Table 2 - Full data'!$A$2:$K$43, 11, FALSE)</f>
        <v>0.04</v>
      </c>
    </row>
    <row r="10" spans="1:11" x14ac:dyDescent="0.35">
      <c r="A10" s="11" t="s">
        <v>251</v>
      </c>
      <c r="B10" s="16">
        <f>VLOOKUP(CONCATENATE($A10, " ", $B$7), 'Table 2 - Full data'!$A$2:$K$43, 2, FALSE)</f>
        <v>178305</v>
      </c>
      <c r="C10" s="17">
        <f>VLOOKUP(CONCATENATE($A10, " ", $B$7), 'Table 2 - Full data'!$A$2:$K$43, 3, FALSE)</f>
        <v>0.38</v>
      </c>
      <c r="D10" s="16">
        <f>VLOOKUP(CONCATENATE($A10, " ", $B$7), 'Table 2 - Full data'!$A$2:$K$43, 4, FALSE)</f>
        <v>176840</v>
      </c>
      <c r="E10" s="17">
        <f>VLOOKUP(CONCATENATE($A10, " ", $B$7), 'Table 2 - Full data'!$A$2:$K$43, 5, FALSE)</f>
        <v>0.37</v>
      </c>
      <c r="F10" s="16">
        <f>VLOOKUP(CONCATENATE($A10, " ", $B$7), 'Table 2 - Full data'!$A$2:$K$43, 6, FALSE)</f>
        <v>86490</v>
      </c>
      <c r="G10" s="16">
        <f>VLOOKUP(CONCATENATE($A10, " ", $B$7), 'Table 2 - Full data'!$A$2:$K$43, 7, FALSE)</f>
        <v>86100</v>
      </c>
      <c r="H10" s="16">
        <f>VLOOKUP(CONCATENATE($A10, " ", $B$7), 'Table 2 - Full data'!$A$2:$K$43, 8, FALSE)</f>
        <v>4245</v>
      </c>
      <c r="I10" s="17">
        <f>VLOOKUP(CONCATENATE($A10, " ", $B$7), 'Table 2 - Full data'!$A$2:$K$43, 9, FALSE)</f>
        <v>0.49</v>
      </c>
      <c r="J10" s="17">
        <f>VLOOKUP(CONCATENATE($A10, " ", $B$7), 'Table 2 - Full data'!$A$2:$K$43, 10, FALSE)</f>
        <v>0.49</v>
      </c>
      <c r="K10" s="17">
        <f>VLOOKUP(CONCATENATE($A10, " ", $B$7), 'Table 2 - Full data'!$A$2:$K$43, 11, FALSE)</f>
        <v>0.02</v>
      </c>
    </row>
    <row r="11" spans="1:11" x14ac:dyDescent="0.35">
      <c r="A11" s="11" t="s">
        <v>252</v>
      </c>
      <c r="B11" s="16">
        <f>VLOOKUP(CONCATENATE($A11, " ", $B$7), 'Table 2 - Full data'!$A$2:$K$43, 2, FALSE)</f>
        <v>146595</v>
      </c>
      <c r="C11" s="17">
        <f>VLOOKUP(CONCATENATE($A11, " ", $B$7), 'Table 2 - Full data'!$A$2:$K$43, 3, FALSE)</f>
        <v>0.31</v>
      </c>
      <c r="D11" s="16">
        <f>VLOOKUP(CONCATENATE($A11, " ", $B$7), 'Table 2 - Full data'!$A$2:$K$43, 4, FALSE)</f>
        <v>146115</v>
      </c>
      <c r="E11" s="17">
        <f>VLOOKUP(CONCATENATE($A11, " ", $B$7), 'Table 2 - Full data'!$A$2:$K$43, 5, FALSE)</f>
        <v>0.31</v>
      </c>
      <c r="F11" s="16">
        <f>VLOOKUP(CONCATENATE($A11, " ", $B$7), 'Table 2 - Full data'!$A$2:$K$43, 6, FALSE)</f>
        <v>84785</v>
      </c>
      <c r="G11" s="16">
        <f>VLOOKUP(CONCATENATE($A11, " ", $B$7), 'Table 2 - Full data'!$A$2:$K$43, 7, FALSE)</f>
        <v>56035</v>
      </c>
      <c r="H11" s="16">
        <f>VLOOKUP(CONCATENATE($A11, " ", $B$7), 'Table 2 - Full data'!$A$2:$K$43, 8, FALSE)</f>
        <v>5295</v>
      </c>
      <c r="I11" s="17">
        <f>VLOOKUP(CONCATENATE($A11, " ", $B$7), 'Table 2 - Full data'!$A$2:$K$43, 9, FALSE)</f>
        <v>0.57999999999999996</v>
      </c>
      <c r="J11" s="17">
        <f>VLOOKUP(CONCATENATE($A11, " ", $B$7), 'Table 2 - Full data'!$A$2:$K$43, 10, FALSE)</f>
        <v>0.38</v>
      </c>
      <c r="K11" s="17">
        <f>VLOOKUP(CONCATENATE($A11, " ", $B$7), 'Table 2 - Full data'!$A$2:$K$43, 11, FALSE)</f>
        <v>0.04</v>
      </c>
    </row>
    <row r="12" spans="1:11" x14ac:dyDescent="0.35">
      <c r="A12" s="11" t="s">
        <v>253</v>
      </c>
      <c r="B12" s="16">
        <f>VLOOKUP(CONCATENATE($A12, " ", $B$7), 'Table 2 - Full data'!$A$2:$K$43, 2, FALSE)</f>
        <v>111060</v>
      </c>
      <c r="C12" s="17">
        <f>VLOOKUP(CONCATENATE($A12, " ", $B$7), 'Table 2 - Full data'!$A$2:$K$43, 3, FALSE)</f>
        <v>0.23</v>
      </c>
      <c r="D12" s="16">
        <f>VLOOKUP(CONCATENATE($A12, " ", $B$7), 'Table 2 - Full data'!$A$2:$K$43, 4, FALSE)</f>
        <v>110700</v>
      </c>
      <c r="E12" s="17">
        <f>VLOOKUP(CONCATENATE($A12, " ", $B$7), 'Table 2 - Full data'!$A$2:$K$43, 5, FALSE)</f>
        <v>0.23</v>
      </c>
      <c r="F12" s="16">
        <f>VLOOKUP(CONCATENATE($A12, " ", $B$7), 'Table 2 - Full data'!$A$2:$K$43, 6, FALSE)</f>
        <v>74755</v>
      </c>
      <c r="G12" s="16">
        <f>VLOOKUP(CONCATENATE($A12, " ", $B$7), 'Table 2 - Full data'!$A$2:$K$43, 7, FALSE)</f>
        <v>32455</v>
      </c>
      <c r="H12" s="16">
        <f>VLOOKUP(CONCATENATE($A12, " ", $B$7), 'Table 2 - Full data'!$A$2:$K$43, 8, FALSE)</f>
        <v>3490</v>
      </c>
      <c r="I12" s="17">
        <f>VLOOKUP(CONCATENATE($A12, " ", $B$7), 'Table 2 - Full data'!$A$2:$K$43, 9, FALSE)</f>
        <v>0.68</v>
      </c>
      <c r="J12" s="17">
        <f>VLOOKUP(CONCATENATE($A12, " ", $B$7), 'Table 2 - Full data'!$A$2:$K$43, 10, FALSE)</f>
        <v>0.28999999999999998</v>
      </c>
      <c r="K12" s="17">
        <f>VLOOKUP(CONCATENATE($A12, " ", $B$7), 'Table 2 - Full data'!$A$2:$K$43, 11, FALSE)</f>
        <v>0.03</v>
      </c>
    </row>
    <row r="13" spans="1:11" x14ac:dyDescent="0.35">
      <c r="A13" s="11" t="s">
        <v>254</v>
      </c>
      <c r="B13" s="16">
        <f>VLOOKUP(CONCATENATE($A13, " ", $B$7), 'Table 2 - Full data'!$A$2:$K$43, 2, FALSE)</f>
        <v>283950</v>
      </c>
      <c r="C13" s="17">
        <f>VLOOKUP(CONCATENATE($A13, " ", $B$7), 'Table 2 - Full data'!$A$2:$K$43, 3, FALSE)</f>
        <v>0.6</v>
      </c>
      <c r="D13" s="16">
        <f>VLOOKUP(CONCATENATE($A13, " ", $B$7), 'Table 2 - Full data'!$A$2:$K$43, 4, FALSE)</f>
        <v>281830</v>
      </c>
      <c r="E13" s="17">
        <f>VLOOKUP(CONCATENATE($A13, " ", $B$7), 'Table 2 - Full data'!$A$2:$K$43, 5, FALSE)</f>
        <v>0.6</v>
      </c>
      <c r="F13" s="16">
        <f>VLOOKUP(CONCATENATE($A13, " ", $B$7), 'Table 2 - Full data'!$A$2:$K$43, 6, FALSE)</f>
        <v>167350</v>
      </c>
      <c r="G13" s="16">
        <f>VLOOKUP(CONCATENATE($A13, " ", $B$7), 'Table 2 - Full data'!$A$2:$K$43, 7, FALSE)</f>
        <v>105465</v>
      </c>
      <c r="H13" s="16">
        <f>VLOOKUP(CONCATENATE($A13, " ", $B$7), 'Table 2 - Full data'!$A$2:$K$43, 8, FALSE)</f>
        <v>9015</v>
      </c>
      <c r="I13" s="17">
        <f>VLOOKUP(CONCATENATE($A13, " ", $B$7), 'Table 2 - Full data'!$A$2:$K$43, 9, FALSE)</f>
        <v>0.59</v>
      </c>
      <c r="J13" s="17">
        <f>VLOOKUP(CONCATENATE($A13, " ", $B$7), 'Table 2 - Full data'!$A$2:$K$43, 10, FALSE)</f>
        <v>0.37</v>
      </c>
      <c r="K13" s="17">
        <f>VLOOKUP(CONCATENATE($A13, " ", $B$7), 'Table 2 - Full data'!$A$2:$K$43, 11, FALSE)</f>
        <v>0.03</v>
      </c>
    </row>
    <row r="14" spans="1:11" x14ac:dyDescent="0.35">
      <c r="A14" s="11" t="s">
        <v>255</v>
      </c>
      <c r="B14" s="16">
        <f>VLOOKUP(CONCATENATE($A14, " ", $B$7), 'Table 2 - Full data'!$A$2:$K$43, 2, FALSE)</f>
        <v>52210</v>
      </c>
      <c r="C14" s="17">
        <f>VLOOKUP(CONCATENATE($A14, " ", $B$7), 'Table 2 - Full data'!$A$2:$K$43, 3, FALSE)</f>
        <v>0.11</v>
      </c>
      <c r="D14" s="16">
        <f>VLOOKUP(CONCATENATE($A14, " ", $B$7), 'Table 2 - Full data'!$A$2:$K$43, 4, FALSE)</f>
        <v>51845</v>
      </c>
      <c r="E14" s="17">
        <f>VLOOKUP(CONCATENATE($A14, " ", $B$7), 'Table 2 - Full data'!$A$2:$K$43, 5, FALSE)</f>
        <v>0.11</v>
      </c>
      <c r="F14" s="16">
        <f>VLOOKUP(CONCATENATE($A14, " ", $B$7), 'Table 2 - Full data'!$A$2:$K$43, 6, FALSE)</f>
        <v>2870</v>
      </c>
      <c r="G14" s="16">
        <f>VLOOKUP(CONCATENATE($A14, " ", $B$7), 'Table 2 - Full data'!$A$2:$K$43, 7, FALSE)</f>
        <v>46030</v>
      </c>
      <c r="H14" s="16">
        <f>VLOOKUP(CONCATENATE($A14, " ", $B$7), 'Table 2 - Full data'!$A$2:$K$43, 8, FALSE)</f>
        <v>2945</v>
      </c>
      <c r="I14" s="17">
        <f>VLOOKUP(CONCATENATE($A14, " ", $B$7), 'Table 2 - Full data'!$A$2:$K$43, 9, FALSE)</f>
        <v>0.06</v>
      </c>
      <c r="J14" s="17">
        <f>VLOOKUP(CONCATENATE($A14, " ", $B$7), 'Table 2 - Full data'!$A$2:$K$43, 10, FALSE)</f>
        <v>0.89</v>
      </c>
      <c r="K14" s="17">
        <f>VLOOKUP(CONCATENATE($A14, " ", $B$7), 'Table 2 - Full data'!$A$2:$K$43, 11, FALSE)</f>
        <v>0.06</v>
      </c>
    </row>
    <row r="15" spans="1:11" x14ac:dyDescent="0.35">
      <c r="A15" s="11" t="s">
        <v>65</v>
      </c>
      <c r="B15" s="11"/>
      <c r="C15" s="11"/>
      <c r="D15" s="11"/>
      <c r="E15" s="11"/>
      <c r="F15" s="11"/>
      <c r="G15" s="11"/>
      <c r="H15" s="11"/>
      <c r="I15" s="11"/>
      <c r="J15" s="11"/>
      <c r="K15" s="11"/>
    </row>
    <row r="16" spans="1:11" ht="139.5" x14ac:dyDescent="0.35">
      <c r="A16" s="24" t="s">
        <v>66</v>
      </c>
      <c r="B16" s="11"/>
      <c r="C16" s="11"/>
      <c r="D16" s="11"/>
      <c r="E16" s="11"/>
      <c r="F16" s="11"/>
      <c r="G16" s="11"/>
      <c r="H16" s="11"/>
      <c r="I16" s="11"/>
      <c r="J16" s="11"/>
      <c r="K16" s="11"/>
    </row>
    <row r="17" spans="1:11" x14ac:dyDescent="0.35">
      <c r="A17" s="11" t="s">
        <v>72</v>
      </c>
      <c r="B17" s="11"/>
      <c r="C17" s="11"/>
      <c r="D17" s="11"/>
      <c r="E17" s="11"/>
      <c r="F17" s="11"/>
      <c r="G17" s="11"/>
      <c r="H17" s="11"/>
      <c r="I17" s="11"/>
      <c r="J17" s="11"/>
      <c r="K17" s="11"/>
    </row>
    <row r="18" spans="1:11" x14ac:dyDescent="0.35">
      <c r="A18" s="11" t="s">
        <v>73</v>
      </c>
      <c r="B18" s="11"/>
      <c r="C18" s="11"/>
      <c r="D18" s="11"/>
      <c r="E18" s="11"/>
      <c r="F18" s="11"/>
      <c r="G18" s="11"/>
      <c r="H18" s="11"/>
      <c r="I18" s="11"/>
      <c r="J18" s="11"/>
      <c r="K18" s="11"/>
    </row>
    <row r="19" spans="1:11" s="4" customFormat="1" ht="77.5" x14ac:dyDescent="0.35">
      <c r="A19" s="24" t="s">
        <v>74</v>
      </c>
      <c r="B19" s="24"/>
      <c r="C19" s="24"/>
      <c r="D19" s="24"/>
      <c r="E19" s="24"/>
      <c r="F19" s="24"/>
      <c r="G19" s="24"/>
      <c r="H19" s="24"/>
      <c r="I19" s="24"/>
      <c r="J19" s="24"/>
      <c r="K19" s="24"/>
    </row>
    <row r="20" spans="1:11" s="4" customFormat="1" ht="77.5" x14ac:dyDescent="0.35">
      <c r="A20" s="24" t="s">
        <v>75</v>
      </c>
      <c r="B20" s="24"/>
      <c r="C20" s="24"/>
      <c r="D20" s="24"/>
      <c r="E20" s="24"/>
      <c r="F20" s="24"/>
      <c r="G20" s="24"/>
      <c r="H20" s="24"/>
      <c r="I20" s="24"/>
      <c r="J20" s="24"/>
      <c r="K20" s="24"/>
    </row>
    <row r="21" spans="1:11" s="4" customFormat="1" ht="62" x14ac:dyDescent="0.35">
      <c r="A21" s="24" t="s">
        <v>76</v>
      </c>
      <c r="B21" s="24"/>
      <c r="C21" s="24"/>
      <c r="D21" s="24"/>
      <c r="E21" s="24"/>
      <c r="F21" s="24"/>
      <c r="G21" s="24"/>
      <c r="H21" s="24"/>
      <c r="I21" s="24"/>
      <c r="J21" s="24"/>
      <c r="K21" s="24"/>
    </row>
    <row r="22" spans="1:11" ht="108.5" x14ac:dyDescent="0.35">
      <c r="A22" s="24" t="s">
        <v>77</v>
      </c>
      <c r="B22" s="11"/>
      <c r="C22" s="11"/>
      <c r="D22" s="11"/>
      <c r="E22" s="11"/>
      <c r="F22" s="11"/>
      <c r="G22" s="11"/>
      <c r="H22" s="11"/>
      <c r="I22" s="11"/>
      <c r="J22" s="11"/>
      <c r="K22" s="11"/>
    </row>
    <row r="23" spans="1:11" ht="93" x14ac:dyDescent="0.35">
      <c r="A23" s="24" t="s">
        <v>78</v>
      </c>
      <c r="B23" s="11"/>
      <c r="C23" s="11"/>
      <c r="D23" s="11"/>
      <c r="E23" s="11"/>
      <c r="F23" s="11"/>
      <c r="G23" s="11"/>
      <c r="H23" s="11"/>
      <c r="I23" s="11"/>
      <c r="J23" s="11"/>
      <c r="K23" s="11"/>
    </row>
    <row r="24" spans="1:11" ht="108.5" x14ac:dyDescent="0.35">
      <c r="A24" s="24" t="s">
        <v>79</v>
      </c>
      <c r="B24" s="11"/>
      <c r="C24" s="11"/>
      <c r="D24" s="11"/>
      <c r="E24" s="11"/>
      <c r="F24" s="11"/>
      <c r="G24" s="11"/>
      <c r="H24" s="11"/>
      <c r="I24" s="11"/>
      <c r="J24" s="11"/>
      <c r="K24" s="11"/>
    </row>
    <row r="25" spans="1:11" ht="93" x14ac:dyDescent="0.35">
      <c r="A25" s="24" t="s">
        <v>80</v>
      </c>
      <c r="B25" s="11"/>
      <c r="C25" s="11"/>
      <c r="D25" s="11"/>
      <c r="E25" s="11"/>
      <c r="F25" s="11"/>
      <c r="G25" s="11"/>
      <c r="H25" s="11"/>
      <c r="I25" s="11"/>
      <c r="J25" s="11"/>
      <c r="K25" s="11"/>
    </row>
  </sheetData>
  <conditionalFormatting sqref="C1:C1048576 E1:E1048576 I1:K1048576">
    <cfRule type="dataBar" priority="1">
      <dataBar>
        <cfvo type="num" val="0"/>
        <cfvo type="num" val="1"/>
        <color rgb="FFB4A9D4"/>
      </dataBar>
      <extLst>
        <ext xmlns:x14="http://schemas.microsoft.com/office/spreadsheetml/2009/9/main" uri="{B025F937-C7B1-47D3-B67F-A62EFF666E3E}">
          <x14:id>{D923C147-13C4-4FC9-8CF2-8B0D7564A02D}</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923C147-13C4-4FC9-8CF2-8B0D7564A02D}">
            <x14:dataBar minLength="0" maxLength="100" gradient="0">
              <x14:cfvo type="num">
                <xm:f>0</xm:f>
              </x14:cfvo>
              <x14:cfvo type="num">
                <xm:f>1</xm:f>
              </x14:cfvo>
              <x14:negativeFillColor rgb="FFB4A9D4"/>
              <x14:axisColor rgb="FF000000"/>
            </x14:dataBar>
          </x14:cfRule>
          <xm:sqref>C1:C1048576 E1:E1048576 I1:K1048576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'Financial year lookup'!A3:A9</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sheetViews>
  <sheetFormatPr defaultColWidth="10.6640625" defaultRowHeight="15.5" x14ac:dyDescent="0.35"/>
  <cols>
    <col min="1" max="1" width="35.6640625" customWidth="1"/>
    <col min="2" max="9" width="16.6640625" customWidth="1"/>
  </cols>
  <sheetData>
    <row r="1" spans="1:9" ht="21" x14ac:dyDescent="0.5">
      <c r="A1" s="10" t="s">
        <v>3</v>
      </c>
      <c r="B1" s="11"/>
      <c r="C1" s="11"/>
      <c r="D1" s="11"/>
      <c r="E1" s="11"/>
      <c r="F1" s="11"/>
      <c r="G1" s="11"/>
      <c r="H1" s="11"/>
      <c r="I1" s="11"/>
    </row>
    <row r="2" spans="1:9" x14ac:dyDescent="0.35">
      <c r="A2" s="11" t="s">
        <v>30</v>
      </c>
      <c r="B2" s="11"/>
      <c r="C2" s="11"/>
      <c r="D2" s="11"/>
      <c r="E2" s="11"/>
      <c r="F2" s="11"/>
      <c r="G2" s="11"/>
      <c r="H2" s="11"/>
      <c r="I2" s="11"/>
    </row>
    <row r="3" spans="1:9" x14ac:dyDescent="0.35">
      <c r="A3" s="11" t="s">
        <v>24</v>
      </c>
      <c r="B3" s="11"/>
      <c r="C3" s="11"/>
      <c r="D3" s="11"/>
      <c r="E3" s="11"/>
      <c r="F3" s="11"/>
      <c r="G3" s="11"/>
      <c r="H3" s="11"/>
      <c r="I3" s="11"/>
    </row>
    <row r="4" spans="1:9" x14ac:dyDescent="0.35">
      <c r="A4" s="11" t="s">
        <v>25</v>
      </c>
      <c r="B4" s="11"/>
      <c r="C4" s="11"/>
      <c r="D4" s="11"/>
      <c r="E4" s="11"/>
      <c r="F4" s="11"/>
      <c r="G4" s="11"/>
      <c r="H4" s="11"/>
      <c r="I4" s="11"/>
    </row>
    <row r="5" spans="1:9" x14ac:dyDescent="0.35">
      <c r="A5" s="11" t="s">
        <v>31</v>
      </c>
      <c r="B5" s="11"/>
      <c r="C5" s="11"/>
      <c r="D5" s="11"/>
      <c r="E5" s="11"/>
      <c r="F5" s="11"/>
      <c r="G5" s="11"/>
      <c r="H5" s="11"/>
      <c r="I5" s="11"/>
    </row>
    <row r="6" spans="1:9" ht="80" customHeight="1" x14ac:dyDescent="0.35">
      <c r="A6" s="12" t="s">
        <v>856</v>
      </c>
      <c r="B6" s="12" t="s">
        <v>249</v>
      </c>
      <c r="C6" s="12" t="s">
        <v>256</v>
      </c>
      <c r="D6" s="12" t="s">
        <v>257</v>
      </c>
      <c r="E6" s="12" t="s">
        <v>857</v>
      </c>
      <c r="F6" s="12" t="s">
        <v>858</v>
      </c>
      <c r="G6" s="12" t="s">
        <v>258</v>
      </c>
      <c r="H6" s="12" t="s">
        <v>259</v>
      </c>
      <c r="I6" s="12" t="s">
        <v>260</v>
      </c>
    </row>
    <row r="7" spans="1:9" x14ac:dyDescent="0.35">
      <c r="A7" s="13" t="s">
        <v>181</v>
      </c>
      <c r="B7" s="14">
        <v>474300</v>
      </c>
      <c r="C7" s="14">
        <v>427220</v>
      </c>
      <c r="D7" s="14">
        <v>9170</v>
      </c>
      <c r="E7" s="14">
        <v>35365</v>
      </c>
      <c r="F7" s="14">
        <v>2535</v>
      </c>
      <c r="G7" s="15">
        <v>0.9</v>
      </c>
      <c r="H7" s="15">
        <v>0.02</v>
      </c>
      <c r="I7" s="15">
        <v>7.0000000000000007E-2</v>
      </c>
    </row>
    <row r="8" spans="1:9" x14ac:dyDescent="0.35">
      <c r="A8" s="11" t="s">
        <v>182</v>
      </c>
      <c r="B8" s="16">
        <v>9900</v>
      </c>
      <c r="C8" s="16">
        <v>8800</v>
      </c>
      <c r="D8" s="16">
        <v>1065</v>
      </c>
      <c r="E8" s="16">
        <v>25</v>
      </c>
      <c r="F8" s="16">
        <v>5</v>
      </c>
      <c r="G8" s="17">
        <v>0.89</v>
      </c>
      <c r="H8" s="17">
        <v>0.11</v>
      </c>
      <c r="I8" s="17">
        <v>0</v>
      </c>
    </row>
    <row r="9" spans="1:9" x14ac:dyDescent="0.35">
      <c r="A9" s="11" t="s">
        <v>183</v>
      </c>
      <c r="B9" s="16">
        <v>4025</v>
      </c>
      <c r="C9" s="16">
        <v>3645</v>
      </c>
      <c r="D9" s="16">
        <v>365</v>
      </c>
      <c r="E9" s="16">
        <v>5</v>
      </c>
      <c r="F9" s="16">
        <v>10</v>
      </c>
      <c r="G9" s="17">
        <v>0.91</v>
      </c>
      <c r="H9" s="17">
        <v>0.09</v>
      </c>
      <c r="I9" s="17">
        <v>0</v>
      </c>
    </row>
    <row r="10" spans="1:9" x14ac:dyDescent="0.35">
      <c r="A10" s="11" t="s">
        <v>184</v>
      </c>
      <c r="B10" s="16">
        <v>2585</v>
      </c>
      <c r="C10" s="16">
        <v>2280</v>
      </c>
      <c r="D10" s="16">
        <v>290</v>
      </c>
      <c r="E10" s="16">
        <v>10</v>
      </c>
      <c r="F10" s="16">
        <v>10</v>
      </c>
      <c r="G10" s="17">
        <v>0.88</v>
      </c>
      <c r="H10" s="17">
        <v>0.11</v>
      </c>
      <c r="I10" s="17">
        <v>0</v>
      </c>
    </row>
    <row r="11" spans="1:9" x14ac:dyDescent="0.35">
      <c r="A11" s="11" t="s">
        <v>185</v>
      </c>
      <c r="B11" s="16">
        <v>2970</v>
      </c>
      <c r="C11" s="16">
        <v>2635</v>
      </c>
      <c r="D11" s="16">
        <v>325</v>
      </c>
      <c r="E11" s="16">
        <v>5</v>
      </c>
      <c r="F11" s="16">
        <v>5</v>
      </c>
      <c r="G11" s="17">
        <v>0.89</v>
      </c>
      <c r="H11" s="17">
        <v>0.11</v>
      </c>
      <c r="I11" s="17">
        <v>0</v>
      </c>
    </row>
    <row r="12" spans="1:9" x14ac:dyDescent="0.35">
      <c r="A12" s="11" t="s">
        <v>186</v>
      </c>
      <c r="B12" s="16">
        <v>8650</v>
      </c>
      <c r="C12" s="16">
        <v>8195</v>
      </c>
      <c r="D12" s="16">
        <v>280</v>
      </c>
      <c r="E12" s="16">
        <v>170</v>
      </c>
      <c r="F12" s="16">
        <v>5</v>
      </c>
      <c r="G12" s="17">
        <v>0.95</v>
      </c>
      <c r="H12" s="17">
        <v>0.03</v>
      </c>
      <c r="I12" s="17">
        <v>0.02</v>
      </c>
    </row>
    <row r="13" spans="1:9" x14ac:dyDescent="0.35">
      <c r="A13" s="11" t="s">
        <v>187</v>
      </c>
      <c r="B13" s="16">
        <v>18610</v>
      </c>
      <c r="C13" s="16">
        <v>17765</v>
      </c>
      <c r="D13" s="16">
        <v>100</v>
      </c>
      <c r="E13" s="16">
        <v>695</v>
      </c>
      <c r="F13" s="16">
        <v>50</v>
      </c>
      <c r="G13" s="17">
        <v>0.95</v>
      </c>
      <c r="H13" s="17">
        <v>0.01</v>
      </c>
      <c r="I13" s="17">
        <v>0.04</v>
      </c>
    </row>
    <row r="14" spans="1:9" x14ac:dyDescent="0.35">
      <c r="A14" s="11" t="s">
        <v>188</v>
      </c>
      <c r="B14" s="16">
        <v>24935</v>
      </c>
      <c r="C14" s="16">
        <v>23580</v>
      </c>
      <c r="D14" s="16">
        <v>100</v>
      </c>
      <c r="E14" s="16">
        <v>1240</v>
      </c>
      <c r="F14" s="16">
        <v>20</v>
      </c>
      <c r="G14" s="17">
        <v>0.95</v>
      </c>
      <c r="H14" s="17">
        <v>0</v>
      </c>
      <c r="I14" s="17">
        <v>0.05</v>
      </c>
    </row>
    <row r="15" spans="1:9" x14ac:dyDescent="0.35">
      <c r="A15" s="11" t="s">
        <v>189</v>
      </c>
      <c r="B15" s="16">
        <v>7730</v>
      </c>
      <c r="C15" s="16">
        <v>7175</v>
      </c>
      <c r="D15" s="16">
        <v>65</v>
      </c>
      <c r="E15" s="16">
        <v>480</v>
      </c>
      <c r="F15" s="16">
        <v>10</v>
      </c>
      <c r="G15" s="17">
        <v>0.93</v>
      </c>
      <c r="H15" s="17">
        <v>0.01</v>
      </c>
      <c r="I15" s="17">
        <v>0.06</v>
      </c>
    </row>
    <row r="16" spans="1:9" x14ac:dyDescent="0.35">
      <c r="A16" s="11" t="s">
        <v>190</v>
      </c>
      <c r="B16" s="16">
        <v>10220</v>
      </c>
      <c r="C16" s="16">
        <v>9285</v>
      </c>
      <c r="D16" s="16">
        <v>90</v>
      </c>
      <c r="E16" s="16">
        <v>815</v>
      </c>
      <c r="F16" s="16">
        <v>30</v>
      </c>
      <c r="G16" s="17">
        <v>0.91</v>
      </c>
      <c r="H16" s="17">
        <v>0.01</v>
      </c>
      <c r="I16" s="17">
        <v>0.08</v>
      </c>
    </row>
    <row r="17" spans="1:9" x14ac:dyDescent="0.35">
      <c r="A17" s="11" t="s">
        <v>191</v>
      </c>
      <c r="B17" s="16">
        <v>7035</v>
      </c>
      <c r="C17" s="16">
        <v>6125</v>
      </c>
      <c r="D17" s="16">
        <v>90</v>
      </c>
      <c r="E17" s="16">
        <v>795</v>
      </c>
      <c r="F17" s="16">
        <v>30</v>
      </c>
      <c r="G17" s="17">
        <v>0.87</v>
      </c>
      <c r="H17" s="17">
        <v>0.01</v>
      </c>
      <c r="I17" s="17">
        <v>0.11</v>
      </c>
    </row>
    <row r="18" spans="1:9" x14ac:dyDescent="0.35">
      <c r="A18" s="11" t="s">
        <v>192</v>
      </c>
      <c r="B18" s="16">
        <v>7740</v>
      </c>
      <c r="C18" s="16">
        <v>6755</v>
      </c>
      <c r="D18" s="16">
        <v>75</v>
      </c>
      <c r="E18" s="16">
        <v>875</v>
      </c>
      <c r="F18" s="16">
        <v>35</v>
      </c>
      <c r="G18" s="17">
        <v>0.87</v>
      </c>
      <c r="H18" s="17">
        <v>0.01</v>
      </c>
      <c r="I18" s="17">
        <v>0.11</v>
      </c>
    </row>
    <row r="19" spans="1:9" x14ac:dyDescent="0.35">
      <c r="A19" s="11" t="s">
        <v>193</v>
      </c>
      <c r="B19" s="16">
        <v>11470</v>
      </c>
      <c r="C19" s="16">
        <v>10555</v>
      </c>
      <c r="D19" s="16">
        <v>40</v>
      </c>
      <c r="E19" s="16">
        <v>860</v>
      </c>
      <c r="F19" s="16">
        <v>15</v>
      </c>
      <c r="G19" s="17">
        <v>0.92</v>
      </c>
      <c r="H19" s="17">
        <v>0</v>
      </c>
      <c r="I19" s="17">
        <v>7.0000000000000007E-2</v>
      </c>
    </row>
    <row r="20" spans="1:9" x14ac:dyDescent="0.35">
      <c r="A20" s="11" t="s">
        <v>194</v>
      </c>
      <c r="B20" s="16">
        <v>4875</v>
      </c>
      <c r="C20" s="16">
        <v>4330</v>
      </c>
      <c r="D20" s="16">
        <v>60</v>
      </c>
      <c r="E20" s="16">
        <v>480</v>
      </c>
      <c r="F20" s="16">
        <v>5</v>
      </c>
      <c r="G20" s="17">
        <v>0.89</v>
      </c>
      <c r="H20" s="17">
        <v>0.01</v>
      </c>
      <c r="I20" s="17">
        <v>0.1</v>
      </c>
    </row>
    <row r="21" spans="1:9" x14ac:dyDescent="0.35">
      <c r="A21" s="11" t="s">
        <v>195</v>
      </c>
      <c r="B21" s="16">
        <v>7380</v>
      </c>
      <c r="C21" s="16">
        <v>6615</v>
      </c>
      <c r="D21" s="16">
        <v>65</v>
      </c>
      <c r="E21" s="16">
        <v>685</v>
      </c>
      <c r="F21" s="16">
        <v>10</v>
      </c>
      <c r="G21" s="17">
        <v>0.9</v>
      </c>
      <c r="H21" s="17">
        <v>0.01</v>
      </c>
      <c r="I21" s="17">
        <v>0.09</v>
      </c>
    </row>
    <row r="22" spans="1:9" x14ac:dyDescent="0.35">
      <c r="A22" s="11" t="s">
        <v>196</v>
      </c>
      <c r="B22" s="16">
        <v>13760</v>
      </c>
      <c r="C22" s="16">
        <v>12290</v>
      </c>
      <c r="D22" s="16">
        <v>90</v>
      </c>
      <c r="E22" s="16">
        <v>1375</v>
      </c>
      <c r="F22" s="16">
        <v>5</v>
      </c>
      <c r="G22" s="17">
        <v>0.89</v>
      </c>
      <c r="H22" s="17">
        <v>0.01</v>
      </c>
      <c r="I22" s="17">
        <v>0.1</v>
      </c>
    </row>
    <row r="23" spans="1:9" x14ac:dyDescent="0.35">
      <c r="A23" s="11" t="s">
        <v>197</v>
      </c>
      <c r="B23" s="16">
        <v>5670</v>
      </c>
      <c r="C23" s="16">
        <v>5160</v>
      </c>
      <c r="D23" s="16">
        <v>45</v>
      </c>
      <c r="E23" s="16">
        <v>460</v>
      </c>
      <c r="F23" s="16">
        <v>5</v>
      </c>
      <c r="G23" s="17">
        <v>0.91</v>
      </c>
      <c r="H23" s="17">
        <v>0.01</v>
      </c>
      <c r="I23" s="17">
        <v>0.08</v>
      </c>
    </row>
    <row r="24" spans="1:9" x14ac:dyDescent="0.35">
      <c r="A24" s="11" t="s">
        <v>198</v>
      </c>
      <c r="B24" s="16">
        <v>5735</v>
      </c>
      <c r="C24" s="16">
        <v>5610</v>
      </c>
      <c r="D24" s="16">
        <v>65</v>
      </c>
      <c r="E24" s="16">
        <v>60</v>
      </c>
      <c r="F24" s="16">
        <v>0</v>
      </c>
      <c r="G24" s="17">
        <v>0.98</v>
      </c>
      <c r="H24" s="17">
        <v>0.01</v>
      </c>
      <c r="I24" s="17">
        <v>0.01</v>
      </c>
    </row>
    <row r="25" spans="1:9" x14ac:dyDescent="0.35">
      <c r="A25" s="11" t="s">
        <v>199</v>
      </c>
      <c r="B25" s="16">
        <v>6830</v>
      </c>
      <c r="C25" s="16">
        <v>6700</v>
      </c>
      <c r="D25" s="16">
        <v>80</v>
      </c>
      <c r="E25" s="16">
        <v>50</v>
      </c>
      <c r="F25" s="16">
        <v>0</v>
      </c>
      <c r="G25" s="17">
        <v>0.98</v>
      </c>
      <c r="H25" s="17">
        <v>0.01</v>
      </c>
      <c r="I25" s="17">
        <v>0.01</v>
      </c>
    </row>
    <row r="26" spans="1:9" x14ac:dyDescent="0.35">
      <c r="A26" s="11" t="s">
        <v>200</v>
      </c>
      <c r="B26" s="16">
        <v>25580</v>
      </c>
      <c r="C26" s="16">
        <v>24795</v>
      </c>
      <c r="D26" s="16">
        <v>555</v>
      </c>
      <c r="E26" s="16">
        <v>225</v>
      </c>
      <c r="F26" s="16">
        <v>5</v>
      </c>
      <c r="G26" s="17">
        <v>0.97</v>
      </c>
      <c r="H26" s="17">
        <v>0.02</v>
      </c>
      <c r="I26" s="17">
        <v>0.01</v>
      </c>
    </row>
    <row r="27" spans="1:9" x14ac:dyDescent="0.35">
      <c r="A27" s="11" t="s">
        <v>201</v>
      </c>
      <c r="B27" s="16">
        <v>8765</v>
      </c>
      <c r="C27" s="16">
        <v>8270</v>
      </c>
      <c r="D27" s="16">
        <v>210</v>
      </c>
      <c r="E27" s="16">
        <v>285</v>
      </c>
      <c r="F27" s="16">
        <v>5</v>
      </c>
      <c r="G27" s="17">
        <v>0.94</v>
      </c>
      <c r="H27" s="17">
        <v>0.02</v>
      </c>
      <c r="I27" s="17">
        <v>0.03</v>
      </c>
    </row>
    <row r="28" spans="1:9" x14ac:dyDescent="0.35">
      <c r="A28" s="11" t="s">
        <v>202</v>
      </c>
      <c r="B28" s="16">
        <v>9805</v>
      </c>
      <c r="C28" s="16">
        <v>9100</v>
      </c>
      <c r="D28" s="16">
        <v>230</v>
      </c>
      <c r="E28" s="16">
        <v>470</v>
      </c>
      <c r="F28" s="16">
        <v>5</v>
      </c>
      <c r="G28" s="17">
        <v>0.93</v>
      </c>
      <c r="H28" s="17">
        <v>0.02</v>
      </c>
      <c r="I28" s="17">
        <v>0.05</v>
      </c>
    </row>
    <row r="29" spans="1:9" x14ac:dyDescent="0.35">
      <c r="A29" s="11" t="s">
        <v>203</v>
      </c>
      <c r="B29" s="16">
        <v>7980</v>
      </c>
      <c r="C29" s="16">
        <v>7135</v>
      </c>
      <c r="D29" s="16">
        <v>195</v>
      </c>
      <c r="E29" s="16">
        <v>640</v>
      </c>
      <c r="F29" s="16">
        <v>5</v>
      </c>
      <c r="G29" s="17">
        <v>0.89</v>
      </c>
      <c r="H29" s="17">
        <v>0.02</v>
      </c>
      <c r="I29" s="17">
        <v>0.08</v>
      </c>
    </row>
    <row r="30" spans="1:9" x14ac:dyDescent="0.35">
      <c r="A30" s="11" t="s">
        <v>204</v>
      </c>
      <c r="B30" s="16">
        <v>5190</v>
      </c>
      <c r="C30" s="16">
        <v>4575</v>
      </c>
      <c r="D30" s="16">
        <v>190</v>
      </c>
      <c r="E30" s="16">
        <v>415</v>
      </c>
      <c r="F30" s="16">
        <v>10</v>
      </c>
      <c r="G30" s="17">
        <v>0.88</v>
      </c>
      <c r="H30" s="17">
        <v>0.04</v>
      </c>
      <c r="I30" s="17">
        <v>0.08</v>
      </c>
    </row>
    <row r="31" spans="1:9" x14ac:dyDescent="0.35">
      <c r="A31" s="11" t="s">
        <v>205</v>
      </c>
      <c r="B31" s="16">
        <v>13610</v>
      </c>
      <c r="C31" s="16">
        <v>12175</v>
      </c>
      <c r="D31" s="16">
        <v>345</v>
      </c>
      <c r="E31" s="16">
        <v>1075</v>
      </c>
      <c r="F31" s="16">
        <v>15</v>
      </c>
      <c r="G31" s="17">
        <v>0.89</v>
      </c>
      <c r="H31" s="17">
        <v>0.03</v>
      </c>
      <c r="I31" s="17">
        <v>0.08</v>
      </c>
    </row>
    <row r="32" spans="1:9" x14ac:dyDescent="0.35">
      <c r="A32" s="11" t="s">
        <v>206</v>
      </c>
      <c r="B32" s="16">
        <v>5985</v>
      </c>
      <c r="C32" s="16">
        <v>5405</v>
      </c>
      <c r="D32" s="16">
        <v>125</v>
      </c>
      <c r="E32" s="16">
        <v>445</v>
      </c>
      <c r="F32" s="16">
        <v>10</v>
      </c>
      <c r="G32" s="17">
        <v>0.9</v>
      </c>
      <c r="H32" s="17">
        <v>0.02</v>
      </c>
      <c r="I32" s="17">
        <v>7.0000000000000007E-2</v>
      </c>
    </row>
    <row r="33" spans="1:9" x14ac:dyDescent="0.35">
      <c r="A33" s="11" t="s">
        <v>207</v>
      </c>
      <c r="B33" s="16">
        <v>10080</v>
      </c>
      <c r="C33" s="16">
        <v>9330</v>
      </c>
      <c r="D33" s="16">
        <v>175</v>
      </c>
      <c r="E33" s="16">
        <v>565</v>
      </c>
      <c r="F33" s="16">
        <v>10</v>
      </c>
      <c r="G33" s="17">
        <v>0.93</v>
      </c>
      <c r="H33" s="17">
        <v>0.02</v>
      </c>
      <c r="I33" s="17">
        <v>0.06</v>
      </c>
    </row>
    <row r="34" spans="1:9" x14ac:dyDescent="0.35">
      <c r="A34" s="11" t="s">
        <v>208</v>
      </c>
      <c r="B34" s="16">
        <v>13520</v>
      </c>
      <c r="C34" s="16">
        <v>12495</v>
      </c>
      <c r="D34" s="16">
        <v>210</v>
      </c>
      <c r="E34" s="16">
        <v>805</v>
      </c>
      <c r="F34" s="16">
        <v>10</v>
      </c>
      <c r="G34" s="17">
        <v>0.92</v>
      </c>
      <c r="H34" s="17">
        <v>0.02</v>
      </c>
      <c r="I34" s="17">
        <v>0.06</v>
      </c>
    </row>
    <row r="35" spans="1:9" x14ac:dyDescent="0.35">
      <c r="A35" s="11" t="s">
        <v>209</v>
      </c>
      <c r="B35" s="16">
        <v>5525</v>
      </c>
      <c r="C35" s="16">
        <v>4925</v>
      </c>
      <c r="D35" s="16">
        <v>70</v>
      </c>
      <c r="E35" s="16">
        <v>510</v>
      </c>
      <c r="F35" s="16">
        <v>15</v>
      </c>
      <c r="G35" s="17">
        <v>0.89</v>
      </c>
      <c r="H35" s="17">
        <v>0.01</v>
      </c>
      <c r="I35" s="17">
        <v>0.09</v>
      </c>
    </row>
    <row r="36" spans="1:9" x14ac:dyDescent="0.35">
      <c r="A36" s="11" t="s">
        <v>210</v>
      </c>
      <c r="B36" s="16">
        <v>4745</v>
      </c>
      <c r="C36" s="16">
        <v>4180</v>
      </c>
      <c r="D36" s="16">
        <v>65</v>
      </c>
      <c r="E36" s="16">
        <v>490</v>
      </c>
      <c r="F36" s="16">
        <v>10</v>
      </c>
      <c r="G36" s="17">
        <v>0.88</v>
      </c>
      <c r="H36" s="17">
        <v>0.01</v>
      </c>
      <c r="I36" s="17">
        <v>0.1</v>
      </c>
    </row>
    <row r="37" spans="1:9" x14ac:dyDescent="0.35">
      <c r="A37" s="11" t="s">
        <v>211</v>
      </c>
      <c r="B37" s="16">
        <v>5475</v>
      </c>
      <c r="C37" s="16">
        <v>4880</v>
      </c>
      <c r="D37" s="16">
        <v>80</v>
      </c>
      <c r="E37" s="16">
        <v>505</v>
      </c>
      <c r="F37" s="16">
        <v>10</v>
      </c>
      <c r="G37" s="17">
        <v>0.89</v>
      </c>
      <c r="H37" s="17">
        <v>0.01</v>
      </c>
      <c r="I37" s="17">
        <v>0.09</v>
      </c>
    </row>
    <row r="38" spans="1:9" x14ac:dyDescent="0.35">
      <c r="A38" s="11" t="s">
        <v>212</v>
      </c>
      <c r="B38" s="16">
        <v>17485</v>
      </c>
      <c r="C38" s="16">
        <v>15725</v>
      </c>
      <c r="D38" s="16">
        <v>300</v>
      </c>
      <c r="E38" s="16">
        <v>1450</v>
      </c>
      <c r="F38" s="16">
        <v>15</v>
      </c>
      <c r="G38" s="17">
        <v>0.9</v>
      </c>
      <c r="H38" s="17">
        <v>0.02</v>
      </c>
      <c r="I38" s="17">
        <v>0.08</v>
      </c>
    </row>
    <row r="39" spans="1:9" x14ac:dyDescent="0.35">
      <c r="A39" s="11" t="s">
        <v>213</v>
      </c>
      <c r="B39" s="16">
        <v>6735</v>
      </c>
      <c r="C39" s="16">
        <v>5825</v>
      </c>
      <c r="D39" s="16">
        <v>155</v>
      </c>
      <c r="E39" s="16">
        <v>750</v>
      </c>
      <c r="F39" s="16">
        <v>5</v>
      </c>
      <c r="G39" s="17">
        <v>0.86</v>
      </c>
      <c r="H39" s="17">
        <v>0.02</v>
      </c>
      <c r="I39" s="17">
        <v>0.11</v>
      </c>
    </row>
    <row r="40" spans="1:9" x14ac:dyDescent="0.35">
      <c r="A40" s="11" t="s">
        <v>214</v>
      </c>
      <c r="B40" s="16">
        <v>7205</v>
      </c>
      <c r="C40" s="16">
        <v>6050</v>
      </c>
      <c r="D40" s="16">
        <v>175</v>
      </c>
      <c r="E40" s="16">
        <v>975</v>
      </c>
      <c r="F40" s="16">
        <v>5</v>
      </c>
      <c r="G40" s="17">
        <v>0.84</v>
      </c>
      <c r="H40" s="17">
        <v>0.02</v>
      </c>
      <c r="I40" s="17">
        <v>0.14000000000000001</v>
      </c>
    </row>
    <row r="41" spans="1:9" x14ac:dyDescent="0.35">
      <c r="A41" s="11" t="s">
        <v>215</v>
      </c>
      <c r="B41" s="16">
        <v>5270</v>
      </c>
      <c r="C41" s="16">
        <v>4445</v>
      </c>
      <c r="D41" s="16">
        <v>125</v>
      </c>
      <c r="E41" s="16">
        <v>695</v>
      </c>
      <c r="F41" s="16">
        <v>0</v>
      </c>
      <c r="G41" s="17">
        <v>0.84</v>
      </c>
      <c r="H41" s="17">
        <v>0.02</v>
      </c>
      <c r="I41" s="17">
        <v>0.13</v>
      </c>
    </row>
    <row r="42" spans="1:9" x14ac:dyDescent="0.35">
      <c r="A42" s="11" t="s">
        <v>216</v>
      </c>
      <c r="B42" s="16">
        <v>5295</v>
      </c>
      <c r="C42" s="16">
        <v>4520</v>
      </c>
      <c r="D42" s="16">
        <v>120</v>
      </c>
      <c r="E42" s="16">
        <v>655</v>
      </c>
      <c r="F42" s="16">
        <v>0</v>
      </c>
      <c r="G42" s="17">
        <v>0.85</v>
      </c>
      <c r="H42" s="17">
        <v>0.02</v>
      </c>
      <c r="I42" s="17">
        <v>0.12</v>
      </c>
    </row>
    <row r="43" spans="1:9" x14ac:dyDescent="0.35">
      <c r="A43" s="11" t="s">
        <v>217</v>
      </c>
      <c r="B43" s="16">
        <v>5710</v>
      </c>
      <c r="C43" s="16">
        <v>4780</v>
      </c>
      <c r="D43" s="16">
        <v>185</v>
      </c>
      <c r="E43" s="16">
        <v>745</v>
      </c>
      <c r="F43" s="16">
        <v>5</v>
      </c>
      <c r="G43" s="17">
        <v>0.84</v>
      </c>
      <c r="H43" s="17">
        <v>0.03</v>
      </c>
      <c r="I43" s="17">
        <v>0.13</v>
      </c>
    </row>
    <row r="44" spans="1:9" x14ac:dyDescent="0.35">
      <c r="A44" s="11" t="s">
        <v>218</v>
      </c>
      <c r="B44" s="16">
        <v>4165</v>
      </c>
      <c r="C44" s="16">
        <v>3565</v>
      </c>
      <c r="D44" s="16">
        <v>90</v>
      </c>
      <c r="E44" s="16">
        <v>510</v>
      </c>
      <c r="F44" s="16">
        <v>5</v>
      </c>
      <c r="G44" s="17">
        <v>0.86</v>
      </c>
      <c r="H44" s="17">
        <v>0.02</v>
      </c>
      <c r="I44" s="17">
        <v>0.12</v>
      </c>
    </row>
    <row r="45" spans="1:9" x14ac:dyDescent="0.35">
      <c r="A45" s="11" t="s">
        <v>219</v>
      </c>
      <c r="B45" s="16">
        <v>7215</v>
      </c>
      <c r="C45" s="16">
        <v>6290</v>
      </c>
      <c r="D45" s="16">
        <v>115</v>
      </c>
      <c r="E45" s="16">
        <v>805</v>
      </c>
      <c r="F45" s="16">
        <v>5</v>
      </c>
      <c r="G45" s="17">
        <v>0.87</v>
      </c>
      <c r="H45" s="17">
        <v>0.02</v>
      </c>
      <c r="I45" s="17">
        <v>0.11</v>
      </c>
    </row>
    <row r="46" spans="1:9" x14ac:dyDescent="0.35">
      <c r="A46" s="11" t="s">
        <v>220</v>
      </c>
      <c r="B46" s="16">
        <v>9055</v>
      </c>
      <c r="C46" s="16">
        <v>8180</v>
      </c>
      <c r="D46" s="16">
        <v>130</v>
      </c>
      <c r="E46" s="16">
        <v>745</v>
      </c>
      <c r="F46" s="16">
        <v>5</v>
      </c>
      <c r="G46" s="17">
        <v>0.9</v>
      </c>
      <c r="H46" s="17">
        <v>0.01</v>
      </c>
      <c r="I46" s="17">
        <v>0.08</v>
      </c>
    </row>
    <row r="47" spans="1:9" x14ac:dyDescent="0.35">
      <c r="A47" s="11" t="s">
        <v>221</v>
      </c>
      <c r="B47" s="16">
        <v>5875</v>
      </c>
      <c r="C47" s="16">
        <v>5070</v>
      </c>
      <c r="D47" s="16">
        <v>120</v>
      </c>
      <c r="E47" s="16">
        <v>675</v>
      </c>
      <c r="F47" s="16">
        <v>10</v>
      </c>
      <c r="G47" s="17">
        <v>0.86</v>
      </c>
      <c r="H47" s="17">
        <v>0.02</v>
      </c>
      <c r="I47" s="17">
        <v>0.12</v>
      </c>
    </row>
    <row r="48" spans="1:9" x14ac:dyDescent="0.35">
      <c r="A48" s="11" t="s">
        <v>222</v>
      </c>
      <c r="B48" s="16">
        <v>5220</v>
      </c>
      <c r="C48" s="16">
        <v>4595</v>
      </c>
      <c r="D48" s="16">
        <v>90</v>
      </c>
      <c r="E48" s="16">
        <v>535</v>
      </c>
      <c r="F48" s="16">
        <v>0</v>
      </c>
      <c r="G48" s="17">
        <v>0.88</v>
      </c>
      <c r="H48" s="17">
        <v>0.02</v>
      </c>
      <c r="I48" s="17">
        <v>0.1</v>
      </c>
    </row>
    <row r="49" spans="1:9" x14ac:dyDescent="0.35">
      <c r="A49" s="11" t="s">
        <v>223</v>
      </c>
      <c r="B49" s="16">
        <v>6480</v>
      </c>
      <c r="C49" s="16">
        <v>5795</v>
      </c>
      <c r="D49" s="16">
        <v>90</v>
      </c>
      <c r="E49" s="16">
        <v>590</v>
      </c>
      <c r="F49" s="16">
        <v>5</v>
      </c>
      <c r="G49" s="17">
        <v>0.89</v>
      </c>
      <c r="H49" s="17">
        <v>0.01</v>
      </c>
      <c r="I49" s="17">
        <v>0.09</v>
      </c>
    </row>
    <row r="50" spans="1:9" x14ac:dyDescent="0.35">
      <c r="A50" s="11" t="s">
        <v>224</v>
      </c>
      <c r="B50" s="16">
        <v>16350</v>
      </c>
      <c r="C50" s="16">
        <v>14840</v>
      </c>
      <c r="D50" s="16">
        <v>175</v>
      </c>
      <c r="E50" s="16">
        <v>1330</v>
      </c>
      <c r="F50" s="16">
        <v>5</v>
      </c>
      <c r="G50" s="17">
        <v>0.91</v>
      </c>
      <c r="H50" s="17">
        <v>0.01</v>
      </c>
      <c r="I50" s="17">
        <v>0.08</v>
      </c>
    </row>
    <row r="51" spans="1:9" x14ac:dyDescent="0.35">
      <c r="A51" s="11" t="s">
        <v>225</v>
      </c>
      <c r="B51" s="16">
        <v>7300</v>
      </c>
      <c r="C51" s="16">
        <v>6595</v>
      </c>
      <c r="D51" s="16">
        <v>100</v>
      </c>
      <c r="E51" s="16">
        <v>605</v>
      </c>
      <c r="F51" s="16">
        <v>0</v>
      </c>
      <c r="G51" s="17">
        <v>0.9</v>
      </c>
      <c r="H51" s="17">
        <v>0.01</v>
      </c>
      <c r="I51" s="17">
        <v>0.08</v>
      </c>
    </row>
    <row r="52" spans="1:9" x14ac:dyDescent="0.35">
      <c r="A52" s="11" t="s">
        <v>226</v>
      </c>
      <c r="B52" s="16">
        <v>6850</v>
      </c>
      <c r="C52" s="16">
        <v>5945</v>
      </c>
      <c r="D52" s="16">
        <v>115</v>
      </c>
      <c r="E52" s="16">
        <v>785</v>
      </c>
      <c r="F52" s="16">
        <v>5</v>
      </c>
      <c r="G52" s="17">
        <v>0.87</v>
      </c>
      <c r="H52" s="17">
        <v>0.02</v>
      </c>
      <c r="I52" s="17">
        <v>0.11</v>
      </c>
    </row>
    <row r="53" spans="1:9" x14ac:dyDescent="0.35">
      <c r="A53" s="11" t="s">
        <v>227</v>
      </c>
      <c r="B53" s="16">
        <v>5855</v>
      </c>
      <c r="C53" s="16">
        <v>4975</v>
      </c>
      <c r="D53" s="16">
        <v>100</v>
      </c>
      <c r="E53" s="16">
        <v>765</v>
      </c>
      <c r="F53" s="16">
        <v>20</v>
      </c>
      <c r="G53" s="17">
        <v>0.85</v>
      </c>
      <c r="H53" s="17">
        <v>0.02</v>
      </c>
      <c r="I53" s="17">
        <v>0.13</v>
      </c>
    </row>
    <row r="54" spans="1:9" x14ac:dyDescent="0.35">
      <c r="A54" s="11" t="s">
        <v>228</v>
      </c>
      <c r="B54" s="16">
        <v>5055</v>
      </c>
      <c r="C54" s="16">
        <v>4310</v>
      </c>
      <c r="D54" s="16">
        <v>60</v>
      </c>
      <c r="E54" s="16">
        <v>665</v>
      </c>
      <c r="F54" s="16">
        <v>20</v>
      </c>
      <c r="G54" s="17">
        <v>0.85</v>
      </c>
      <c r="H54" s="17">
        <v>0.01</v>
      </c>
      <c r="I54" s="17">
        <v>0.13</v>
      </c>
    </row>
    <row r="55" spans="1:9" x14ac:dyDescent="0.35">
      <c r="A55" s="11" t="s">
        <v>229</v>
      </c>
      <c r="B55" s="16">
        <v>10925</v>
      </c>
      <c r="C55" s="16">
        <v>9775</v>
      </c>
      <c r="D55" s="16">
        <v>140</v>
      </c>
      <c r="E55" s="16">
        <v>940</v>
      </c>
      <c r="F55" s="16">
        <v>65</v>
      </c>
      <c r="G55" s="17">
        <v>0.89</v>
      </c>
      <c r="H55" s="17">
        <v>0.01</v>
      </c>
      <c r="I55" s="17">
        <v>0.09</v>
      </c>
    </row>
    <row r="56" spans="1:9" x14ac:dyDescent="0.35">
      <c r="A56" s="11" t="s">
        <v>230</v>
      </c>
      <c r="B56" s="16">
        <v>4320</v>
      </c>
      <c r="C56" s="16">
        <v>3790</v>
      </c>
      <c r="D56" s="16">
        <v>50</v>
      </c>
      <c r="E56" s="16">
        <v>450</v>
      </c>
      <c r="F56" s="16">
        <v>30</v>
      </c>
      <c r="G56" s="17">
        <v>0.88</v>
      </c>
      <c r="H56" s="17">
        <v>0.01</v>
      </c>
      <c r="I56" s="17">
        <v>0.1</v>
      </c>
    </row>
    <row r="57" spans="1:9" x14ac:dyDescent="0.35">
      <c r="A57" s="11" t="s">
        <v>231</v>
      </c>
      <c r="B57" s="16">
        <v>5910</v>
      </c>
      <c r="C57" s="16">
        <v>5350</v>
      </c>
      <c r="D57" s="16">
        <v>75</v>
      </c>
      <c r="E57" s="16">
        <v>465</v>
      </c>
      <c r="F57" s="16">
        <v>25</v>
      </c>
      <c r="G57" s="17">
        <v>0.9</v>
      </c>
      <c r="H57" s="17">
        <v>0.01</v>
      </c>
      <c r="I57" s="17">
        <v>0.08</v>
      </c>
    </row>
    <row r="58" spans="1:9" x14ac:dyDescent="0.35">
      <c r="A58" s="11" t="s">
        <v>232</v>
      </c>
      <c r="B58" s="16">
        <v>6360</v>
      </c>
      <c r="C58" s="16">
        <v>5140</v>
      </c>
      <c r="D58" s="16">
        <v>95</v>
      </c>
      <c r="E58" s="16">
        <v>405</v>
      </c>
      <c r="F58" s="16">
        <v>725</v>
      </c>
      <c r="G58" s="17">
        <v>0.81</v>
      </c>
      <c r="H58" s="17">
        <v>0.01</v>
      </c>
      <c r="I58" s="17">
        <v>0.06</v>
      </c>
    </row>
    <row r="59" spans="1:9" x14ac:dyDescent="0.35">
      <c r="A59" s="11" t="s">
        <v>233</v>
      </c>
      <c r="B59" s="16">
        <v>5200</v>
      </c>
      <c r="C59" s="16">
        <v>4585</v>
      </c>
      <c r="D59" s="16">
        <v>100</v>
      </c>
      <c r="E59" s="16">
        <v>425</v>
      </c>
      <c r="F59" s="16">
        <v>90</v>
      </c>
      <c r="G59" s="17">
        <v>0.88</v>
      </c>
      <c r="H59" s="17">
        <v>0.02</v>
      </c>
      <c r="I59" s="17">
        <v>0.08</v>
      </c>
    </row>
    <row r="60" spans="1:9" x14ac:dyDescent="0.35">
      <c r="A60" s="11" t="s">
        <v>234</v>
      </c>
      <c r="B60" s="16">
        <v>4080</v>
      </c>
      <c r="C60" s="16">
        <v>3585</v>
      </c>
      <c r="D60" s="16">
        <v>80</v>
      </c>
      <c r="E60" s="16">
        <v>360</v>
      </c>
      <c r="F60" s="16">
        <v>55</v>
      </c>
      <c r="G60" s="17">
        <v>0.88</v>
      </c>
      <c r="H60" s="17">
        <v>0.02</v>
      </c>
      <c r="I60" s="17">
        <v>0.09</v>
      </c>
    </row>
    <row r="61" spans="1:9" x14ac:dyDescent="0.35">
      <c r="A61" s="11" t="s">
        <v>235</v>
      </c>
      <c r="B61" s="16">
        <v>4470</v>
      </c>
      <c r="C61" s="16">
        <v>3865</v>
      </c>
      <c r="D61" s="16">
        <v>80</v>
      </c>
      <c r="E61" s="16">
        <v>475</v>
      </c>
      <c r="F61" s="16">
        <v>55</v>
      </c>
      <c r="G61" s="17">
        <v>0.86</v>
      </c>
      <c r="H61" s="17">
        <v>0.02</v>
      </c>
      <c r="I61" s="17">
        <v>0.11</v>
      </c>
    </row>
    <row r="62" spans="1:9" x14ac:dyDescent="0.35">
      <c r="A62" s="11" t="s">
        <v>236</v>
      </c>
      <c r="B62" s="16">
        <v>5400</v>
      </c>
      <c r="C62" s="16">
        <v>4545</v>
      </c>
      <c r="D62" s="16">
        <v>85</v>
      </c>
      <c r="E62" s="16">
        <v>550</v>
      </c>
      <c r="F62" s="16">
        <v>215</v>
      </c>
      <c r="G62" s="17">
        <v>0.84</v>
      </c>
      <c r="H62" s="17">
        <v>0.02</v>
      </c>
      <c r="I62" s="17">
        <v>0.1</v>
      </c>
    </row>
    <row r="63" spans="1:9" x14ac:dyDescent="0.35">
      <c r="A63" s="11" t="s">
        <v>237</v>
      </c>
      <c r="B63" s="16">
        <v>4860</v>
      </c>
      <c r="C63" s="16">
        <v>3895</v>
      </c>
      <c r="D63" s="16">
        <v>135</v>
      </c>
      <c r="E63" s="16">
        <v>440</v>
      </c>
      <c r="F63" s="16">
        <v>385</v>
      </c>
      <c r="G63" s="17">
        <v>0.8</v>
      </c>
      <c r="H63" s="17">
        <v>0.03</v>
      </c>
      <c r="I63" s="17">
        <v>0.09</v>
      </c>
    </row>
    <row r="64" spans="1:9" x14ac:dyDescent="0.35">
      <c r="A64" s="11" t="s">
        <v>238</v>
      </c>
      <c r="B64" s="16">
        <v>4700</v>
      </c>
      <c r="C64" s="16">
        <v>4035</v>
      </c>
      <c r="D64" s="16">
        <v>75</v>
      </c>
      <c r="E64" s="16">
        <v>525</v>
      </c>
      <c r="F64" s="16">
        <v>60</v>
      </c>
      <c r="G64" s="17">
        <v>0.86</v>
      </c>
      <c r="H64" s="17">
        <v>0.02</v>
      </c>
      <c r="I64" s="17">
        <v>0.11</v>
      </c>
    </row>
    <row r="65" spans="1:9" x14ac:dyDescent="0.35">
      <c r="A65" s="11" t="s">
        <v>239</v>
      </c>
      <c r="B65" s="16">
        <v>3980</v>
      </c>
      <c r="C65" s="16">
        <v>3255</v>
      </c>
      <c r="D65" s="16">
        <v>70</v>
      </c>
      <c r="E65" s="16">
        <v>435</v>
      </c>
      <c r="F65" s="16">
        <v>225</v>
      </c>
      <c r="G65" s="17">
        <v>0.82</v>
      </c>
      <c r="H65" s="17">
        <v>0.02</v>
      </c>
      <c r="I65" s="17">
        <v>0.11</v>
      </c>
    </row>
    <row r="66" spans="1:9" x14ac:dyDescent="0.35">
      <c r="A66" s="11" t="s">
        <v>240</v>
      </c>
      <c r="B66" s="16">
        <v>3970</v>
      </c>
      <c r="C66" s="16">
        <v>3355</v>
      </c>
      <c r="D66" s="16">
        <v>65</v>
      </c>
      <c r="E66" s="16">
        <v>455</v>
      </c>
      <c r="F66" s="16">
        <v>100</v>
      </c>
      <c r="G66" s="17">
        <v>0.84</v>
      </c>
      <c r="H66" s="17">
        <v>0.02</v>
      </c>
      <c r="I66" s="17">
        <v>0.11</v>
      </c>
    </row>
    <row r="67" spans="1:9" x14ac:dyDescent="0.35">
      <c r="A67" s="11" t="s">
        <v>241</v>
      </c>
      <c r="B67" s="16">
        <v>3725</v>
      </c>
      <c r="C67" s="16">
        <v>3210</v>
      </c>
      <c r="D67" s="16">
        <v>90</v>
      </c>
      <c r="E67" s="16">
        <v>385</v>
      </c>
      <c r="F67" s="16">
        <v>40</v>
      </c>
      <c r="G67" s="17">
        <v>0.86</v>
      </c>
      <c r="H67" s="17">
        <v>0.02</v>
      </c>
      <c r="I67" s="17">
        <v>0.1</v>
      </c>
    </row>
    <row r="68" spans="1:9" x14ac:dyDescent="0.35">
      <c r="A68" s="11" t="s">
        <v>242</v>
      </c>
      <c r="B68" s="16">
        <v>2890</v>
      </c>
      <c r="C68" s="16">
        <v>2565</v>
      </c>
      <c r="D68" s="16">
        <v>55</v>
      </c>
      <c r="E68" s="16">
        <v>260</v>
      </c>
      <c r="F68" s="16">
        <v>10</v>
      </c>
      <c r="G68" s="17">
        <v>0.89</v>
      </c>
      <c r="H68" s="17">
        <v>0.02</v>
      </c>
      <c r="I68" s="17">
        <v>0.09</v>
      </c>
    </row>
    <row r="69" spans="1:9" x14ac:dyDescent="0.35">
      <c r="A69" s="11" t="s">
        <v>65</v>
      </c>
      <c r="B69" s="11"/>
      <c r="C69" s="11"/>
      <c r="D69" s="11"/>
      <c r="E69" s="11"/>
      <c r="F69" s="11"/>
      <c r="G69" s="11"/>
      <c r="H69" s="11"/>
      <c r="I69" s="11"/>
    </row>
    <row r="70" spans="1:9" x14ac:dyDescent="0.35">
      <c r="A70" s="11" t="s">
        <v>81</v>
      </c>
      <c r="B70" s="11"/>
      <c r="C70" s="11"/>
      <c r="D70" s="11"/>
      <c r="E70" s="11"/>
      <c r="F70" s="11"/>
      <c r="G70" s="11"/>
      <c r="H70" s="11"/>
      <c r="I70" s="11"/>
    </row>
    <row r="71" spans="1:9" ht="124" x14ac:dyDescent="0.35">
      <c r="A71" s="24" t="s">
        <v>82</v>
      </c>
      <c r="B71" s="11"/>
      <c r="C71" s="11"/>
      <c r="D71" s="11"/>
      <c r="E71" s="11"/>
      <c r="F71" s="11"/>
      <c r="G71" s="11"/>
      <c r="H71" s="11"/>
      <c r="I71" s="11"/>
    </row>
    <row r="72" spans="1:9" ht="93" x14ac:dyDescent="0.35">
      <c r="A72" s="24" t="s">
        <v>83</v>
      </c>
      <c r="B72" s="11"/>
      <c r="C72" s="11"/>
      <c r="D72" s="11"/>
      <c r="E72" s="11"/>
      <c r="F72" s="11"/>
      <c r="G72" s="11"/>
      <c r="H72" s="11"/>
      <c r="I72" s="11"/>
    </row>
  </sheetData>
  <conditionalFormatting sqref="G1:I1048576">
    <cfRule type="dataBar" priority="1">
      <dataBar>
        <cfvo type="num" val="0"/>
        <cfvo type="num" val="1"/>
        <color rgb="FFB4A9D4"/>
      </dataBar>
      <extLst>
        <ext xmlns:x14="http://schemas.microsoft.com/office/spreadsheetml/2009/9/main" uri="{B025F937-C7B1-47D3-B67F-A62EFF666E3E}">
          <x14:id>{F5C3C08D-753E-43D4-919A-71D913985403}</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5C3C08D-753E-43D4-919A-71D913985403}">
            <x14:dataBar minLength="0" maxLength="100" gradient="0">
              <x14:cfvo type="num">
                <xm:f>0</xm:f>
              </x14:cfvo>
              <x14:cfvo type="num">
                <xm:f>1</xm:f>
              </x14:cfvo>
              <x14:negativeFillColor rgb="FFB4A9D4"/>
              <x14:axisColor rgb="FF000000"/>
            </x14:dataBar>
          </x14:cfRule>
          <xm:sqref>G1:I1048576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0"/>
  <sheetViews>
    <sheetView workbookViewId="0"/>
  </sheetViews>
  <sheetFormatPr defaultColWidth="10.6640625" defaultRowHeight="15.5" x14ac:dyDescent="0.35"/>
  <cols>
    <col min="1" max="1" width="35.6640625" customWidth="1"/>
    <col min="2" max="10" width="16.6640625" customWidth="1"/>
  </cols>
  <sheetData>
    <row r="1" spans="1:10" ht="21" x14ac:dyDescent="0.5">
      <c r="A1" s="10" t="s">
        <v>4</v>
      </c>
      <c r="B1" s="11"/>
      <c r="C1" s="11"/>
      <c r="D1" s="11"/>
      <c r="E1" s="11"/>
      <c r="F1" s="11"/>
      <c r="G1" s="11"/>
      <c r="H1" s="11"/>
      <c r="I1" s="11"/>
      <c r="J1" s="11"/>
    </row>
    <row r="2" spans="1:10" ht="124" x14ac:dyDescent="0.35">
      <c r="A2" s="24" t="s">
        <v>32</v>
      </c>
      <c r="B2" s="11"/>
      <c r="C2" s="11"/>
      <c r="D2" s="11"/>
      <c r="E2" s="11"/>
      <c r="F2" s="11"/>
      <c r="G2" s="11"/>
      <c r="H2" s="11"/>
      <c r="I2" s="11"/>
      <c r="J2" s="11"/>
    </row>
    <row r="3" spans="1:10" x14ac:dyDescent="0.35">
      <c r="A3" s="11" t="s">
        <v>33</v>
      </c>
      <c r="B3" s="11"/>
      <c r="C3" s="11"/>
      <c r="D3" s="11"/>
      <c r="E3" s="11"/>
      <c r="F3" s="11"/>
      <c r="G3" s="11"/>
      <c r="H3" s="11"/>
      <c r="I3" s="11"/>
      <c r="J3" s="11"/>
    </row>
    <row r="4" spans="1:10" x14ac:dyDescent="0.35">
      <c r="A4" s="11" t="s">
        <v>24</v>
      </c>
      <c r="B4" s="11"/>
      <c r="C4" s="11"/>
      <c r="D4" s="11"/>
      <c r="E4" s="11"/>
      <c r="F4" s="11"/>
      <c r="G4" s="11"/>
      <c r="H4" s="11"/>
      <c r="I4" s="11"/>
      <c r="J4" s="11"/>
    </row>
    <row r="5" spans="1:10" x14ac:dyDescent="0.35">
      <c r="A5" s="11" t="s">
        <v>25</v>
      </c>
      <c r="B5" s="11"/>
      <c r="C5" s="11"/>
      <c r="D5" s="11"/>
      <c r="E5" s="11"/>
      <c r="F5" s="11"/>
      <c r="G5" s="11"/>
      <c r="H5" s="11"/>
      <c r="I5" s="11"/>
      <c r="J5" s="11"/>
    </row>
    <row r="6" spans="1:10" x14ac:dyDescent="0.35">
      <c r="A6" s="11" t="s">
        <v>34</v>
      </c>
      <c r="B6" s="11"/>
      <c r="C6" s="11"/>
      <c r="D6" s="11"/>
      <c r="E6" s="11"/>
      <c r="F6" s="11"/>
      <c r="G6" s="11"/>
      <c r="H6" s="11"/>
      <c r="I6" s="11"/>
      <c r="J6" s="11"/>
    </row>
    <row r="7" spans="1:10" ht="31" x14ac:dyDescent="0.35">
      <c r="A7" s="12" t="s">
        <v>850</v>
      </c>
      <c r="B7" s="7" t="s">
        <v>347</v>
      </c>
      <c r="C7" s="11"/>
      <c r="D7" s="11"/>
      <c r="E7" s="11"/>
      <c r="F7" s="11"/>
      <c r="G7" s="11"/>
      <c r="H7" s="11"/>
      <c r="I7" s="11"/>
      <c r="J7" s="11"/>
    </row>
    <row r="8" spans="1:10" ht="80" customHeight="1" x14ac:dyDescent="0.35">
      <c r="A8" s="12" t="s">
        <v>859</v>
      </c>
      <c r="B8" s="12" t="s">
        <v>860</v>
      </c>
      <c r="C8" s="12" t="s">
        <v>177</v>
      </c>
      <c r="D8" s="12" t="s">
        <v>261</v>
      </c>
      <c r="E8" s="12" t="s">
        <v>861</v>
      </c>
      <c r="F8" s="12" t="s">
        <v>862</v>
      </c>
      <c r="G8" s="12" t="s">
        <v>863</v>
      </c>
      <c r="H8" s="12" t="s">
        <v>178</v>
      </c>
      <c r="I8" s="12" t="s">
        <v>179</v>
      </c>
      <c r="J8" s="12" t="s">
        <v>180</v>
      </c>
    </row>
    <row r="9" spans="1:10" x14ac:dyDescent="0.35">
      <c r="A9" s="13" t="s">
        <v>181</v>
      </c>
      <c r="B9" s="14">
        <f>VLOOKUP(CONCATENATE($A9, " ", $B$7), 'Table 4 - Full data'!$A$2:$J$92, 2, FALSE)</f>
        <v>474300</v>
      </c>
      <c r="C9" s="15">
        <f>VLOOKUP(CONCATENATE($A9, " ", $B$7), 'Table 4 - Full data'!$A$2:$J$92, 3, FALSE)</f>
        <v>1</v>
      </c>
      <c r="D9" s="14">
        <f>VLOOKUP(CONCATENATE($A9, " ", $B$7), 'Table 4 - Full data'!$A$2:$J$92, 4, FALSE)</f>
        <v>471670</v>
      </c>
      <c r="E9" s="14">
        <f>VLOOKUP(CONCATENATE($A9, " ", $B$7), 'Table 4 - Full data'!$A$2:$J$92, 5, FALSE)</f>
        <v>312110</v>
      </c>
      <c r="F9" s="14">
        <f>VLOOKUP(CONCATENATE($A9, " ", $B$7), 'Table 4 - Full data'!$A$2:$J$92, 6, FALSE)</f>
        <v>142805</v>
      </c>
      <c r="G9" s="14">
        <f>VLOOKUP(CONCATENATE($A9, " ", $B$7), 'Table 4 - Full data'!$A$2:$J$92, 7, FALSE)</f>
        <v>16755</v>
      </c>
      <c r="H9" s="15">
        <f>VLOOKUP(CONCATENATE($A9, " ", $B$7), 'Table 4 - Full data'!$A$2:$J$92, 8, FALSE)</f>
        <v>0.66</v>
      </c>
      <c r="I9" s="15">
        <f>VLOOKUP(CONCATENATE($A9, " ", $B$7), 'Table 4 - Full data'!$A$2:$J$92, 9, FALSE)</f>
        <v>0.3</v>
      </c>
      <c r="J9" s="15">
        <f>VLOOKUP(CONCATENATE($A9, " ", $B$7), 'Table 4 - Full data'!$A$2:$J$92, 10, FALSE)</f>
        <v>0.04</v>
      </c>
    </row>
    <row r="10" spans="1:10" x14ac:dyDescent="0.35">
      <c r="A10" s="11" t="s">
        <v>262</v>
      </c>
      <c r="B10" s="16">
        <f>VLOOKUP(CONCATENATE($A10, " ", $B$7), 'Table 4 - Full data'!$A$2:$J$92, 2, FALSE)</f>
        <v>3285</v>
      </c>
      <c r="C10" s="17">
        <f>VLOOKUP(CONCATENATE($A10, " ", $B$7), 'Table 4 - Full data'!$A$2:$J$92, 3, FALSE)</f>
        <v>0.01</v>
      </c>
      <c r="D10" s="16">
        <f>VLOOKUP(CONCATENATE($A10, " ", $B$7), 'Table 4 - Full data'!$A$2:$J$92, 4, FALSE)</f>
        <v>3240</v>
      </c>
      <c r="E10" s="16">
        <f>VLOOKUP(CONCATENATE($A10, " ", $B$7), 'Table 4 - Full data'!$A$2:$J$92, 5, FALSE)</f>
        <v>2640</v>
      </c>
      <c r="F10" s="16">
        <f>VLOOKUP(CONCATENATE($A10, " ", $B$7), 'Table 4 - Full data'!$A$2:$J$92, 6, FALSE)</f>
        <v>430</v>
      </c>
      <c r="G10" s="16">
        <f>VLOOKUP(CONCATENATE($A10, " ", $B$7), 'Table 4 - Full data'!$A$2:$J$92, 7, FALSE)</f>
        <v>170</v>
      </c>
      <c r="H10" s="17">
        <f>VLOOKUP(CONCATENATE($A10, " ", $B$7), 'Table 4 - Full data'!$A$2:$J$92, 8, FALSE)</f>
        <v>0.81</v>
      </c>
      <c r="I10" s="17">
        <f>VLOOKUP(CONCATENATE($A10, " ", $B$7), 'Table 4 - Full data'!$A$2:$J$92, 9, FALSE)</f>
        <v>0.13</v>
      </c>
      <c r="J10" s="17">
        <f>VLOOKUP(CONCATENATE($A10, " ", $B$7), 'Table 4 - Full data'!$A$2:$J$92, 10, FALSE)</f>
        <v>0.05</v>
      </c>
    </row>
    <row r="11" spans="1:10" x14ac:dyDescent="0.35">
      <c r="A11" s="11" t="s">
        <v>263</v>
      </c>
      <c r="B11" s="16">
        <f>VLOOKUP(CONCATENATE($A11, " ", $B$7), 'Table 4 - Full data'!$A$2:$J$92, 2, FALSE)</f>
        <v>92315</v>
      </c>
      <c r="C11" s="17">
        <f>VLOOKUP(CONCATENATE($A11, " ", $B$7), 'Table 4 - Full data'!$A$2:$J$92, 3, FALSE)</f>
        <v>0.19</v>
      </c>
      <c r="D11" s="16">
        <f>VLOOKUP(CONCATENATE($A11, " ", $B$7), 'Table 4 - Full data'!$A$2:$J$92, 4, FALSE)</f>
        <v>91815</v>
      </c>
      <c r="E11" s="16">
        <f>VLOOKUP(CONCATENATE($A11, " ", $B$7), 'Table 4 - Full data'!$A$2:$J$92, 5, FALSE)</f>
        <v>63220</v>
      </c>
      <c r="F11" s="16">
        <f>VLOOKUP(CONCATENATE($A11, " ", $B$7), 'Table 4 - Full data'!$A$2:$J$92, 6, FALSE)</f>
        <v>24835</v>
      </c>
      <c r="G11" s="16">
        <f>VLOOKUP(CONCATENATE($A11, " ", $B$7), 'Table 4 - Full data'!$A$2:$J$92, 7, FALSE)</f>
        <v>3760</v>
      </c>
      <c r="H11" s="17">
        <f>VLOOKUP(CONCATENATE($A11, " ", $B$7), 'Table 4 - Full data'!$A$2:$J$92, 8, FALSE)</f>
        <v>0.69</v>
      </c>
      <c r="I11" s="17">
        <f>VLOOKUP(CONCATENATE($A11, " ", $B$7), 'Table 4 - Full data'!$A$2:$J$92, 9, FALSE)</f>
        <v>0.27</v>
      </c>
      <c r="J11" s="17">
        <f>VLOOKUP(CONCATENATE($A11, " ", $B$7), 'Table 4 - Full data'!$A$2:$J$92, 10, FALSE)</f>
        <v>0.04</v>
      </c>
    </row>
    <row r="12" spans="1:10" x14ac:dyDescent="0.35">
      <c r="A12" s="11" t="s">
        <v>264</v>
      </c>
      <c r="B12" s="16">
        <f>VLOOKUP(CONCATENATE($A12, " ", $B$7), 'Table 4 - Full data'!$A$2:$J$92, 2, FALSE)</f>
        <v>131225</v>
      </c>
      <c r="C12" s="17">
        <f>VLOOKUP(CONCATENATE($A12, " ", $B$7), 'Table 4 - Full data'!$A$2:$J$92, 3, FALSE)</f>
        <v>0.28000000000000003</v>
      </c>
      <c r="D12" s="16">
        <f>VLOOKUP(CONCATENATE($A12, " ", $B$7), 'Table 4 - Full data'!$A$2:$J$92, 4, FALSE)</f>
        <v>130605</v>
      </c>
      <c r="E12" s="16">
        <f>VLOOKUP(CONCATENATE($A12, " ", $B$7), 'Table 4 - Full data'!$A$2:$J$92, 5, FALSE)</f>
        <v>88140</v>
      </c>
      <c r="F12" s="16">
        <f>VLOOKUP(CONCATENATE($A12, " ", $B$7), 'Table 4 - Full data'!$A$2:$J$92, 6, FALSE)</f>
        <v>37750</v>
      </c>
      <c r="G12" s="16">
        <f>VLOOKUP(CONCATENATE($A12, " ", $B$7), 'Table 4 - Full data'!$A$2:$J$92, 7, FALSE)</f>
        <v>4715</v>
      </c>
      <c r="H12" s="17">
        <f>VLOOKUP(CONCATENATE($A12, " ", $B$7), 'Table 4 - Full data'!$A$2:$J$92, 8, FALSE)</f>
        <v>0.67</v>
      </c>
      <c r="I12" s="17">
        <f>VLOOKUP(CONCATENATE($A12, " ", $B$7), 'Table 4 - Full data'!$A$2:$J$92, 9, FALSE)</f>
        <v>0.28999999999999998</v>
      </c>
      <c r="J12" s="17">
        <f>VLOOKUP(CONCATENATE($A12, " ", $B$7), 'Table 4 - Full data'!$A$2:$J$92, 10, FALSE)</f>
        <v>0.04</v>
      </c>
    </row>
    <row r="13" spans="1:10" x14ac:dyDescent="0.35">
      <c r="A13" s="11" t="s">
        <v>265</v>
      </c>
      <c r="B13" s="16">
        <f>VLOOKUP(CONCATENATE($A13, " ", $B$7), 'Table 4 - Full data'!$A$2:$J$92, 2, FALSE)</f>
        <v>125100</v>
      </c>
      <c r="C13" s="17">
        <f>VLOOKUP(CONCATENATE($A13, " ", $B$7), 'Table 4 - Full data'!$A$2:$J$92, 3, FALSE)</f>
        <v>0.26</v>
      </c>
      <c r="D13" s="16">
        <f>VLOOKUP(CONCATENATE($A13, " ", $B$7), 'Table 4 - Full data'!$A$2:$J$92, 4, FALSE)</f>
        <v>124490</v>
      </c>
      <c r="E13" s="16">
        <f>VLOOKUP(CONCATENATE($A13, " ", $B$7), 'Table 4 - Full data'!$A$2:$J$92, 5, FALSE)</f>
        <v>81535</v>
      </c>
      <c r="F13" s="16">
        <f>VLOOKUP(CONCATENATE($A13, " ", $B$7), 'Table 4 - Full data'!$A$2:$J$92, 6, FALSE)</f>
        <v>38970</v>
      </c>
      <c r="G13" s="16">
        <f>VLOOKUP(CONCATENATE($A13, " ", $B$7), 'Table 4 - Full data'!$A$2:$J$92, 7, FALSE)</f>
        <v>3985</v>
      </c>
      <c r="H13" s="17">
        <f>VLOOKUP(CONCATENATE($A13, " ", $B$7), 'Table 4 - Full data'!$A$2:$J$92, 8, FALSE)</f>
        <v>0.65</v>
      </c>
      <c r="I13" s="17">
        <f>VLOOKUP(CONCATENATE($A13, " ", $B$7), 'Table 4 - Full data'!$A$2:$J$92, 9, FALSE)</f>
        <v>0.31</v>
      </c>
      <c r="J13" s="17">
        <f>VLOOKUP(CONCATENATE($A13, " ", $B$7), 'Table 4 - Full data'!$A$2:$J$92, 10, FALSE)</f>
        <v>0.03</v>
      </c>
    </row>
    <row r="14" spans="1:10" x14ac:dyDescent="0.35">
      <c r="A14" s="11" t="s">
        <v>266</v>
      </c>
      <c r="B14" s="16">
        <f>VLOOKUP(CONCATENATE($A14, " ", $B$7), 'Table 4 - Full data'!$A$2:$J$92, 2, FALSE)</f>
        <v>78310</v>
      </c>
      <c r="C14" s="17">
        <f>VLOOKUP(CONCATENATE($A14, " ", $B$7), 'Table 4 - Full data'!$A$2:$J$92, 3, FALSE)</f>
        <v>0.17</v>
      </c>
      <c r="D14" s="16">
        <f>VLOOKUP(CONCATENATE($A14, " ", $B$7), 'Table 4 - Full data'!$A$2:$J$92, 4, FALSE)</f>
        <v>77910</v>
      </c>
      <c r="E14" s="16">
        <f>VLOOKUP(CONCATENATE($A14, " ", $B$7), 'Table 4 - Full data'!$A$2:$J$92, 5, FALSE)</f>
        <v>50305</v>
      </c>
      <c r="F14" s="16">
        <f>VLOOKUP(CONCATENATE($A14, " ", $B$7), 'Table 4 - Full data'!$A$2:$J$92, 6, FALSE)</f>
        <v>25250</v>
      </c>
      <c r="G14" s="16">
        <f>VLOOKUP(CONCATENATE($A14, " ", $B$7), 'Table 4 - Full data'!$A$2:$J$92, 7, FALSE)</f>
        <v>2355</v>
      </c>
      <c r="H14" s="17">
        <f>VLOOKUP(CONCATENATE($A14, " ", $B$7), 'Table 4 - Full data'!$A$2:$J$92, 8, FALSE)</f>
        <v>0.65</v>
      </c>
      <c r="I14" s="17">
        <f>VLOOKUP(CONCATENATE($A14, " ", $B$7), 'Table 4 - Full data'!$A$2:$J$92, 9, FALSE)</f>
        <v>0.32</v>
      </c>
      <c r="J14" s="17">
        <f>VLOOKUP(CONCATENATE($A14, " ", $B$7), 'Table 4 - Full data'!$A$2:$J$92, 10, FALSE)</f>
        <v>0.03</v>
      </c>
    </row>
    <row r="15" spans="1:10" x14ac:dyDescent="0.35">
      <c r="A15" s="11" t="s">
        <v>267</v>
      </c>
      <c r="B15" s="16">
        <f>VLOOKUP(CONCATENATE($A15, " ", $B$7), 'Table 4 - Full data'!$A$2:$J$92, 2, FALSE)</f>
        <v>31645</v>
      </c>
      <c r="C15" s="17">
        <f>VLOOKUP(CONCATENATE($A15, " ", $B$7), 'Table 4 - Full data'!$A$2:$J$92, 3, FALSE)</f>
        <v>7.0000000000000007E-2</v>
      </c>
      <c r="D15" s="16">
        <f>VLOOKUP(CONCATENATE($A15, " ", $B$7), 'Table 4 - Full data'!$A$2:$J$92, 4, FALSE)</f>
        <v>31490</v>
      </c>
      <c r="E15" s="16">
        <f>VLOOKUP(CONCATENATE($A15, " ", $B$7), 'Table 4 - Full data'!$A$2:$J$92, 5, FALSE)</f>
        <v>19655</v>
      </c>
      <c r="F15" s="16">
        <f>VLOOKUP(CONCATENATE($A15, " ", $B$7), 'Table 4 - Full data'!$A$2:$J$92, 6, FALSE)</f>
        <v>10895</v>
      </c>
      <c r="G15" s="16">
        <f>VLOOKUP(CONCATENATE($A15, " ", $B$7), 'Table 4 - Full data'!$A$2:$J$92, 7, FALSE)</f>
        <v>940</v>
      </c>
      <c r="H15" s="17">
        <f>VLOOKUP(CONCATENATE($A15, " ", $B$7), 'Table 4 - Full data'!$A$2:$J$92, 8, FALSE)</f>
        <v>0.62</v>
      </c>
      <c r="I15" s="17">
        <f>VLOOKUP(CONCATENATE($A15, " ", $B$7), 'Table 4 - Full data'!$A$2:$J$92, 9, FALSE)</f>
        <v>0.35</v>
      </c>
      <c r="J15" s="17">
        <f>VLOOKUP(CONCATENATE($A15, " ", $B$7), 'Table 4 - Full data'!$A$2:$J$92, 10, FALSE)</f>
        <v>0.03</v>
      </c>
    </row>
    <row r="16" spans="1:10" x14ac:dyDescent="0.35">
      <c r="A16" s="11" t="s">
        <v>268</v>
      </c>
      <c r="B16" s="16">
        <f>VLOOKUP(CONCATENATE($A16, " ", $B$7), 'Table 4 - Full data'!$A$2:$J$92, 2, FALSE)</f>
        <v>7780</v>
      </c>
      <c r="C16" s="17">
        <f>VLOOKUP(CONCATENATE($A16, " ", $B$7), 'Table 4 - Full data'!$A$2:$J$92, 3, FALSE)</f>
        <v>0.02</v>
      </c>
      <c r="D16" s="16">
        <f>VLOOKUP(CONCATENATE($A16, " ", $B$7), 'Table 4 - Full data'!$A$2:$J$92, 4, FALSE)</f>
        <v>7730</v>
      </c>
      <c r="E16" s="16">
        <f>VLOOKUP(CONCATENATE($A16, " ", $B$7), 'Table 4 - Full data'!$A$2:$J$92, 5, FALSE)</f>
        <v>4510</v>
      </c>
      <c r="F16" s="16">
        <f>VLOOKUP(CONCATENATE($A16, " ", $B$7), 'Table 4 - Full data'!$A$2:$J$92, 6, FALSE)</f>
        <v>2985</v>
      </c>
      <c r="G16" s="16">
        <f>VLOOKUP(CONCATENATE($A16, " ", $B$7), 'Table 4 - Full data'!$A$2:$J$92, 7, FALSE)</f>
        <v>235</v>
      </c>
      <c r="H16" s="17">
        <f>VLOOKUP(CONCATENATE($A16, " ", $B$7), 'Table 4 - Full data'!$A$2:$J$92, 8, FALSE)</f>
        <v>0.57999999999999996</v>
      </c>
      <c r="I16" s="17">
        <f>VLOOKUP(CONCATENATE($A16, " ", $B$7), 'Table 4 - Full data'!$A$2:$J$92, 9, FALSE)</f>
        <v>0.39</v>
      </c>
      <c r="J16" s="17">
        <f>VLOOKUP(CONCATENATE($A16, " ", $B$7), 'Table 4 - Full data'!$A$2:$J$92, 10, FALSE)</f>
        <v>0.03</v>
      </c>
    </row>
    <row r="17" spans="1:10" x14ac:dyDescent="0.35">
      <c r="A17" s="11" t="s">
        <v>269</v>
      </c>
      <c r="B17" s="16">
        <f>VLOOKUP(CONCATENATE($A17, " ", $B$7), 'Table 4 - Full data'!$A$2:$J$92, 2, FALSE)</f>
        <v>2190</v>
      </c>
      <c r="C17" s="17">
        <f>VLOOKUP(CONCATENATE($A17, " ", $B$7), 'Table 4 - Full data'!$A$2:$J$92, 3, FALSE)</f>
        <v>0</v>
      </c>
      <c r="D17" s="16">
        <f>VLOOKUP(CONCATENATE($A17, " ", $B$7), 'Table 4 - Full data'!$A$2:$J$92, 4, FALSE)</f>
        <v>2170</v>
      </c>
      <c r="E17" s="16">
        <f>VLOOKUP(CONCATENATE($A17, " ", $B$7), 'Table 4 - Full data'!$A$2:$J$92, 5, FALSE)</f>
        <v>1210</v>
      </c>
      <c r="F17" s="16">
        <f>VLOOKUP(CONCATENATE($A17, " ", $B$7), 'Table 4 - Full data'!$A$2:$J$92, 6, FALSE)</f>
        <v>895</v>
      </c>
      <c r="G17" s="16">
        <f>VLOOKUP(CONCATENATE($A17, " ", $B$7), 'Table 4 - Full data'!$A$2:$J$92, 7, FALSE)</f>
        <v>65</v>
      </c>
      <c r="H17" s="17">
        <f>VLOOKUP(CONCATENATE($A17, " ", $B$7), 'Table 4 - Full data'!$A$2:$J$92, 8, FALSE)</f>
        <v>0.56000000000000005</v>
      </c>
      <c r="I17" s="17">
        <f>VLOOKUP(CONCATENATE($A17, " ", $B$7), 'Table 4 - Full data'!$A$2:$J$92, 9, FALSE)</f>
        <v>0.41</v>
      </c>
      <c r="J17" s="17">
        <f>VLOOKUP(CONCATENATE($A17, " ", $B$7), 'Table 4 - Full data'!$A$2:$J$92, 10, FALSE)</f>
        <v>0.03</v>
      </c>
    </row>
    <row r="18" spans="1:10" x14ac:dyDescent="0.35">
      <c r="A18" s="11" t="s">
        <v>270</v>
      </c>
      <c r="B18" s="16">
        <f>VLOOKUP(CONCATENATE($A18, " ", $B$7), 'Table 4 - Full data'!$A$2:$J$92, 2, FALSE)</f>
        <v>970</v>
      </c>
      <c r="C18" s="17">
        <f>VLOOKUP(CONCATENATE($A18, " ", $B$7), 'Table 4 - Full data'!$A$2:$J$92, 3, FALSE)</f>
        <v>0</v>
      </c>
      <c r="D18" s="16">
        <f>VLOOKUP(CONCATENATE($A18, " ", $B$7), 'Table 4 - Full data'!$A$2:$J$92, 4, FALSE)</f>
        <v>955</v>
      </c>
      <c r="E18" s="16">
        <f>VLOOKUP(CONCATENATE($A18, " ", $B$7), 'Table 4 - Full data'!$A$2:$J$92, 5, FALSE)</f>
        <v>530</v>
      </c>
      <c r="F18" s="16">
        <f>VLOOKUP(CONCATENATE($A18, " ", $B$7), 'Table 4 - Full data'!$A$2:$J$92, 6, FALSE)</f>
        <v>395</v>
      </c>
      <c r="G18" s="16">
        <f>VLOOKUP(CONCATENATE($A18, " ", $B$7), 'Table 4 - Full data'!$A$2:$J$92, 7, FALSE)</f>
        <v>35</v>
      </c>
      <c r="H18" s="17">
        <f>VLOOKUP(CONCATENATE($A18, " ", $B$7), 'Table 4 - Full data'!$A$2:$J$92, 8, FALSE)</f>
        <v>0.55000000000000004</v>
      </c>
      <c r="I18" s="17">
        <f>VLOOKUP(CONCATENATE($A18, " ", $B$7), 'Table 4 - Full data'!$A$2:$J$92, 9, FALSE)</f>
        <v>0.41</v>
      </c>
      <c r="J18" s="17">
        <f>VLOOKUP(CONCATENATE($A18, " ", $B$7), 'Table 4 - Full data'!$A$2:$J$92, 10, FALSE)</f>
        <v>0.03</v>
      </c>
    </row>
    <row r="19" spans="1:10" x14ac:dyDescent="0.35">
      <c r="A19" s="11" t="s">
        <v>271</v>
      </c>
      <c r="B19" s="16">
        <f>VLOOKUP(CONCATENATE($A19, " ", $B$7), 'Table 4 - Full data'!$A$2:$J$92, 2, FALSE)</f>
        <v>500</v>
      </c>
      <c r="C19" s="17">
        <f>VLOOKUP(CONCATENATE($A19, " ", $B$7), 'Table 4 - Full data'!$A$2:$J$92, 3, FALSE)</f>
        <v>0</v>
      </c>
      <c r="D19" s="16">
        <f>VLOOKUP(CONCATENATE($A19, " ", $B$7), 'Table 4 - Full data'!$A$2:$J$92, 4, FALSE)</f>
        <v>495</v>
      </c>
      <c r="E19" s="16">
        <f>VLOOKUP(CONCATENATE($A19, " ", $B$7), 'Table 4 - Full data'!$A$2:$J$92, 5, FALSE)</f>
        <v>260</v>
      </c>
      <c r="F19" s="16">
        <f>VLOOKUP(CONCATENATE($A19, " ", $B$7), 'Table 4 - Full data'!$A$2:$J$92, 6, FALSE)</f>
        <v>210</v>
      </c>
      <c r="G19" s="16">
        <f>VLOOKUP(CONCATENATE($A19, " ", $B$7), 'Table 4 - Full data'!$A$2:$J$92, 7, FALSE)</f>
        <v>25</v>
      </c>
      <c r="H19" s="17">
        <f>VLOOKUP(CONCATENATE($A19, " ", $B$7), 'Table 4 - Full data'!$A$2:$J$92, 8, FALSE)</f>
        <v>0.52</v>
      </c>
      <c r="I19" s="17">
        <f>VLOOKUP(CONCATENATE($A19, " ", $B$7), 'Table 4 - Full data'!$A$2:$J$92, 9, FALSE)</f>
        <v>0.43</v>
      </c>
      <c r="J19" s="17">
        <f>VLOOKUP(CONCATENATE($A19, " ", $B$7), 'Table 4 - Full data'!$A$2:$J$92, 10, FALSE)</f>
        <v>0.05</v>
      </c>
    </row>
    <row r="20" spans="1:10" x14ac:dyDescent="0.35">
      <c r="A20" s="11" t="s">
        <v>272</v>
      </c>
      <c r="B20" s="16">
        <f>VLOOKUP(CONCATENATE($A20, " ", $B$7), 'Table 4 - Full data'!$A$2:$J$92, 2, FALSE)</f>
        <v>240</v>
      </c>
      <c r="C20" s="17">
        <f>VLOOKUP(CONCATENATE($A20, " ", $B$7), 'Table 4 - Full data'!$A$2:$J$92, 3, FALSE)</f>
        <v>0</v>
      </c>
      <c r="D20" s="16">
        <f>VLOOKUP(CONCATENATE($A20, " ", $B$7), 'Table 4 - Full data'!$A$2:$J$92, 4, FALSE)</f>
        <v>235</v>
      </c>
      <c r="E20" s="16">
        <f>VLOOKUP(CONCATENATE($A20, " ", $B$7), 'Table 4 - Full data'!$A$2:$J$92, 5, FALSE)</f>
        <v>105</v>
      </c>
      <c r="F20" s="16">
        <f>VLOOKUP(CONCATENATE($A20, " ", $B$7), 'Table 4 - Full data'!$A$2:$J$92, 6, FALSE)</f>
        <v>125</v>
      </c>
      <c r="G20" s="16">
        <f>VLOOKUP(CONCATENATE($A20, " ", $B$7), 'Table 4 - Full data'!$A$2:$J$92, 7, FALSE)</f>
        <v>5</v>
      </c>
      <c r="H20" s="17">
        <f>VLOOKUP(CONCATENATE($A20, " ", $B$7), 'Table 4 - Full data'!$A$2:$J$92, 8, FALSE)</f>
        <v>0.45</v>
      </c>
      <c r="I20" s="17">
        <f>VLOOKUP(CONCATENATE($A20, " ", $B$7), 'Table 4 - Full data'!$A$2:$J$92, 9, FALSE)</f>
        <v>0.53</v>
      </c>
      <c r="J20" s="17">
        <f>VLOOKUP(CONCATENATE($A20, " ", $B$7), 'Table 4 - Full data'!$A$2:$J$92, 10, FALSE)</f>
        <v>0.03</v>
      </c>
    </row>
    <row r="21" spans="1:10" x14ac:dyDescent="0.35">
      <c r="A21" s="11" t="s">
        <v>255</v>
      </c>
      <c r="B21" s="16">
        <f>VLOOKUP(CONCATENATE($A21, " ", $B$7), 'Table 4 - Full data'!$A$2:$J$92, 2, FALSE)</f>
        <v>740</v>
      </c>
      <c r="C21" s="17">
        <f>VLOOKUP(CONCATENATE($A21, " ", $B$7), 'Table 4 - Full data'!$A$2:$J$92, 3, FALSE)</f>
        <v>0</v>
      </c>
      <c r="D21" s="16">
        <f>VLOOKUP(CONCATENATE($A21, " ", $B$7), 'Table 4 - Full data'!$A$2:$J$92, 4, FALSE)</f>
        <v>535</v>
      </c>
      <c r="E21" s="16">
        <f>VLOOKUP(CONCATENATE($A21, " ", $B$7), 'Table 4 - Full data'!$A$2:$J$92, 5, FALSE)</f>
        <v>5</v>
      </c>
      <c r="F21" s="16">
        <f>VLOOKUP(CONCATENATE($A21, " ", $B$7), 'Table 4 - Full data'!$A$2:$J$92, 6, FALSE)</f>
        <v>60</v>
      </c>
      <c r="G21" s="16">
        <f>VLOOKUP(CONCATENATE($A21, " ", $B$7), 'Table 4 - Full data'!$A$2:$J$92, 7, FALSE)</f>
        <v>470</v>
      </c>
      <c r="H21" s="17">
        <f>VLOOKUP(CONCATENATE($A21, " ", $B$7), 'Table 4 - Full data'!$A$2:$J$92, 8, FALSE)</f>
        <v>0.01</v>
      </c>
      <c r="I21" s="17">
        <f>VLOOKUP(CONCATENATE($A21, " ", $B$7), 'Table 4 - Full data'!$A$2:$J$92, 9, FALSE)</f>
        <v>0.11</v>
      </c>
      <c r="J21" s="17">
        <f>VLOOKUP(CONCATENATE($A21, " ", $B$7), 'Table 4 - Full data'!$A$2:$J$92, 10, FALSE)</f>
        <v>0.88</v>
      </c>
    </row>
    <row r="22" spans="1:10" x14ac:dyDescent="0.35">
      <c r="A22" s="11" t="s">
        <v>65</v>
      </c>
      <c r="B22" s="11"/>
      <c r="C22" s="11"/>
      <c r="D22" s="11"/>
      <c r="E22" s="11"/>
      <c r="F22" s="11"/>
      <c r="G22" s="11"/>
      <c r="H22" s="11"/>
      <c r="I22" s="11"/>
      <c r="J22" s="11"/>
    </row>
    <row r="23" spans="1:10" x14ac:dyDescent="0.35">
      <c r="A23" s="11" t="s">
        <v>84</v>
      </c>
      <c r="B23" s="11"/>
      <c r="C23" s="11"/>
      <c r="D23" s="11"/>
      <c r="E23" s="11"/>
      <c r="F23" s="11"/>
      <c r="G23" s="11"/>
      <c r="H23" s="11"/>
      <c r="I23" s="11"/>
      <c r="J23" s="11"/>
    </row>
    <row r="24" spans="1:10" ht="201.5" x14ac:dyDescent="0.35">
      <c r="A24" s="24" t="s">
        <v>66</v>
      </c>
      <c r="B24" s="11"/>
      <c r="C24" s="11"/>
      <c r="D24" s="11"/>
      <c r="E24" s="11"/>
      <c r="F24" s="11"/>
      <c r="G24" s="11"/>
      <c r="H24" s="11"/>
      <c r="I24" s="11"/>
      <c r="J24" s="11"/>
    </row>
    <row r="25" spans="1:10" x14ac:dyDescent="0.35">
      <c r="A25" s="11" t="s">
        <v>85</v>
      </c>
      <c r="B25" s="11"/>
      <c r="C25" s="11"/>
      <c r="D25" s="11"/>
      <c r="E25" s="11"/>
      <c r="F25" s="11"/>
      <c r="G25" s="11"/>
      <c r="H25" s="11"/>
      <c r="I25" s="11"/>
      <c r="J25" s="11"/>
    </row>
    <row r="26" spans="1:10" x14ac:dyDescent="0.35">
      <c r="A26" s="11" t="s">
        <v>86</v>
      </c>
      <c r="B26" s="11"/>
      <c r="C26" s="11"/>
      <c r="D26" s="11"/>
      <c r="E26" s="11"/>
      <c r="F26" s="11"/>
      <c r="G26" s="11"/>
      <c r="H26" s="11"/>
      <c r="I26" s="11"/>
      <c r="J26" s="11"/>
    </row>
    <row r="27" spans="1:10" x14ac:dyDescent="0.35">
      <c r="A27" s="11" t="s">
        <v>87</v>
      </c>
      <c r="B27" s="11"/>
      <c r="C27" s="11"/>
      <c r="D27" s="11"/>
      <c r="E27" s="11"/>
      <c r="F27" s="11"/>
      <c r="G27" s="11"/>
      <c r="H27" s="11"/>
      <c r="I27" s="11"/>
      <c r="J27" s="11"/>
    </row>
    <row r="28" spans="1:10" x14ac:dyDescent="0.35">
      <c r="A28" s="11" t="s">
        <v>88</v>
      </c>
      <c r="B28" s="11"/>
      <c r="C28" s="11"/>
      <c r="D28" s="11"/>
      <c r="E28" s="11"/>
      <c r="F28" s="11"/>
      <c r="G28" s="11"/>
      <c r="H28" s="11"/>
      <c r="I28" s="11"/>
      <c r="J28" s="11"/>
    </row>
    <row r="29" spans="1:10" x14ac:dyDescent="0.35">
      <c r="A29" s="11" t="s">
        <v>89</v>
      </c>
      <c r="B29" s="11"/>
      <c r="C29" s="11"/>
      <c r="D29" s="11"/>
      <c r="E29" s="11"/>
      <c r="F29" s="11"/>
      <c r="G29" s="11"/>
      <c r="H29" s="11"/>
      <c r="I29" s="11"/>
      <c r="J29" s="11"/>
    </row>
    <row r="30" spans="1:10" x14ac:dyDescent="0.35">
      <c r="A30" s="11" t="s">
        <v>90</v>
      </c>
      <c r="B30" s="11"/>
      <c r="C30" s="11"/>
      <c r="D30" s="11"/>
      <c r="E30" s="11"/>
      <c r="F30" s="11"/>
      <c r="G30" s="11"/>
      <c r="H30" s="11"/>
      <c r="I30" s="11"/>
      <c r="J30" s="11"/>
    </row>
  </sheetData>
  <conditionalFormatting sqref="C1:C1048576 H1:J1048576">
    <cfRule type="dataBar" priority="1">
      <dataBar>
        <cfvo type="num" val="0"/>
        <cfvo type="num" val="1"/>
        <color rgb="FFB4A9D4"/>
      </dataBar>
      <extLst>
        <ext xmlns:x14="http://schemas.microsoft.com/office/spreadsheetml/2009/9/main" uri="{B025F937-C7B1-47D3-B67F-A62EFF666E3E}">
          <x14:id>{6C537259-186D-475F-9416-E83248934A20}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C537259-186D-475F-9416-E83248934A20}">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'Financial year lookup'!A3:A9</xm:f>
          </x14:formula1>
          <xm:sqref>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5"/>
  <sheetViews>
    <sheetView workbookViewId="0"/>
  </sheetViews>
  <sheetFormatPr defaultColWidth="10.6640625" defaultRowHeight="15.5" x14ac:dyDescent="0.35"/>
  <cols>
    <col min="1" max="1" width="35.6640625" customWidth="1"/>
    <col min="2" max="10" width="16.6640625" customWidth="1"/>
  </cols>
  <sheetData>
    <row r="1" spans="1:10" ht="21" x14ac:dyDescent="0.5">
      <c r="A1" s="10" t="s">
        <v>5</v>
      </c>
      <c r="B1" s="11"/>
      <c r="C1" s="11"/>
      <c r="D1" s="11"/>
      <c r="E1" s="11"/>
      <c r="F1" s="11"/>
      <c r="G1" s="11"/>
      <c r="H1" s="11"/>
      <c r="I1" s="11"/>
      <c r="J1" s="11"/>
    </row>
    <row r="2" spans="1:10" ht="124" x14ac:dyDescent="0.35">
      <c r="A2" s="24" t="s">
        <v>35</v>
      </c>
      <c r="B2" s="11"/>
      <c r="C2" s="11"/>
      <c r="D2" s="11"/>
      <c r="E2" s="11"/>
      <c r="F2" s="11"/>
      <c r="G2" s="11"/>
      <c r="H2" s="11"/>
      <c r="I2" s="11"/>
      <c r="J2" s="11"/>
    </row>
    <row r="3" spans="1:10" x14ac:dyDescent="0.35">
      <c r="A3" s="11" t="s">
        <v>36</v>
      </c>
      <c r="B3" s="11"/>
      <c r="C3" s="11"/>
      <c r="D3" s="11"/>
      <c r="E3" s="11"/>
      <c r="F3" s="11"/>
      <c r="G3" s="11"/>
      <c r="H3" s="11"/>
      <c r="I3" s="11"/>
      <c r="J3" s="11"/>
    </row>
    <row r="4" spans="1:10" x14ac:dyDescent="0.35">
      <c r="A4" s="11" t="s">
        <v>24</v>
      </c>
      <c r="B4" s="11"/>
      <c r="C4" s="11"/>
      <c r="D4" s="11"/>
      <c r="E4" s="11"/>
      <c r="F4" s="11"/>
      <c r="G4" s="11"/>
      <c r="H4" s="11"/>
      <c r="I4" s="11"/>
      <c r="J4" s="11"/>
    </row>
    <row r="5" spans="1:10" x14ac:dyDescent="0.35">
      <c r="A5" s="11" t="s">
        <v>25</v>
      </c>
      <c r="B5" s="11"/>
      <c r="C5" s="11"/>
      <c r="D5" s="11"/>
      <c r="E5" s="11"/>
      <c r="F5" s="11"/>
      <c r="G5" s="11"/>
      <c r="H5" s="11"/>
      <c r="I5" s="11"/>
      <c r="J5" s="11"/>
    </row>
    <row r="6" spans="1:10" x14ac:dyDescent="0.35">
      <c r="A6" s="11" t="s">
        <v>37</v>
      </c>
      <c r="B6" s="11"/>
      <c r="C6" s="11"/>
      <c r="D6" s="11"/>
      <c r="E6" s="11"/>
      <c r="F6" s="11"/>
      <c r="G6" s="11"/>
      <c r="H6" s="11"/>
      <c r="I6" s="11"/>
      <c r="J6" s="11"/>
    </row>
    <row r="7" spans="1:10" ht="31" x14ac:dyDescent="0.35">
      <c r="A7" s="12" t="s">
        <v>850</v>
      </c>
      <c r="B7" s="12" t="s">
        <v>347</v>
      </c>
      <c r="C7" s="11"/>
      <c r="D7" s="11"/>
      <c r="E7" s="11"/>
      <c r="F7" s="11"/>
      <c r="G7" s="11"/>
      <c r="H7" s="11"/>
      <c r="I7" s="11"/>
      <c r="J7" s="11"/>
    </row>
    <row r="8" spans="1:10" ht="80" customHeight="1" x14ac:dyDescent="0.35">
      <c r="A8" s="12" t="s">
        <v>864</v>
      </c>
      <c r="B8" s="12" t="s">
        <v>865</v>
      </c>
      <c r="C8" s="12" t="s">
        <v>177</v>
      </c>
      <c r="D8" s="12" t="s">
        <v>261</v>
      </c>
      <c r="E8" s="12" t="s">
        <v>866</v>
      </c>
      <c r="F8" s="12" t="s">
        <v>867</v>
      </c>
      <c r="G8" s="12" t="s">
        <v>868</v>
      </c>
      <c r="H8" s="12" t="s">
        <v>178</v>
      </c>
      <c r="I8" s="12" t="s">
        <v>179</v>
      </c>
      <c r="J8" s="12" t="s">
        <v>180</v>
      </c>
    </row>
    <row r="9" spans="1:10" x14ac:dyDescent="0.35">
      <c r="A9" s="13" t="s">
        <v>181</v>
      </c>
      <c r="B9" s="14">
        <f>VLOOKUP(CONCATENATE($A9, " ", $B$7), 'Table 5 - Full data'!$A$2:$J$253, 2, FALSE)</f>
        <v>474300</v>
      </c>
      <c r="C9" s="15">
        <f>VLOOKUP(CONCATENATE($A9, " ", $B$7), 'Table 5 - Full data'!$A$2:$J$253, 3, FALSE)</f>
        <v>1</v>
      </c>
      <c r="D9" s="14">
        <f>VLOOKUP(CONCATENATE($A9, " ", $B$7), 'Table 5 - Full data'!$A$2:$J$253, 4, FALSE)</f>
        <v>471670</v>
      </c>
      <c r="E9" s="14">
        <f>VLOOKUP(CONCATENATE($A9, " ", $B$7), 'Table 5 - Full data'!$A$2:$J$253, 5, FALSE)</f>
        <v>312110</v>
      </c>
      <c r="F9" s="14">
        <f>VLOOKUP(CONCATENATE($A9, " ", $B$7), 'Table 5 - Full data'!$A$2:$J$253, 6, FALSE)</f>
        <v>142805</v>
      </c>
      <c r="G9" s="14">
        <f>VLOOKUP(CONCATENATE($A9, " ", $B$7), 'Table 5 - Full data'!$A$2:$J$253, 7, FALSE)</f>
        <v>16755</v>
      </c>
      <c r="H9" s="15">
        <f>VLOOKUP(CONCATENATE($A9, " ", $B$7), 'Table 5 - Full data'!$A$2:$J$253, 8, FALSE)</f>
        <v>0.66</v>
      </c>
      <c r="I9" s="15">
        <f>VLOOKUP(CONCATENATE($A9, " ", $B$7), 'Table 5 - Full data'!$A$2:$J$253, 9, FALSE)</f>
        <v>0.3</v>
      </c>
      <c r="J9" s="15">
        <f>VLOOKUP(CONCATENATE($A9, " ", $B$7), 'Table 5 - Full data'!$A$2:$J$253, 10, FALSE)</f>
        <v>0.04</v>
      </c>
    </row>
    <row r="10" spans="1:10" x14ac:dyDescent="0.35">
      <c r="A10" s="11" t="s">
        <v>273</v>
      </c>
      <c r="B10" s="16">
        <f>VLOOKUP(CONCATENATE($A10, " ", $B$7), 'Table 5 - Full data'!$A$2:$J$253, 2, FALSE)</f>
        <v>14870</v>
      </c>
      <c r="C10" s="17">
        <f>VLOOKUP(CONCATENATE($A10, " ", $B$7), 'Table 5 - Full data'!$A$2:$J$253, 3, FALSE)</f>
        <v>0.03</v>
      </c>
      <c r="D10" s="16">
        <f>VLOOKUP(CONCATENATE($A10, " ", $B$7), 'Table 5 - Full data'!$A$2:$J$253, 4, FALSE)</f>
        <v>14785</v>
      </c>
      <c r="E10" s="16">
        <f>VLOOKUP(CONCATENATE($A10, " ", $B$7), 'Table 5 - Full data'!$A$2:$J$253, 5, FALSE)</f>
        <v>9635</v>
      </c>
      <c r="F10" s="16">
        <f>VLOOKUP(CONCATENATE($A10, " ", $B$7), 'Table 5 - Full data'!$A$2:$J$253, 6, FALSE)</f>
        <v>4625</v>
      </c>
      <c r="G10" s="16">
        <f>VLOOKUP(CONCATENATE($A10, " ", $B$7), 'Table 5 - Full data'!$A$2:$J$253, 7, FALSE)</f>
        <v>525</v>
      </c>
      <c r="H10" s="17">
        <f>VLOOKUP(CONCATENATE($A10, " ", $B$7), 'Table 5 - Full data'!$A$2:$J$253, 8, FALSE)</f>
        <v>0.65</v>
      </c>
      <c r="I10" s="17">
        <f>VLOOKUP(CONCATENATE($A10, " ", $B$7), 'Table 5 - Full data'!$A$2:$J$253, 9, FALSE)</f>
        <v>0.31</v>
      </c>
      <c r="J10" s="17">
        <f>VLOOKUP(CONCATENATE($A10, " ", $B$7), 'Table 5 - Full data'!$A$2:$J$253, 10, FALSE)</f>
        <v>0.04</v>
      </c>
    </row>
    <row r="11" spans="1:10" x14ac:dyDescent="0.35">
      <c r="A11" s="11" t="s">
        <v>274</v>
      </c>
      <c r="B11" s="16">
        <f>VLOOKUP(CONCATENATE($A11, " ", $B$7), 'Table 5 - Full data'!$A$2:$J$253, 2, FALSE)</f>
        <v>12905</v>
      </c>
      <c r="C11" s="17">
        <f>VLOOKUP(CONCATENATE($A11, " ", $B$7), 'Table 5 - Full data'!$A$2:$J$253, 3, FALSE)</f>
        <v>0.03</v>
      </c>
      <c r="D11" s="16">
        <f>VLOOKUP(CONCATENATE($A11, " ", $B$7), 'Table 5 - Full data'!$A$2:$J$253, 4, FALSE)</f>
        <v>12835</v>
      </c>
      <c r="E11" s="16">
        <f>VLOOKUP(CONCATENATE($A11, " ", $B$7), 'Table 5 - Full data'!$A$2:$J$253, 5, FALSE)</f>
        <v>8330</v>
      </c>
      <c r="F11" s="16">
        <f>VLOOKUP(CONCATENATE($A11, " ", $B$7), 'Table 5 - Full data'!$A$2:$J$253, 6, FALSE)</f>
        <v>4065</v>
      </c>
      <c r="G11" s="16">
        <f>VLOOKUP(CONCATENATE($A11, " ", $B$7), 'Table 5 - Full data'!$A$2:$J$253, 7, FALSE)</f>
        <v>440</v>
      </c>
      <c r="H11" s="17">
        <f>VLOOKUP(CONCATENATE($A11, " ", $B$7), 'Table 5 - Full data'!$A$2:$J$253, 8, FALSE)</f>
        <v>0.65</v>
      </c>
      <c r="I11" s="17">
        <f>VLOOKUP(CONCATENATE($A11, " ", $B$7), 'Table 5 - Full data'!$A$2:$J$253, 9, FALSE)</f>
        <v>0.32</v>
      </c>
      <c r="J11" s="17">
        <f>VLOOKUP(CONCATENATE($A11, " ", $B$7), 'Table 5 - Full data'!$A$2:$J$253, 10, FALSE)</f>
        <v>0.03</v>
      </c>
    </row>
    <row r="12" spans="1:10" x14ac:dyDescent="0.35">
      <c r="A12" s="11" t="s">
        <v>275</v>
      </c>
      <c r="B12" s="16">
        <f>VLOOKUP(CONCATENATE($A12, " ", $B$7), 'Table 5 - Full data'!$A$2:$J$253, 2, FALSE)</f>
        <v>8940</v>
      </c>
      <c r="C12" s="17">
        <f>VLOOKUP(CONCATENATE($A12, " ", $B$7), 'Table 5 - Full data'!$A$2:$J$253, 3, FALSE)</f>
        <v>0.02</v>
      </c>
      <c r="D12" s="16">
        <f>VLOOKUP(CONCATENATE($A12, " ", $B$7), 'Table 5 - Full data'!$A$2:$J$253, 4, FALSE)</f>
        <v>8900</v>
      </c>
      <c r="E12" s="16">
        <f>VLOOKUP(CONCATENATE($A12, " ", $B$7), 'Table 5 - Full data'!$A$2:$J$253, 5, FALSE)</f>
        <v>6190</v>
      </c>
      <c r="F12" s="16">
        <f>VLOOKUP(CONCATENATE($A12, " ", $B$7), 'Table 5 - Full data'!$A$2:$J$253, 6, FALSE)</f>
        <v>2425</v>
      </c>
      <c r="G12" s="16">
        <f>VLOOKUP(CONCATENATE($A12, " ", $B$7), 'Table 5 - Full data'!$A$2:$J$253, 7, FALSE)</f>
        <v>285</v>
      </c>
      <c r="H12" s="17">
        <f>VLOOKUP(CONCATENATE($A12, " ", $B$7), 'Table 5 - Full data'!$A$2:$J$253, 8, FALSE)</f>
        <v>0.7</v>
      </c>
      <c r="I12" s="17">
        <f>VLOOKUP(CONCATENATE($A12, " ", $B$7), 'Table 5 - Full data'!$A$2:$J$253, 9, FALSE)</f>
        <v>0.27</v>
      </c>
      <c r="J12" s="17">
        <f>VLOOKUP(CONCATENATE($A12, " ", $B$7), 'Table 5 - Full data'!$A$2:$J$253, 10, FALSE)</f>
        <v>0.03</v>
      </c>
    </row>
    <row r="13" spans="1:10" x14ac:dyDescent="0.35">
      <c r="A13" s="11" t="s">
        <v>276</v>
      </c>
      <c r="B13" s="16">
        <f>VLOOKUP(CONCATENATE($A13, " ", $B$7), 'Table 5 - Full data'!$A$2:$J$253, 2, FALSE)</f>
        <v>5445</v>
      </c>
      <c r="C13" s="17">
        <f>VLOOKUP(CONCATENATE($A13, " ", $B$7), 'Table 5 - Full data'!$A$2:$J$253, 3, FALSE)</f>
        <v>0.01</v>
      </c>
      <c r="D13" s="16">
        <f>VLOOKUP(CONCATENATE($A13, " ", $B$7), 'Table 5 - Full data'!$A$2:$J$253, 4, FALSE)</f>
        <v>5415</v>
      </c>
      <c r="E13" s="16">
        <f>VLOOKUP(CONCATENATE($A13, " ", $B$7), 'Table 5 - Full data'!$A$2:$J$253, 5, FALSE)</f>
        <v>3595</v>
      </c>
      <c r="F13" s="16">
        <f>VLOOKUP(CONCATENATE($A13, " ", $B$7), 'Table 5 - Full data'!$A$2:$J$253, 6, FALSE)</f>
        <v>1655</v>
      </c>
      <c r="G13" s="16">
        <f>VLOOKUP(CONCATENATE($A13, " ", $B$7), 'Table 5 - Full data'!$A$2:$J$253, 7, FALSE)</f>
        <v>165</v>
      </c>
      <c r="H13" s="17">
        <f>VLOOKUP(CONCATENATE($A13, " ", $B$7), 'Table 5 - Full data'!$A$2:$J$253, 8, FALSE)</f>
        <v>0.66</v>
      </c>
      <c r="I13" s="17">
        <f>VLOOKUP(CONCATENATE($A13, " ", $B$7), 'Table 5 - Full data'!$A$2:$J$253, 9, FALSE)</f>
        <v>0.31</v>
      </c>
      <c r="J13" s="17">
        <f>VLOOKUP(CONCATENATE($A13, " ", $B$7), 'Table 5 - Full data'!$A$2:$J$253, 10, FALSE)</f>
        <v>0.03</v>
      </c>
    </row>
    <row r="14" spans="1:10" x14ac:dyDescent="0.35">
      <c r="A14" s="11" t="s">
        <v>277</v>
      </c>
      <c r="B14" s="16">
        <f>VLOOKUP(CONCATENATE($A14, " ", $B$7), 'Table 5 - Full data'!$A$2:$J$253, 2, FALSE)</f>
        <v>5145</v>
      </c>
      <c r="C14" s="17">
        <f>VLOOKUP(CONCATENATE($A14, " ", $B$7), 'Table 5 - Full data'!$A$2:$J$253, 3, FALSE)</f>
        <v>0.01</v>
      </c>
      <c r="D14" s="16">
        <f>VLOOKUP(CONCATENATE($A14, " ", $B$7), 'Table 5 - Full data'!$A$2:$J$253, 4, FALSE)</f>
        <v>5110</v>
      </c>
      <c r="E14" s="16">
        <f>VLOOKUP(CONCATENATE($A14, " ", $B$7), 'Table 5 - Full data'!$A$2:$J$253, 5, FALSE)</f>
        <v>3565</v>
      </c>
      <c r="F14" s="16">
        <f>VLOOKUP(CONCATENATE($A14, " ", $B$7), 'Table 5 - Full data'!$A$2:$J$253, 6, FALSE)</f>
        <v>1385</v>
      </c>
      <c r="G14" s="16">
        <f>VLOOKUP(CONCATENATE($A14, " ", $B$7), 'Table 5 - Full data'!$A$2:$J$253, 7, FALSE)</f>
        <v>165</v>
      </c>
      <c r="H14" s="17">
        <f>VLOOKUP(CONCATENATE($A14, " ", $B$7), 'Table 5 - Full data'!$A$2:$J$253, 8, FALSE)</f>
        <v>0.7</v>
      </c>
      <c r="I14" s="17">
        <f>VLOOKUP(CONCATENATE($A14, " ", $B$7), 'Table 5 - Full data'!$A$2:$J$253, 9, FALSE)</f>
        <v>0.27</v>
      </c>
      <c r="J14" s="17">
        <f>VLOOKUP(CONCATENATE($A14, " ", $B$7), 'Table 5 - Full data'!$A$2:$J$253, 10, FALSE)</f>
        <v>0.03</v>
      </c>
    </row>
    <row r="15" spans="1:10" x14ac:dyDescent="0.35">
      <c r="A15" s="11" t="s">
        <v>278</v>
      </c>
      <c r="B15" s="16">
        <f>VLOOKUP(CONCATENATE($A15, " ", $B$7), 'Table 5 - Full data'!$A$2:$J$253, 2, FALSE)</f>
        <v>12370</v>
      </c>
      <c r="C15" s="17">
        <f>VLOOKUP(CONCATENATE($A15, " ", $B$7), 'Table 5 - Full data'!$A$2:$J$253, 3, FALSE)</f>
        <v>0.03</v>
      </c>
      <c r="D15" s="16">
        <f>VLOOKUP(CONCATENATE($A15, " ", $B$7), 'Table 5 - Full data'!$A$2:$J$253, 4, FALSE)</f>
        <v>12310</v>
      </c>
      <c r="E15" s="16">
        <f>VLOOKUP(CONCATENATE($A15, " ", $B$7), 'Table 5 - Full data'!$A$2:$J$253, 5, FALSE)</f>
        <v>8490</v>
      </c>
      <c r="F15" s="16">
        <f>VLOOKUP(CONCATENATE($A15, " ", $B$7), 'Table 5 - Full data'!$A$2:$J$253, 6, FALSE)</f>
        <v>3375</v>
      </c>
      <c r="G15" s="16">
        <f>VLOOKUP(CONCATENATE($A15, " ", $B$7), 'Table 5 - Full data'!$A$2:$J$253, 7, FALSE)</f>
        <v>445</v>
      </c>
      <c r="H15" s="17">
        <f>VLOOKUP(CONCATENATE($A15, " ", $B$7), 'Table 5 - Full data'!$A$2:$J$253, 8, FALSE)</f>
        <v>0.69</v>
      </c>
      <c r="I15" s="17">
        <f>VLOOKUP(CONCATENATE($A15, " ", $B$7), 'Table 5 - Full data'!$A$2:$J$253, 9, FALSE)</f>
        <v>0.27</v>
      </c>
      <c r="J15" s="17">
        <f>VLOOKUP(CONCATENATE($A15, " ", $B$7), 'Table 5 - Full data'!$A$2:$J$253, 10, FALSE)</f>
        <v>0.04</v>
      </c>
    </row>
    <row r="16" spans="1:10" x14ac:dyDescent="0.35">
      <c r="A16" s="11" t="s">
        <v>279</v>
      </c>
      <c r="B16" s="16">
        <f>VLOOKUP(CONCATENATE($A16, " ", $B$7), 'Table 5 - Full data'!$A$2:$J$253, 2, FALSE)</f>
        <v>15995</v>
      </c>
      <c r="C16" s="17">
        <f>VLOOKUP(CONCATENATE($A16, " ", $B$7), 'Table 5 - Full data'!$A$2:$J$253, 3, FALSE)</f>
        <v>0.03</v>
      </c>
      <c r="D16" s="16">
        <f>VLOOKUP(CONCATENATE($A16, " ", $B$7), 'Table 5 - Full data'!$A$2:$J$253, 4, FALSE)</f>
        <v>15905</v>
      </c>
      <c r="E16" s="16">
        <f>VLOOKUP(CONCATENATE($A16, " ", $B$7), 'Table 5 - Full data'!$A$2:$J$253, 5, FALSE)</f>
        <v>11070</v>
      </c>
      <c r="F16" s="16">
        <f>VLOOKUP(CONCATENATE($A16, " ", $B$7), 'Table 5 - Full data'!$A$2:$J$253, 6, FALSE)</f>
        <v>4240</v>
      </c>
      <c r="G16" s="16">
        <f>VLOOKUP(CONCATENATE($A16, " ", $B$7), 'Table 5 - Full data'!$A$2:$J$253, 7, FALSE)</f>
        <v>595</v>
      </c>
      <c r="H16" s="17">
        <f>VLOOKUP(CONCATENATE($A16, " ", $B$7), 'Table 5 - Full data'!$A$2:$J$253, 8, FALSE)</f>
        <v>0.7</v>
      </c>
      <c r="I16" s="17">
        <f>VLOOKUP(CONCATENATE($A16, " ", $B$7), 'Table 5 - Full data'!$A$2:$J$253, 9, FALSE)</f>
        <v>0.27</v>
      </c>
      <c r="J16" s="17">
        <f>VLOOKUP(CONCATENATE($A16, " ", $B$7), 'Table 5 - Full data'!$A$2:$J$253, 10, FALSE)</f>
        <v>0.04</v>
      </c>
    </row>
    <row r="17" spans="1:10" x14ac:dyDescent="0.35">
      <c r="A17" s="11" t="s">
        <v>280</v>
      </c>
      <c r="B17" s="16">
        <f>VLOOKUP(CONCATENATE($A17, " ", $B$7), 'Table 5 - Full data'!$A$2:$J$253, 2, FALSE)</f>
        <v>13705</v>
      </c>
      <c r="C17" s="17">
        <f>VLOOKUP(CONCATENATE($A17, " ", $B$7), 'Table 5 - Full data'!$A$2:$J$253, 3, FALSE)</f>
        <v>0.03</v>
      </c>
      <c r="D17" s="16">
        <f>VLOOKUP(CONCATENATE($A17, " ", $B$7), 'Table 5 - Full data'!$A$2:$J$253, 4, FALSE)</f>
        <v>13640</v>
      </c>
      <c r="E17" s="16">
        <f>VLOOKUP(CONCATENATE($A17, " ", $B$7), 'Table 5 - Full data'!$A$2:$J$253, 5, FALSE)</f>
        <v>9465</v>
      </c>
      <c r="F17" s="16">
        <f>VLOOKUP(CONCATENATE($A17, " ", $B$7), 'Table 5 - Full data'!$A$2:$J$253, 6, FALSE)</f>
        <v>3660</v>
      </c>
      <c r="G17" s="16">
        <f>VLOOKUP(CONCATENATE($A17, " ", $B$7), 'Table 5 - Full data'!$A$2:$J$253, 7, FALSE)</f>
        <v>515</v>
      </c>
      <c r="H17" s="17">
        <f>VLOOKUP(CONCATENATE($A17, " ", $B$7), 'Table 5 - Full data'!$A$2:$J$253, 8, FALSE)</f>
        <v>0.69</v>
      </c>
      <c r="I17" s="17">
        <f>VLOOKUP(CONCATENATE($A17, " ", $B$7), 'Table 5 - Full data'!$A$2:$J$253, 9, FALSE)</f>
        <v>0.27</v>
      </c>
      <c r="J17" s="17">
        <f>VLOOKUP(CONCATENATE($A17, " ", $B$7), 'Table 5 - Full data'!$A$2:$J$253, 10, FALSE)</f>
        <v>0.04</v>
      </c>
    </row>
    <row r="18" spans="1:10" x14ac:dyDescent="0.35">
      <c r="A18" s="11" t="s">
        <v>281</v>
      </c>
      <c r="B18" s="16">
        <f>VLOOKUP(CONCATENATE($A18, " ", $B$7), 'Table 5 - Full data'!$A$2:$J$253, 2, FALSE)</f>
        <v>4745</v>
      </c>
      <c r="C18" s="17">
        <f>VLOOKUP(CONCATENATE($A18, " ", $B$7), 'Table 5 - Full data'!$A$2:$J$253, 3, FALSE)</f>
        <v>0.01</v>
      </c>
      <c r="D18" s="16">
        <f>VLOOKUP(CONCATENATE($A18, " ", $B$7), 'Table 5 - Full data'!$A$2:$J$253, 4, FALSE)</f>
        <v>4725</v>
      </c>
      <c r="E18" s="16">
        <f>VLOOKUP(CONCATENATE($A18, " ", $B$7), 'Table 5 - Full data'!$A$2:$J$253, 5, FALSE)</f>
        <v>3120</v>
      </c>
      <c r="F18" s="16">
        <f>VLOOKUP(CONCATENATE($A18, " ", $B$7), 'Table 5 - Full data'!$A$2:$J$253, 6, FALSE)</f>
        <v>1460</v>
      </c>
      <c r="G18" s="16">
        <f>VLOOKUP(CONCATENATE($A18, " ", $B$7), 'Table 5 - Full data'!$A$2:$J$253, 7, FALSE)</f>
        <v>140</v>
      </c>
      <c r="H18" s="17">
        <f>VLOOKUP(CONCATENATE($A18, " ", $B$7), 'Table 5 - Full data'!$A$2:$J$253, 8, FALSE)</f>
        <v>0.66</v>
      </c>
      <c r="I18" s="17">
        <f>VLOOKUP(CONCATENATE($A18, " ", $B$7), 'Table 5 - Full data'!$A$2:$J$253, 9, FALSE)</f>
        <v>0.31</v>
      </c>
      <c r="J18" s="17">
        <f>VLOOKUP(CONCATENATE($A18, " ", $B$7), 'Table 5 - Full data'!$A$2:$J$253, 10, FALSE)</f>
        <v>0.03</v>
      </c>
    </row>
    <row r="19" spans="1:10" x14ac:dyDescent="0.35">
      <c r="A19" s="11" t="s">
        <v>282</v>
      </c>
      <c r="B19" s="16">
        <f>VLOOKUP(CONCATENATE($A19, " ", $B$7), 'Table 5 - Full data'!$A$2:$J$253, 2, FALSE)</f>
        <v>8000</v>
      </c>
      <c r="C19" s="17">
        <f>VLOOKUP(CONCATENATE($A19, " ", $B$7), 'Table 5 - Full data'!$A$2:$J$253, 3, FALSE)</f>
        <v>0.02</v>
      </c>
      <c r="D19" s="16">
        <f>VLOOKUP(CONCATENATE($A19, " ", $B$7), 'Table 5 - Full data'!$A$2:$J$253, 4, FALSE)</f>
        <v>7965</v>
      </c>
      <c r="E19" s="16">
        <f>VLOOKUP(CONCATENATE($A19, " ", $B$7), 'Table 5 - Full data'!$A$2:$J$253, 5, FALSE)</f>
        <v>5420</v>
      </c>
      <c r="F19" s="16">
        <f>VLOOKUP(CONCATENATE($A19, " ", $B$7), 'Table 5 - Full data'!$A$2:$J$253, 6, FALSE)</f>
        <v>2295</v>
      </c>
      <c r="G19" s="16">
        <f>VLOOKUP(CONCATENATE($A19, " ", $B$7), 'Table 5 - Full data'!$A$2:$J$253, 7, FALSE)</f>
        <v>250</v>
      </c>
      <c r="H19" s="17">
        <f>VLOOKUP(CONCATENATE($A19, " ", $B$7), 'Table 5 - Full data'!$A$2:$J$253, 8, FALSE)</f>
        <v>0.68</v>
      </c>
      <c r="I19" s="17">
        <f>VLOOKUP(CONCATENATE($A19, " ", $B$7), 'Table 5 - Full data'!$A$2:$J$253, 9, FALSE)</f>
        <v>0.28999999999999998</v>
      </c>
      <c r="J19" s="17">
        <f>VLOOKUP(CONCATENATE($A19, " ", $B$7), 'Table 5 - Full data'!$A$2:$J$253, 10, FALSE)</f>
        <v>0.03</v>
      </c>
    </row>
    <row r="20" spans="1:10" x14ac:dyDescent="0.35">
      <c r="A20" s="11" t="s">
        <v>283</v>
      </c>
      <c r="B20" s="16">
        <f>VLOOKUP(CONCATENATE($A20, " ", $B$7), 'Table 5 - Full data'!$A$2:$J$253, 2, FALSE)</f>
        <v>4590</v>
      </c>
      <c r="C20" s="17">
        <f>VLOOKUP(CONCATENATE($A20, " ", $B$7), 'Table 5 - Full data'!$A$2:$J$253, 3, FALSE)</f>
        <v>0.01</v>
      </c>
      <c r="D20" s="16">
        <f>VLOOKUP(CONCATENATE($A20, " ", $B$7), 'Table 5 - Full data'!$A$2:$J$253, 4, FALSE)</f>
        <v>4575</v>
      </c>
      <c r="E20" s="16">
        <f>VLOOKUP(CONCATENATE($A20, " ", $B$7), 'Table 5 - Full data'!$A$2:$J$253, 5, FALSE)</f>
        <v>2985</v>
      </c>
      <c r="F20" s="16">
        <f>VLOOKUP(CONCATENATE($A20, " ", $B$7), 'Table 5 - Full data'!$A$2:$J$253, 6, FALSE)</f>
        <v>1440</v>
      </c>
      <c r="G20" s="16">
        <f>VLOOKUP(CONCATENATE($A20, " ", $B$7), 'Table 5 - Full data'!$A$2:$J$253, 7, FALSE)</f>
        <v>150</v>
      </c>
      <c r="H20" s="17">
        <f>VLOOKUP(CONCATENATE($A20, " ", $B$7), 'Table 5 - Full data'!$A$2:$J$253, 8, FALSE)</f>
        <v>0.65</v>
      </c>
      <c r="I20" s="17">
        <f>VLOOKUP(CONCATENATE($A20, " ", $B$7), 'Table 5 - Full data'!$A$2:$J$253, 9, FALSE)</f>
        <v>0.31</v>
      </c>
      <c r="J20" s="17">
        <f>VLOOKUP(CONCATENATE($A20, " ", $B$7), 'Table 5 - Full data'!$A$2:$J$253, 10, FALSE)</f>
        <v>0.03</v>
      </c>
    </row>
    <row r="21" spans="1:10" x14ac:dyDescent="0.35">
      <c r="A21" s="11" t="s">
        <v>284</v>
      </c>
      <c r="B21" s="16">
        <f>VLOOKUP(CONCATENATE($A21, " ", $B$7), 'Table 5 - Full data'!$A$2:$J$253, 2, FALSE)</f>
        <v>28950</v>
      </c>
      <c r="C21" s="17">
        <f>VLOOKUP(CONCATENATE($A21, " ", $B$7), 'Table 5 - Full data'!$A$2:$J$253, 3, FALSE)</f>
        <v>0.06</v>
      </c>
      <c r="D21" s="16">
        <f>VLOOKUP(CONCATENATE($A21, " ", $B$7), 'Table 5 - Full data'!$A$2:$J$253, 4, FALSE)</f>
        <v>28770</v>
      </c>
      <c r="E21" s="16">
        <f>VLOOKUP(CONCATENATE($A21, " ", $B$7), 'Table 5 - Full data'!$A$2:$J$253, 5, FALSE)</f>
        <v>19095</v>
      </c>
      <c r="F21" s="16">
        <f>VLOOKUP(CONCATENATE($A21, " ", $B$7), 'Table 5 - Full data'!$A$2:$J$253, 6, FALSE)</f>
        <v>8725</v>
      </c>
      <c r="G21" s="16">
        <f>VLOOKUP(CONCATENATE($A21, " ", $B$7), 'Table 5 - Full data'!$A$2:$J$253, 7, FALSE)</f>
        <v>950</v>
      </c>
      <c r="H21" s="17">
        <f>VLOOKUP(CONCATENATE($A21, " ", $B$7), 'Table 5 - Full data'!$A$2:$J$253, 8, FALSE)</f>
        <v>0.66</v>
      </c>
      <c r="I21" s="17">
        <f>VLOOKUP(CONCATENATE($A21, " ", $B$7), 'Table 5 - Full data'!$A$2:$J$253, 9, FALSE)</f>
        <v>0.3</v>
      </c>
      <c r="J21" s="17">
        <f>VLOOKUP(CONCATENATE($A21, " ", $B$7), 'Table 5 - Full data'!$A$2:$J$253, 10, FALSE)</f>
        <v>0.03</v>
      </c>
    </row>
    <row r="22" spans="1:10" x14ac:dyDescent="0.35">
      <c r="A22" s="11" t="s">
        <v>285</v>
      </c>
      <c r="B22" s="16">
        <f>VLOOKUP(CONCATENATE($A22, " ", $B$7), 'Table 5 - Full data'!$A$2:$J$253, 2, FALSE)</f>
        <v>13730</v>
      </c>
      <c r="C22" s="17">
        <f>VLOOKUP(CONCATENATE($A22, " ", $B$7), 'Table 5 - Full data'!$A$2:$J$253, 3, FALSE)</f>
        <v>0.03</v>
      </c>
      <c r="D22" s="16">
        <f>VLOOKUP(CONCATENATE($A22, " ", $B$7), 'Table 5 - Full data'!$A$2:$J$253, 4, FALSE)</f>
        <v>13650</v>
      </c>
      <c r="E22" s="16">
        <f>VLOOKUP(CONCATENATE($A22, " ", $B$7), 'Table 5 - Full data'!$A$2:$J$253, 5, FALSE)</f>
        <v>9350</v>
      </c>
      <c r="F22" s="16">
        <f>VLOOKUP(CONCATENATE($A22, " ", $B$7), 'Table 5 - Full data'!$A$2:$J$253, 6, FALSE)</f>
        <v>3775</v>
      </c>
      <c r="G22" s="16">
        <f>VLOOKUP(CONCATENATE($A22, " ", $B$7), 'Table 5 - Full data'!$A$2:$J$253, 7, FALSE)</f>
        <v>530</v>
      </c>
      <c r="H22" s="17">
        <f>VLOOKUP(CONCATENATE($A22, " ", $B$7), 'Table 5 - Full data'!$A$2:$J$253, 8, FALSE)</f>
        <v>0.68</v>
      </c>
      <c r="I22" s="17">
        <f>VLOOKUP(CONCATENATE($A22, " ", $B$7), 'Table 5 - Full data'!$A$2:$J$253, 9, FALSE)</f>
        <v>0.28000000000000003</v>
      </c>
      <c r="J22" s="17">
        <f>VLOOKUP(CONCATENATE($A22, " ", $B$7), 'Table 5 - Full data'!$A$2:$J$253, 10, FALSE)</f>
        <v>0.04</v>
      </c>
    </row>
    <row r="23" spans="1:10" x14ac:dyDescent="0.35">
      <c r="A23" s="11" t="s">
        <v>286</v>
      </c>
      <c r="B23" s="16">
        <f>VLOOKUP(CONCATENATE($A23, " ", $B$7), 'Table 5 - Full data'!$A$2:$J$253, 2, FALSE)</f>
        <v>34670</v>
      </c>
      <c r="C23" s="17">
        <f>VLOOKUP(CONCATENATE($A23, " ", $B$7), 'Table 5 - Full data'!$A$2:$J$253, 3, FALSE)</f>
        <v>7.0000000000000007E-2</v>
      </c>
      <c r="D23" s="16">
        <f>VLOOKUP(CONCATENATE($A23, " ", $B$7), 'Table 5 - Full data'!$A$2:$J$253, 4, FALSE)</f>
        <v>34510</v>
      </c>
      <c r="E23" s="16">
        <f>VLOOKUP(CONCATENATE($A23, " ", $B$7), 'Table 5 - Full data'!$A$2:$J$253, 5, FALSE)</f>
        <v>24045</v>
      </c>
      <c r="F23" s="16">
        <f>VLOOKUP(CONCATENATE($A23, " ", $B$7), 'Table 5 - Full data'!$A$2:$J$253, 6, FALSE)</f>
        <v>9255</v>
      </c>
      <c r="G23" s="16">
        <f>VLOOKUP(CONCATENATE($A23, " ", $B$7), 'Table 5 - Full data'!$A$2:$J$253, 7, FALSE)</f>
        <v>1205</v>
      </c>
      <c r="H23" s="17">
        <f>VLOOKUP(CONCATENATE($A23, " ", $B$7), 'Table 5 - Full data'!$A$2:$J$253, 8, FALSE)</f>
        <v>0.7</v>
      </c>
      <c r="I23" s="17">
        <f>VLOOKUP(CONCATENATE($A23, " ", $B$7), 'Table 5 - Full data'!$A$2:$J$253, 9, FALSE)</f>
        <v>0.27</v>
      </c>
      <c r="J23" s="17">
        <f>VLOOKUP(CONCATENATE($A23, " ", $B$7), 'Table 5 - Full data'!$A$2:$J$253, 10, FALSE)</f>
        <v>0.03</v>
      </c>
    </row>
    <row r="24" spans="1:10" x14ac:dyDescent="0.35">
      <c r="A24" s="11" t="s">
        <v>287</v>
      </c>
      <c r="B24" s="16">
        <f>VLOOKUP(CONCATENATE($A24, " ", $B$7), 'Table 5 - Full data'!$A$2:$J$253, 2, FALSE)</f>
        <v>77320</v>
      </c>
      <c r="C24" s="17">
        <f>VLOOKUP(CONCATENATE($A24, " ", $B$7), 'Table 5 - Full data'!$A$2:$J$253, 3, FALSE)</f>
        <v>0.16</v>
      </c>
      <c r="D24" s="16">
        <f>VLOOKUP(CONCATENATE($A24, " ", $B$7), 'Table 5 - Full data'!$A$2:$J$253, 4, FALSE)</f>
        <v>76785</v>
      </c>
      <c r="E24" s="16">
        <f>VLOOKUP(CONCATENATE($A24, " ", $B$7), 'Table 5 - Full data'!$A$2:$J$253, 5, FALSE)</f>
        <v>51165</v>
      </c>
      <c r="F24" s="16">
        <f>VLOOKUP(CONCATENATE($A24, " ", $B$7), 'Table 5 - Full data'!$A$2:$J$253, 6, FALSE)</f>
        <v>22795</v>
      </c>
      <c r="G24" s="16">
        <f>VLOOKUP(CONCATENATE($A24, " ", $B$7), 'Table 5 - Full data'!$A$2:$J$253, 7, FALSE)</f>
        <v>2825</v>
      </c>
      <c r="H24" s="17">
        <f>VLOOKUP(CONCATENATE($A24, " ", $B$7), 'Table 5 - Full data'!$A$2:$J$253, 8, FALSE)</f>
        <v>0.67</v>
      </c>
      <c r="I24" s="17">
        <f>VLOOKUP(CONCATENATE($A24, " ", $B$7), 'Table 5 - Full data'!$A$2:$J$253, 9, FALSE)</f>
        <v>0.3</v>
      </c>
      <c r="J24" s="17">
        <f>VLOOKUP(CONCATENATE($A24, " ", $B$7), 'Table 5 - Full data'!$A$2:$J$253, 10, FALSE)</f>
        <v>0.04</v>
      </c>
    </row>
    <row r="25" spans="1:10" x14ac:dyDescent="0.35">
      <c r="A25" s="11" t="s">
        <v>288</v>
      </c>
      <c r="B25" s="16">
        <f>VLOOKUP(CONCATENATE($A25, " ", $B$7), 'Table 5 - Full data'!$A$2:$J$253, 2, FALSE)</f>
        <v>15595</v>
      </c>
      <c r="C25" s="17">
        <f>VLOOKUP(CONCATENATE($A25, " ", $B$7), 'Table 5 - Full data'!$A$2:$J$253, 3, FALSE)</f>
        <v>0.03</v>
      </c>
      <c r="D25" s="16">
        <f>VLOOKUP(CONCATENATE($A25, " ", $B$7), 'Table 5 - Full data'!$A$2:$J$253, 4, FALSE)</f>
        <v>15505</v>
      </c>
      <c r="E25" s="16">
        <f>VLOOKUP(CONCATENATE($A25, " ", $B$7), 'Table 5 - Full data'!$A$2:$J$253, 5, FALSE)</f>
        <v>10380</v>
      </c>
      <c r="F25" s="16">
        <f>VLOOKUP(CONCATENATE($A25, " ", $B$7), 'Table 5 - Full data'!$A$2:$J$253, 6, FALSE)</f>
        <v>4570</v>
      </c>
      <c r="G25" s="16">
        <f>VLOOKUP(CONCATENATE($A25, " ", $B$7), 'Table 5 - Full data'!$A$2:$J$253, 7, FALSE)</f>
        <v>555</v>
      </c>
      <c r="H25" s="17">
        <f>VLOOKUP(CONCATENATE($A25, " ", $B$7), 'Table 5 - Full data'!$A$2:$J$253, 8, FALSE)</f>
        <v>0.67</v>
      </c>
      <c r="I25" s="17">
        <f>VLOOKUP(CONCATENATE($A25, " ", $B$7), 'Table 5 - Full data'!$A$2:$J$253, 9, FALSE)</f>
        <v>0.28999999999999998</v>
      </c>
      <c r="J25" s="17">
        <f>VLOOKUP(CONCATENATE($A25, " ", $B$7), 'Table 5 - Full data'!$A$2:$J$253, 10, FALSE)</f>
        <v>0.04</v>
      </c>
    </row>
    <row r="26" spans="1:10" x14ac:dyDescent="0.35">
      <c r="A26" s="11" t="s">
        <v>289</v>
      </c>
      <c r="B26" s="16">
        <f>VLOOKUP(CONCATENATE($A26, " ", $B$7), 'Table 5 - Full data'!$A$2:$J$253, 2, FALSE)</f>
        <v>7755</v>
      </c>
      <c r="C26" s="17">
        <f>VLOOKUP(CONCATENATE($A26, " ", $B$7), 'Table 5 - Full data'!$A$2:$J$253, 3, FALSE)</f>
        <v>0.02</v>
      </c>
      <c r="D26" s="16">
        <f>VLOOKUP(CONCATENATE($A26, " ", $B$7), 'Table 5 - Full data'!$A$2:$J$253, 4, FALSE)</f>
        <v>7730</v>
      </c>
      <c r="E26" s="16">
        <f>VLOOKUP(CONCATENATE($A26, " ", $B$7), 'Table 5 - Full data'!$A$2:$J$253, 5, FALSE)</f>
        <v>5305</v>
      </c>
      <c r="F26" s="16">
        <f>VLOOKUP(CONCATENATE($A26, " ", $B$7), 'Table 5 - Full data'!$A$2:$J$253, 6, FALSE)</f>
        <v>2155</v>
      </c>
      <c r="G26" s="16">
        <f>VLOOKUP(CONCATENATE($A26, " ", $B$7), 'Table 5 - Full data'!$A$2:$J$253, 7, FALSE)</f>
        <v>270</v>
      </c>
      <c r="H26" s="17">
        <f>VLOOKUP(CONCATENATE($A26, " ", $B$7), 'Table 5 - Full data'!$A$2:$J$253, 8, FALSE)</f>
        <v>0.69</v>
      </c>
      <c r="I26" s="17">
        <f>VLOOKUP(CONCATENATE($A26, " ", $B$7), 'Table 5 - Full data'!$A$2:$J$253, 9, FALSE)</f>
        <v>0.28000000000000003</v>
      </c>
      <c r="J26" s="17">
        <f>VLOOKUP(CONCATENATE($A26, " ", $B$7), 'Table 5 - Full data'!$A$2:$J$253, 10, FALSE)</f>
        <v>0.03</v>
      </c>
    </row>
    <row r="27" spans="1:10" x14ac:dyDescent="0.35">
      <c r="A27" s="11" t="s">
        <v>290</v>
      </c>
      <c r="B27" s="16">
        <f>VLOOKUP(CONCATENATE($A27, " ", $B$7), 'Table 5 - Full data'!$A$2:$J$253, 2, FALSE)</f>
        <v>8910</v>
      </c>
      <c r="C27" s="17">
        <f>VLOOKUP(CONCATENATE($A27, " ", $B$7), 'Table 5 - Full data'!$A$2:$J$253, 3, FALSE)</f>
        <v>0.02</v>
      </c>
      <c r="D27" s="16">
        <f>VLOOKUP(CONCATENATE($A27, " ", $B$7), 'Table 5 - Full data'!$A$2:$J$253, 4, FALSE)</f>
        <v>8855</v>
      </c>
      <c r="E27" s="16">
        <f>VLOOKUP(CONCATENATE($A27, " ", $B$7), 'Table 5 - Full data'!$A$2:$J$253, 5, FALSE)</f>
        <v>5985</v>
      </c>
      <c r="F27" s="16">
        <f>VLOOKUP(CONCATENATE($A27, " ", $B$7), 'Table 5 - Full data'!$A$2:$J$253, 6, FALSE)</f>
        <v>2525</v>
      </c>
      <c r="G27" s="16">
        <f>VLOOKUP(CONCATENATE($A27, " ", $B$7), 'Table 5 - Full data'!$A$2:$J$253, 7, FALSE)</f>
        <v>345</v>
      </c>
      <c r="H27" s="17">
        <f>VLOOKUP(CONCATENATE($A27, " ", $B$7), 'Table 5 - Full data'!$A$2:$J$253, 8, FALSE)</f>
        <v>0.68</v>
      </c>
      <c r="I27" s="17">
        <f>VLOOKUP(CONCATENATE($A27, " ", $B$7), 'Table 5 - Full data'!$A$2:$J$253, 9, FALSE)</f>
        <v>0.28999999999999998</v>
      </c>
      <c r="J27" s="17">
        <f>VLOOKUP(CONCATENATE($A27, " ", $B$7), 'Table 5 - Full data'!$A$2:$J$253, 10, FALSE)</f>
        <v>0.04</v>
      </c>
    </row>
    <row r="28" spans="1:10" x14ac:dyDescent="0.35">
      <c r="A28" s="11" t="s">
        <v>291</v>
      </c>
      <c r="B28" s="16">
        <f>VLOOKUP(CONCATENATE($A28, " ", $B$7), 'Table 5 - Full data'!$A$2:$J$253, 2, FALSE)</f>
        <v>6550</v>
      </c>
      <c r="C28" s="17">
        <f>VLOOKUP(CONCATENATE($A28, " ", $B$7), 'Table 5 - Full data'!$A$2:$J$253, 3, FALSE)</f>
        <v>0.01</v>
      </c>
      <c r="D28" s="16">
        <f>VLOOKUP(CONCATENATE($A28, " ", $B$7), 'Table 5 - Full data'!$A$2:$J$253, 4, FALSE)</f>
        <v>6515</v>
      </c>
      <c r="E28" s="16">
        <f>VLOOKUP(CONCATENATE($A28, " ", $B$7), 'Table 5 - Full data'!$A$2:$J$253, 5, FALSE)</f>
        <v>4370</v>
      </c>
      <c r="F28" s="16">
        <f>VLOOKUP(CONCATENATE($A28, " ", $B$7), 'Table 5 - Full data'!$A$2:$J$253, 6, FALSE)</f>
        <v>1950</v>
      </c>
      <c r="G28" s="16">
        <f>VLOOKUP(CONCATENATE($A28, " ", $B$7), 'Table 5 - Full data'!$A$2:$J$253, 7, FALSE)</f>
        <v>190</v>
      </c>
      <c r="H28" s="17">
        <f>VLOOKUP(CONCATENATE($A28, " ", $B$7), 'Table 5 - Full data'!$A$2:$J$253, 8, FALSE)</f>
        <v>0.67</v>
      </c>
      <c r="I28" s="17">
        <f>VLOOKUP(CONCATENATE($A28, " ", $B$7), 'Table 5 - Full data'!$A$2:$J$253, 9, FALSE)</f>
        <v>0.3</v>
      </c>
      <c r="J28" s="17">
        <f>VLOOKUP(CONCATENATE($A28, " ", $B$7), 'Table 5 - Full data'!$A$2:$J$253, 10, FALSE)</f>
        <v>0.03</v>
      </c>
    </row>
    <row r="29" spans="1:10" x14ac:dyDescent="0.35">
      <c r="A29" s="11" t="s">
        <v>292</v>
      </c>
      <c r="B29" s="16">
        <f>VLOOKUP(CONCATENATE($A29, " ", $B$7), 'Table 5 - Full data'!$A$2:$J$253, 2, FALSE)</f>
        <v>1300</v>
      </c>
      <c r="C29" s="17">
        <f>VLOOKUP(CONCATENATE($A29, " ", $B$7), 'Table 5 - Full data'!$A$2:$J$253, 3, FALSE)</f>
        <v>0</v>
      </c>
      <c r="D29" s="16">
        <f>VLOOKUP(CONCATENATE($A29, " ", $B$7), 'Table 5 - Full data'!$A$2:$J$253, 4, FALSE)</f>
        <v>1295</v>
      </c>
      <c r="E29" s="16">
        <f>VLOOKUP(CONCATENATE($A29, " ", $B$7), 'Table 5 - Full data'!$A$2:$J$253, 5, FALSE)</f>
        <v>815</v>
      </c>
      <c r="F29" s="16">
        <f>VLOOKUP(CONCATENATE($A29, " ", $B$7), 'Table 5 - Full data'!$A$2:$J$253, 6, FALSE)</f>
        <v>440</v>
      </c>
      <c r="G29" s="16">
        <f>VLOOKUP(CONCATENATE($A29, " ", $B$7), 'Table 5 - Full data'!$A$2:$J$253, 7, FALSE)</f>
        <v>35</v>
      </c>
      <c r="H29" s="17">
        <f>VLOOKUP(CONCATENATE($A29, " ", $B$7), 'Table 5 - Full data'!$A$2:$J$253, 8, FALSE)</f>
        <v>0.63</v>
      </c>
      <c r="I29" s="17">
        <f>VLOOKUP(CONCATENATE($A29, " ", $B$7), 'Table 5 - Full data'!$A$2:$J$253, 9, FALSE)</f>
        <v>0.34</v>
      </c>
      <c r="J29" s="17">
        <f>VLOOKUP(CONCATENATE($A29, " ", $B$7), 'Table 5 - Full data'!$A$2:$J$253, 10, FALSE)</f>
        <v>0.03</v>
      </c>
    </row>
    <row r="30" spans="1:10" x14ac:dyDescent="0.35">
      <c r="A30" s="11" t="s">
        <v>293</v>
      </c>
      <c r="B30" s="16">
        <f>VLOOKUP(CONCATENATE($A30, " ", $B$7), 'Table 5 - Full data'!$A$2:$J$253, 2, FALSE)</f>
        <v>15380</v>
      </c>
      <c r="C30" s="17">
        <f>VLOOKUP(CONCATENATE($A30, " ", $B$7), 'Table 5 - Full data'!$A$2:$J$253, 3, FALSE)</f>
        <v>0.03</v>
      </c>
      <c r="D30" s="16">
        <f>VLOOKUP(CONCATENATE($A30, " ", $B$7), 'Table 5 - Full data'!$A$2:$J$253, 4, FALSE)</f>
        <v>15320</v>
      </c>
      <c r="E30" s="16">
        <f>VLOOKUP(CONCATENATE($A30, " ", $B$7), 'Table 5 - Full data'!$A$2:$J$253, 5, FALSE)</f>
        <v>10725</v>
      </c>
      <c r="F30" s="16">
        <f>VLOOKUP(CONCATENATE($A30, " ", $B$7), 'Table 5 - Full data'!$A$2:$J$253, 6, FALSE)</f>
        <v>4025</v>
      </c>
      <c r="G30" s="16">
        <f>VLOOKUP(CONCATENATE($A30, " ", $B$7), 'Table 5 - Full data'!$A$2:$J$253, 7, FALSE)</f>
        <v>570</v>
      </c>
      <c r="H30" s="17">
        <f>VLOOKUP(CONCATENATE($A30, " ", $B$7), 'Table 5 - Full data'!$A$2:$J$253, 8, FALSE)</f>
        <v>0.7</v>
      </c>
      <c r="I30" s="17">
        <f>VLOOKUP(CONCATENATE($A30, " ", $B$7), 'Table 5 - Full data'!$A$2:$J$253, 9, FALSE)</f>
        <v>0.26</v>
      </c>
      <c r="J30" s="17">
        <f>VLOOKUP(CONCATENATE($A30, " ", $B$7), 'Table 5 - Full data'!$A$2:$J$253, 10, FALSE)</f>
        <v>0.04</v>
      </c>
    </row>
    <row r="31" spans="1:10" x14ac:dyDescent="0.35">
      <c r="A31" s="11" t="s">
        <v>294</v>
      </c>
      <c r="B31" s="16">
        <f>VLOOKUP(CONCATENATE($A31, " ", $B$7), 'Table 5 - Full data'!$A$2:$J$253, 2, FALSE)</f>
        <v>36890</v>
      </c>
      <c r="C31" s="17">
        <f>VLOOKUP(CONCATENATE($A31, " ", $B$7), 'Table 5 - Full data'!$A$2:$J$253, 3, FALSE)</f>
        <v>0.08</v>
      </c>
      <c r="D31" s="16">
        <f>VLOOKUP(CONCATENATE($A31, " ", $B$7), 'Table 5 - Full data'!$A$2:$J$253, 4, FALSE)</f>
        <v>36740</v>
      </c>
      <c r="E31" s="16">
        <f>VLOOKUP(CONCATENATE($A31, " ", $B$7), 'Table 5 - Full data'!$A$2:$J$253, 5, FALSE)</f>
        <v>24980</v>
      </c>
      <c r="F31" s="16">
        <f>VLOOKUP(CONCATENATE($A31, " ", $B$7), 'Table 5 - Full data'!$A$2:$J$253, 6, FALSE)</f>
        <v>10490</v>
      </c>
      <c r="G31" s="16">
        <f>VLOOKUP(CONCATENATE($A31, " ", $B$7), 'Table 5 - Full data'!$A$2:$J$253, 7, FALSE)</f>
        <v>1270</v>
      </c>
      <c r="H31" s="17">
        <f>VLOOKUP(CONCATENATE($A31, " ", $B$7), 'Table 5 - Full data'!$A$2:$J$253, 8, FALSE)</f>
        <v>0.68</v>
      </c>
      <c r="I31" s="17">
        <f>VLOOKUP(CONCATENATE($A31, " ", $B$7), 'Table 5 - Full data'!$A$2:$J$253, 9, FALSE)</f>
        <v>0.28999999999999998</v>
      </c>
      <c r="J31" s="17">
        <f>VLOOKUP(CONCATENATE($A31, " ", $B$7), 'Table 5 - Full data'!$A$2:$J$253, 10, FALSE)</f>
        <v>0.03</v>
      </c>
    </row>
    <row r="32" spans="1:10" x14ac:dyDescent="0.35">
      <c r="A32" s="11" t="s">
        <v>295</v>
      </c>
      <c r="B32" s="16">
        <f>VLOOKUP(CONCATENATE($A32, " ", $B$7), 'Table 5 - Full data'!$A$2:$J$253, 2, FALSE)</f>
        <v>985</v>
      </c>
      <c r="C32" s="17">
        <f>VLOOKUP(CONCATENATE($A32, " ", $B$7), 'Table 5 - Full data'!$A$2:$J$253, 3, FALSE)</f>
        <v>0</v>
      </c>
      <c r="D32" s="16">
        <f>VLOOKUP(CONCATENATE($A32, " ", $B$7), 'Table 5 - Full data'!$A$2:$J$253, 4, FALSE)</f>
        <v>970</v>
      </c>
      <c r="E32" s="16">
        <f>VLOOKUP(CONCATENATE($A32, " ", $B$7), 'Table 5 - Full data'!$A$2:$J$253, 5, FALSE)</f>
        <v>610</v>
      </c>
      <c r="F32" s="16">
        <f>VLOOKUP(CONCATENATE($A32, " ", $B$7), 'Table 5 - Full data'!$A$2:$J$253, 6, FALSE)</f>
        <v>335</v>
      </c>
      <c r="G32" s="16">
        <f>VLOOKUP(CONCATENATE($A32, " ", $B$7), 'Table 5 - Full data'!$A$2:$J$253, 7, FALSE)</f>
        <v>25</v>
      </c>
      <c r="H32" s="17">
        <f>VLOOKUP(CONCATENATE($A32, " ", $B$7), 'Table 5 - Full data'!$A$2:$J$253, 8, FALSE)</f>
        <v>0.63</v>
      </c>
      <c r="I32" s="17">
        <f>VLOOKUP(CONCATENATE($A32, " ", $B$7), 'Table 5 - Full data'!$A$2:$J$253, 9, FALSE)</f>
        <v>0.34</v>
      </c>
      <c r="J32" s="17">
        <f>VLOOKUP(CONCATENATE($A32, " ", $B$7), 'Table 5 - Full data'!$A$2:$J$253, 10, FALSE)</f>
        <v>0.03</v>
      </c>
    </row>
    <row r="33" spans="1:10" x14ac:dyDescent="0.35">
      <c r="A33" s="11" t="s">
        <v>296</v>
      </c>
      <c r="B33" s="16">
        <f>VLOOKUP(CONCATENATE($A33, " ", $B$7), 'Table 5 - Full data'!$A$2:$J$253, 2, FALSE)</f>
        <v>9620</v>
      </c>
      <c r="C33" s="17">
        <f>VLOOKUP(CONCATENATE($A33, " ", $B$7), 'Table 5 - Full data'!$A$2:$J$253, 3, FALSE)</f>
        <v>0.02</v>
      </c>
      <c r="D33" s="16">
        <f>VLOOKUP(CONCATENATE($A33, " ", $B$7), 'Table 5 - Full data'!$A$2:$J$253, 4, FALSE)</f>
        <v>9565</v>
      </c>
      <c r="E33" s="16">
        <f>VLOOKUP(CONCATENATE($A33, " ", $B$7), 'Table 5 - Full data'!$A$2:$J$253, 5, FALSE)</f>
        <v>6400</v>
      </c>
      <c r="F33" s="16">
        <f>VLOOKUP(CONCATENATE($A33, " ", $B$7), 'Table 5 - Full data'!$A$2:$J$253, 6, FALSE)</f>
        <v>2855</v>
      </c>
      <c r="G33" s="16">
        <f>VLOOKUP(CONCATENATE($A33, " ", $B$7), 'Table 5 - Full data'!$A$2:$J$253, 7, FALSE)</f>
        <v>310</v>
      </c>
      <c r="H33" s="17">
        <f>VLOOKUP(CONCATENATE($A33, " ", $B$7), 'Table 5 - Full data'!$A$2:$J$253, 8, FALSE)</f>
        <v>0.67</v>
      </c>
      <c r="I33" s="17">
        <f>VLOOKUP(CONCATENATE($A33, " ", $B$7), 'Table 5 - Full data'!$A$2:$J$253, 9, FALSE)</f>
        <v>0.3</v>
      </c>
      <c r="J33" s="17">
        <f>VLOOKUP(CONCATENATE($A33, " ", $B$7), 'Table 5 - Full data'!$A$2:$J$253, 10, FALSE)</f>
        <v>0.03</v>
      </c>
    </row>
    <row r="34" spans="1:10" x14ac:dyDescent="0.35">
      <c r="A34" s="11" t="s">
        <v>297</v>
      </c>
      <c r="B34" s="16">
        <f>VLOOKUP(CONCATENATE($A34, " ", $B$7), 'Table 5 - Full data'!$A$2:$J$253, 2, FALSE)</f>
        <v>15455</v>
      </c>
      <c r="C34" s="17">
        <f>VLOOKUP(CONCATENATE($A34, " ", $B$7), 'Table 5 - Full data'!$A$2:$J$253, 3, FALSE)</f>
        <v>0.03</v>
      </c>
      <c r="D34" s="16">
        <f>VLOOKUP(CONCATENATE($A34, " ", $B$7), 'Table 5 - Full data'!$A$2:$J$253, 4, FALSE)</f>
        <v>15390</v>
      </c>
      <c r="E34" s="16">
        <f>VLOOKUP(CONCATENATE($A34, " ", $B$7), 'Table 5 - Full data'!$A$2:$J$253, 5, FALSE)</f>
        <v>10270</v>
      </c>
      <c r="F34" s="16">
        <f>VLOOKUP(CONCATENATE($A34, " ", $B$7), 'Table 5 - Full data'!$A$2:$J$253, 6, FALSE)</f>
        <v>4600</v>
      </c>
      <c r="G34" s="16">
        <f>VLOOKUP(CONCATENATE($A34, " ", $B$7), 'Table 5 - Full data'!$A$2:$J$253, 7, FALSE)</f>
        <v>525</v>
      </c>
      <c r="H34" s="17">
        <f>VLOOKUP(CONCATENATE($A34, " ", $B$7), 'Table 5 - Full data'!$A$2:$J$253, 8, FALSE)</f>
        <v>0.67</v>
      </c>
      <c r="I34" s="17">
        <f>VLOOKUP(CONCATENATE($A34, " ", $B$7), 'Table 5 - Full data'!$A$2:$J$253, 9, FALSE)</f>
        <v>0.3</v>
      </c>
      <c r="J34" s="17">
        <f>VLOOKUP(CONCATENATE($A34, " ", $B$7), 'Table 5 - Full data'!$A$2:$J$253, 10, FALSE)</f>
        <v>0.03</v>
      </c>
    </row>
    <row r="35" spans="1:10" x14ac:dyDescent="0.35">
      <c r="A35" s="11" t="s">
        <v>298</v>
      </c>
      <c r="B35" s="16">
        <f>VLOOKUP(CONCATENATE($A35, " ", $B$7), 'Table 5 - Full data'!$A$2:$J$253, 2, FALSE)</f>
        <v>7675</v>
      </c>
      <c r="C35" s="17">
        <f>VLOOKUP(CONCATENATE($A35, " ", $B$7), 'Table 5 - Full data'!$A$2:$J$253, 3, FALSE)</f>
        <v>0.02</v>
      </c>
      <c r="D35" s="16">
        <f>VLOOKUP(CONCATENATE($A35, " ", $B$7), 'Table 5 - Full data'!$A$2:$J$253, 4, FALSE)</f>
        <v>7630</v>
      </c>
      <c r="E35" s="16">
        <f>VLOOKUP(CONCATENATE($A35, " ", $B$7), 'Table 5 - Full data'!$A$2:$J$253, 5, FALSE)</f>
        <v>5285</v>
      </c>
      <c r="F35" s="16">
        <f>VLOOKUP(CONCATENATE($A35, " ", $B$7), 'Table 5 - Full data'!$A$2:$J$253, 6, FALSE)</f>
        <v>2115</v>
      </c>
      <c r="G35" s="16">
        <f>VLOOKUP(CONCATENATE($A35, " ", $B$7), 'Table 5 - Full data'!$A$2:$J$253, 7, FALSE)</f>
        <v>230</v>
      </c>
      <c r="H35" s="17">
        <f>VLOOKUP(CONCATENATE($A35, " ", $B$7), 'Table 5 - Full data'!$A$2:$J$253, 8, FALSE)</f>
        <v>0.69</v>
      </c>
      <c r="I35" s="17">
        <f>VLOOKUP(CONCATENATE($A35, " ", $B$7), 'Table 5 - Full data'!$A$2:$J$253, 9, FALSE)</f>
        <v>0.28000000000000003</v>
      </c>
      <c r="J35" s="17">
        <f>VLOOKUP(CONCATENATE($A35, " ", $B$7), 'Table 5 - Full data'!$A$2:$J$253, 10, FALSE)</f>
        <v>0.03</v>
      </c>
    </row>
    <row r="36" spans="1:10" x14ac:dyDescent="0.35">
      <c r="A36" s="11" t="s">
        <v>299</v>
      </c>
      <c r="B36" s="16">
        <f>VLOOKUP(CONCATENATE($A36, " ", $B$7), 'Table 5 - Full data'!$A$2:$J$253, 2, FALSE)</f>
        <v>1005</v>
      </c>
      <c r="C36" s="17">
        <f>VLOOKUP(CONCATENATE($A36, " ", $B$7), 'Table 5 - Full data'!$A$2:$J$253, 3, FALSE)</f>
        <v>0</v>
      </c>
      <c r="D36" s="16">
        <f>VLOOKUP(CONCATENATE($A36, " ", $B$7), 'Table 5 - Full data'!$A$2:$J$253, 4, FALSE)</f>
        <v>1000</v>
      </c>
      <c r="E36" s="16">
        <f>VLOOKUP(CONCATENATE($A36, " ", $B$7), 'Table 5 - Full data'!$A$2:$J$253, 5, FALSE)</f>
        <v>625</v>
      </c>
      <c r="F36" s="16">
        <f>VLOOKUP(CONCATENATE($A36, " ", $B$7), 'Table 5 - Full data'!$A$2:$J$253, 6, FALSE)</f>
        <v>345</v>
      </c>
      <c r="G36" s="16">
        <f>VLOOKUP(CONCATENATE($A36, " ", $B$7), 'Table 5 - Full data'!$A$2:$J$253, 7, FALSE)</f>
        <v>30</v>
      </c>
      <c r="H36" s="17">
        <f>VLOOKUP(CONCATENATE($A36, " ", $B$7), 'Table 5 - Full data'!$A$2:$J$253, 8, FALSE)</f>
        <v>0.63</v>
      </c>
      <c r="I36" s="17">
        <f>VLOOKUP(CONCATENATE($A36, " ", $B$7), 'Table 5 - Full data'!$A$2:$J$253, 9, FALSE)</f>
        <v>0.34</v>
      </c>
      <c r="J36" s="17">
        <f>VLOOKUP(CONCATENATE($A36, " ", $B$7), 'Table 5 - Full data'!$A$2:$J$253, 10, FALSE)</f>
        <v>0.03</v>
      </c>
    </row>
    <row r="37" spans="1:10" x14ac:dyDescent="0.35">
      <c r="A37" s="11" t="s">
        <v>300</v>
      </c>
      <c r="B37" s="16">
        <f>VLOOKUP(CONCATENATE($A37, " ", $B$7), 'Table 5 - Full data'!$A$2:$J$253, 2, FALSE)</f>
        <v>9105</v>
      </c>
      <c r="C37" s="17">
        <f>VLOOKUP(CONCATENATE($A37, " ", $B$7), 'Table 5 - Full data'!$A$2:$J$253, 3, FALSE)</f>
        <v>0.02</v>
      </c>
      <c r="D37" s="16">
        <f>VLOOKUP(CONCATENATE($A37, " ", $B$7), 'Table 5 - Full data'!$A$2:$J$253, 4, FALSE)</f>
        <v>9070</v>
      </c>
      <c r="E37" s="16">
        <f>VLOOKUP(CONCATENATE($A37, " ", $B$7), 'Table 5 - Full data'!$A$2:$J$253, 5, FALSE)</f>
        <v>6225</v>
      </c>
      <c r="F37" s="16">
        <f>VLOOKUP(CONCATENATE($A37, " ", $B$7), 'Table 5 - Full data'!$A$2:$J$253, 6, FALSE)</f>
        <v>2530</v>
      </c>
      <c r="G37" s="16">
        <f>VLOOKUP(CONCATENATE($A37, " ", $B$7), 'Table 5 - Full data'!$A$2:$J$253, 7, FALSE)</f>
        <v>315</v>
      </c>
      <c r="H37" s="17">
        <f>VLOOKUP(CONCATENATE($A37, " ", $B$7), 'Table 5 - Full data'!$A$2:$J$253, 8, FALSE)</f>
        <v>0.69</v>
      </c>
      <c r="I37" s="17">
        <f>VLOOKUP(CONCATENATE($A37, " ", $B$7), 'Table 5 - Full data'!$A$2:$J$253, 9, FALSE)</f>
        <v>0.28000000000000003</v>
      </c>
      <c r="J37" s="17">
        <f>VLOOKUP(CONCATENATE($A37, " ", $B$7), 'Table 5 - Full data'!$A$2:$J$253, 10, FALSE)</f>
        <v>0.03</v>
      </c>
    </row>
    <row r="38" spans="1:10" x14ac:dyDescent="0.35">
      <c r="A38" s="11" t="s">
        <v>301</v>
      </c>
      <c r="B38" s="16">
        <f>VLOOKUP(CONCATENATE($A38, " ", $B$7), 'Table 5 - Full data'!$A$2:$J$253, 2, FALSE)</f>
        <v>27820</v>
      </c>
      <c r="C38" s="17">
        <f>VLOOKUP(CONCATENATE($A38, " ", $B$7), 'Table 5 - Full data'!$A$2:$J$253, 3, FALSE)</f>
        <v>0.06</v>
      </c>
      <c r="D38" s="16">
        <f>VLOOKUP(CONCATENATE($A38, " ", $B$7), 'Table 5 - Full data'!$A$2:$J$253, 4, FALSE)</f>
        <v>27680</v>
      </c>
      <c r="E38" s="16">
        <f>VLOOKUP(CONCATENATE($A38, " ", $B$7), 'Table 5 - Full data'!$A$2:$J$253, 5, FALSE)</f>
        <v>18745</v>
      </c>
      <c r="F38" s="16">
        <f>VLOOKUP(CONCATENATE($A38, " ", $B$7), 'Table 5 - Full data'!$A$2:$J$253, 6, FALSE)</f>
        <v>7950</v>
      </c>
      <c r="G38" s="16">
        <f>VLOOKUP(CONCATENATE($A38, " ", $B$7), 'Table 5 - Full data'!$A$2:$J$253, 7, FALSE)</f>
        <v>990</v>
      </c>
      <c r="H38" s="17">
        <f>VLOOKUP(CONCATENATE($A38, " ", $B$7), 'Table 5 - Full data'!$A$2:$J$253, 8, FALSE)</f>
        <v>0.68</v>
      </c>
      <c r="I38" s="17">
        <f>VLOOKUP(CONCATENATE($A38, " ", $B$7), 'Table 5 - Full data'!$A$2:$J$253, 9, FALSE)</f>
        <v>0.28999999999999998</v>
      </c>
      <c r="J38" s="17">
        <f>VLOOKUP(CONCATENATE($A38, " ", $B$7), 'Table 5 - Full data'!$A$2:$J$253, 10, FALSE)</f>
        <v>0.04</v>
      </c>
    </row>
    <row r="39" spans="1:10" x14ac:dyDescent="0.35">
      <c r="A39" s="11" t="s">
        <v>302</v>
      </c>
      <c r="B39" s="16">
        <f>VLOOKUP(CONCATENATE($A39, " ", $B$7), 'Table 5 - Full data'!$A$2:$J$253, 2, FALSE)</f>
        <v>5355</v>
      </c>
      <c r="C39" s="17">
        <f>VLOOKUP(CONCATENATE($A39, " ", $B$7), 'Table 5 - Full data'!$A$2:$J$253, 3, FALSE)</f>
        <v>0.01</v>
      </c>
      <c r="D39" s="16">
        <f>VLOOKUP(CONCATENATE($A39, " ", $B$7), 'Table 5 - Full data'!$A$2:$J$253, 4, FALSE)</f>
        <v>5325</v>
      </c>
      <c r="E39" s="16">
        <f>VLOOKUP(CONCATENATE($A39, " ", $B$7), 'Table 5 - Full data'!$A$2:$J$253, 5, FALSE)</f>
        <v>3665</v>
      </c>
      <c r="F39" s="16">
        <f>VLOOKUP(CONCATENATE($A39, " ", $B$7), 'Table 5 - Full data'!$A$2:$J$253, 6, FALSE)</f>
        <v>1490</v>
      </c>
      <c r="G39" s="16">
        <f>VLOOKUP(CONCATENATE($A39, " ", $B$7), 'Table 5 - Full data'!$A$2:$J$253, 7, FALSE)</f>
        <v>175</v>
      </c>
      <c r="H39" s="17">
        <f>VLOOKUP(CONCATENATE($A39, " ", $B$7), 'Table 5 - Full data'!$A$2:$J$253, 8, FALSE)</f>
        <v>0.69</v>
      </c>
      <c r="I39" s="17">
        <f>VLOOKUP(CONCATENATE($A39, " ", $B$7), 'Table 5 - Full data'!$A$2:$J$253, 9, FALSE)</f>
        <v>0.28000000000000003</v>
      </c>
      <c r="J39" s="17">
        <f>VLOOKUP(CONCATENATE($A39, " ", $B$7), 'Table 5 - Full data'!$A$2:$J$253, 10, FALSE)</f>
        <v>0.03</v>
      </c>
    </row>
    <row r="40" spans="1:10" x14ac:dyDescent="0.35">
      <c r="A40" s="11" t="s">
        <v>303</v>
      </c>
      <c r="B40" s="16">
        <f>VLOOKUP(CONCATENATE($A40, " ", $B$7), 'Table 5 - Full data'!$A$2:$J$253, 2, FALSE)</f>
        <v>11240</v>
      </c>
      <c r="C40" s="17">
        <f>VLOOKUP(CONCATENATE($A40, " ", $B$7), 'Table 5 - Full data'!$A$2:$J$253, 3, FALSE)</f>
        <v>0.02</v>
      </c>
      <c r="D40" s="16">
        <f>VLOOKUP(CONCATENATE($A40, " ", $B$7), 'Table 5 - Full data'!$A$2:$J$253, 4, FALSE)</f>
        <v>11185</v>
      </c>
      <c r="E40" s="16">
        <f>VLOOKUP(CONCATENATE($A40, " ", $B$7), 'Table 5 - Full data'!$A$2:$J$253, 5, FALSE)</f>
        <v>7635</v>
      </c>
      <c r="F40" s="16">
        <f>VLOOKUP(CONCATENATE($A40, " ", $B$7), 'Table 5 - Full data'!$A$2:$J$253, 6, FALSE)</f>
        <v>3135</v>
      </c>
      <c r="G40" s="16">
        <f>VLOOKUP(CONCATENATE($A40, " ", $B$7), 'Table 5 - Full data'!$A$2:$J$253, 7, FALSE)</f>
        <v>415</v>
      </c>
      <c r="H40" s="17">
        <f>VLOOKUP(CONCATENATE($A40, " ", $B$7), 'Table 5 - Full data'!$A$2:$J$253, 8, FALSE)</f>
        <v>0.68</v>
      </c>
      <c r="I40" s="17">
        <f>VLOOKUP(CONCATENATE($A40, " ", $B$7), 'Table 5 - Full data'!$A$2:$J$253, 9, FALSE)</f>
        <v>0.28000000000000003</v>
      </c>
      <c r="J40" s="17">
        <f>VLOOKUP(CONCATENATE($A40, " ", $B$7), 'Table 5 - Full data'!$A$2:$J$253, 10, FALSE)</f>
        <v>0.04</v>
      </c>
    </row>
    <row r="41" spans="1:10" x14ac:dyDescent="0.35">
      <c r="A41" s="11" t="s">
        <v>304</v>
      </c>
      <c r="B41" s="16">
        <f>VLOOKUP(CONCATENATE($A41, " ", $B$7), 'Table 5 - Full data'!$A$2:$J$253, 2, FALSE)</f>
        <v>18100</v>
      </c>
      <c r="C41" s="17">
        <f>VLOOKUP(CONCATENATE($A41, " ", $B$7), 'Table 5 - Full data'!$A$2:$J$253, 3, FALSE)</f>
        <v>0.04</v>
      </c>
      <c r="D41" s="16">
        <f>VLOOKUP(CONCATENATE($A41, " ", $B$7), 'Table 5 - Full data'!$A$2:$J$253, 4, FALSE)</f>
        <v>18035</v>
      </c>
      <c r="E41" s="16">
        <f>VLOOKUP(CONCATENATE($A41, " ", $B$7), 'Table 5 - Full data'!$A$2:$J$253, 5, FALSE)</f>
        <v>12030</v>
      </c>
      <c r="F41" s="16">
        <f>VLOOKUP(CONCATENATE($A41, " ", $B$7), 'Table 5 - Full data'!$A$2:$J$253, 6, FALSE)</f>
        <v>5240</v>
      </c>
      <c r="G41" s="16">
        <f>VLOOKUP(CONCATENATE($A41, " ", $B$7), 'Table 5 - Full data'!$A$2:$J$253, 7, FALSE)</f>
        <v>760</v>
      </c>
      <c r="H41" s="17">
        <f>VLOOKUP(CONCATENATE($A41, " ", $B$7), 'Table 5 - Full data'!$A$2:$J$253, 8, FALSE)</f>
        <v>0.67</v>
      </c>
      <c r="I41" s="17">
        <f>VLOOKUP(CONCATENATE($A41, " ", $B$7), 'Table 5 - Full data'!$A$2:$J$253, 9, FALSE)</f>
        <v>0.28999999999999998</v>
      </c>
      <c r="J41" s="17">
        <f>VLOOKUP(CONCATENATE($A41, " ", $B$7), 'Table 5 - Full data'!$A$2:$J$253, 10, FALSE)</f>
        <v>0.04</v>
      </c>
    </row>
    <row r="42" spans="1:10" x14ac:dyDescent="0.35">
      <c r="A42" s="11" t="s">
        <v>305</v>
      </c>
      <c r="B42" s="16">
        <f>VLOOKUP(CONCATENATE($A42, " ", $B$7), 'Table 5 - Full data'!$A$2:$J$253, 2, FALSE)</f>
        <v>690</v>
      </c>
      <c r="C42" s="17">
        <f>VLOOKUP(CONCATENATE($A42, " ", $B$7), 'Table 5 - Full data'!$A$2:$J$253, 3, FALSE)</f>
        <v>0</v>
      </c>
      <c r="D42" s="16">
        <f>VLOOKUP(CONCATENATE($A42, " ", $B$7), 'Table 5 - Full data'!$A$2:$J$253, 4, FALSE)</f>
        <v>685</v>
      </c>
      <c r="E42" s="16">
        <f>VLOOKUP(CONCATENATE($A42, " ", $B$7), 'Table 5 - Full data'!$A$2:$J$253, 5, FALSE)</f>
        <v>480</v>
      </c>
      <c r="F42" s="16">
        <f>VLOOKUP(CONCATENATE($A42, " ", $B$7), 'Table 5 - Full data'!$A$2:$J$253, 6, FALSE)</f>
        <v>175</v>
      </c>
      <c r="G42" s="16">
        <f>VLOOKUP(CONCATENATE($A42, " ", $B$7), 'Table 5 - Full data'!$A$2:$J$253, 7, FALSE)</f>
        <v>30</v>
      </c>
      <c r="H42" s="17">
        <f>VLOOKUP(CONCATENATE($A42, " ", $B$7), 'Table 5 - Full data'!$A$2:$J$253, 8, FALSE)</f>
        <v>0.7</v>
      </c>
      <c r="I42" s="17">
        <f>VLOOKUP(CONCATENATE($A42, " ", $B$7), 'Table 5 - Full data'!$A$2:$J$253, 9, FALSE)</f>
        <v>0.26</v>
      </c>
      <c r="J42" s="17">
        <f>VLOOKUP(CONCATENATE($A42, " ", $B$7), 'Table 5 - Full data'!$A$2:$J$253, 10, FALSE)</f>
        <v>0.04</v>
      </c>
    </row>
    <row r="43" spans="1:10" x14ac:dyDescent="0.35">
      <c r="A43" s="11" t="s">
        <v>306</v>
      </c>
      <c r="B43" s="16">
        <f>VLOOKUP(CONCATENATE($A43, " ", $B$7), 'Table 5 - Full data'!$A$2:$J$253, 2, FALSE)</f>
        <v>12780</v>
      </c>
      <c r="C43" s="17">
        <f>VLOOKUP(CONCATENATE($A43, " ", $B$7), 'Table 5 - Full data'!$A$2:$J$253, 3, FALSE)</f>
        <v>0.03</v>
      </c>
      <c r="D43" s="16">
        <f>VLOOKUP(CONCATENATE($A43, " ", $B$7), 'Table 5 - Full data'!$A$2:$J$253, 4, FALSE)</f>
        <v>12770</v>
      </c>
      <c r="E43" s="16">
        <f>VLOOKUP(CONCATENATE($A43, " ", $B$7), 'Table 5 - Full data'!$A$2:$J$253, 5, FALSE)</f>
        <v>1910</v>
      </c>
      <c r="F43" s="16">
        <f>VLOOKUP(CONCATENATE($A43, " ", $B$7), 'Table 5 - Full data'!$A$2:$J$253, 6, FALSE)</f>
        <v>10630</v>
      </c>
      <c r="G43" s="16">
        <f>VLOOKUP(CONCATENATE($A43, " ", $B$7), 'Table 5 - Full data'!$A$2:$J$253, 7, FALSE)</f>
        <v>230</v>
      </c>
      <c r="H43" s="17">
        <f>VLOOKUP(CONCATENATE($A43, " ", $B$7), 'Table 5 - Full data'!$A$2:$J$253, 8, FALSE)</f>
        <v>0.15</v>
      </c>
      <c r="I43" s="17">
        <f>VLOOKUP(CONCATENATE($A43, " ", $B$7), 'Table 5 - Full data'!$A$2:$J$253, 9, FALSE)</f>
        <v>0.83</v>
      </c>
      <c r="J43" s="17">
        <f>VLOOKUP(CONCATENATE($A43, " ", $B$7), 'Table 5 - Full data'!$A$2:$J$253, 10, FALSE)</f>
        <v>0.02</v>
      </c>
    </row>
    <row r="44" spans="1:10" x14ac:dyDescent="0.35">
      <c r="A44" s="11" t="s">
        <v>307</v>
      </c>
      <c r="B44" s="16">
        <f>VLOOKUP(CONCATENATE($A44, " ", $B$7), 'Table 5 - Full data'!$A$2:$J$253, 2, FALSE)</f>
        <v>705</v>
      </c>
      <c r="C44" s="17">
        <f>VLOOKUP(CONCATENATE($A44, " ", $B$7), 'Table 5 - Full data'!$A$2:$J$253, 3, FALSE)</f>
        <v>0</v>
      </c>
      <c r="D44" s="16">
        <f>VLOOKUP(CONCATENATE($A44, " ", $B$7), 'Table 5 - Full data'!$A$2:$J$253, 4, FALSE)</f>
        <v>540</v>
      </c>
      <c r="E44" s="16">
        <f>VLOOKUP(CONCATENATE($A44, " ", $B$7), 'Table 5 - Full data'!$A$2:$J$253, 5, FALSE)</f>
        <v>155</v>
      </c>
      <c r="F44" s="16">
        <f>VLOOKUP(CONCATENATE($A44, " ", $B$7), 'Table 5 - Full data'!$A$2:$J$253, 6, FALSE)</f>
        <v>75</v>
      </c>
      <c r="G44" s="16">
        <f>VLOOKUP(CONCATENATE($A44, " ", $B$7), 'Table 5 - Full data'!$A$2:$J$253, 7, FALSE)</f>
        <v>310</v>
      </c>
      <c r="H44" s="17">
        <f>VLOOKUP(CONCATENATE($A44, " ", $B$7), 'Table 5 - Full data'!$A$2:$J$253, 8, FALSE)</f>
        <v>0.28999999999999998</v>
      </c>
      <c r="I44" s="17">
        <f>VLOOKUP(CONCATENATE($A44, " ", $B$7), 'Table 5 - Full data'!$A$2:$J$253, 9, FALSE)</f>
        <v>0.14000000000000001</v>
      </c>
      <c r="J44" s="17">
        <f>VLOOKUP(CONCATENATE($A44, " ", $B$7), 'Table 5 - Full data'!$A$2:$J$253, 10, FALSE)</f>
        <v>0.56999999999999995</v>
      </c>
    </row>
    <row r="45" spans="1:10" x14ac:dyDescent="0.35">
      <c r="A45" s="11" t="s">
        <v>65</v>
      </c>
      <c r="B45" s="11"/>
      <c r="C45" s="11"/>
      <c r="D45" s="11"/>
      <c r="E45" s="11"/>
      <c r="F45" s="11"/>
      <c r="G45" s="11"/>
      <c r="H45" s="11"/>
      <c r="I45" s="11"/>
      <c r="J45" s="11"/>
    </row>
    <row r="46" spans="1:10" x14ac:dyDescent="0.35">
      <c r="A46" s="11" t="s">
        <v>84</v>
      </c>
      <c r="B46" s="11"/>
      <c r="C46" s="11"/>
      <c r="D46" s="11"/>
      <c r="E46" s="11"/>
      <c r="F46" s="11"/>
      <c r="G46" s="11"/>
      <c r="H46" s="11"/>
      <c r="I46" s="11"/>
      <c r="J46" s="11"/>
    </row>
    <row r="47" spans="1:10" ht="201.5" x14ac:dyDescent="0.35">
      <c r="A47" s="24" t="s">
        <v>66</v>
      </c>
      <c r="B47" s="11"/>
      <c r="C47" s="11"/>
      <c r="D47" s="11"/>
      <c r="E47" s="11"/>
      <c r="F47" s="11"/>
      <c r="G47" s="11"/>
      <c r="H47" s="11"/>
      <c r="I47" s="11"/>
      <c r="J47" s="11"/>
    </row>
    <row r="48" spans="1:10" ht="155" x14ac:dyDescent="0.35">
      <c r="A48" s="24" t="s">
        <v>91</v>
      </c>
      <c r="B48" s="11"/>
      <c r="C48" s="11"/>
      <c r="D48" s="11"/>
      <c r="E48" s="11"/>
      <c r="F48" s="11"/>
      <c r="G48" s="11"/>
      <c r="H48" s="11"/>
      <c r="I48" s="11"/>
      <c r="J48" s="11"/>
    </row>
    <row r="49" spans="1:10" ht="155" x14ac:dyDescent="0.35">
      <c r="A49" s="24" t="s">
        <v>92</v>
      </c>
      <c r="B49" s="11"/>
      <c r="C49" s="11"/>
      <c r="D49" s="11"/>
      <c r="E49" s="11"/>
      <c r="F49" s="11"/>
      <c r="G49" s="11"/>
      <c r="H49" s="11"/>
      <c r="I49" s="11"/>
      <c r="J49" s="11"/>
    </row>
    <row r="50" spans="1:10" x14ac:dyDescent="0.35">
      <c r="A50" s="11" t="s">
        <v>93</v>
      </c>
      <c r="B50" s="11"/>
      <c r="C50" s="11"/>
      <c r="D50" s="11"/>
      <c r="E50" s="11"/>
      <c r="F50" s="11"/>
      <c r="G50" s="11"/>
      <c r="H50" s="11"/>
      <c r="I50" s="11"/>
      <c r="J50" s="11"/>
    </row>
    <row r="51" spans="1:10" x14ac:dyDescent="0.35">
      <c r="A51" s="11" t="s">
        <v>94</v>
      </c>
      <c r="B51" s="11"/>
      <c r="C51" s="11"/>
      <c r="D51" s="11"/>
      <c r="E51" s="11"/>
      <c r="F51" s="11"/>
      <c r="G51" s="11"/>
      <c r="H51" s="11"/>
      <c r="I51" s="11"/>
      <c r="J51" s="11"/>
    </row>
    <row r="52" spans="1:10" x14ac:dyDescent="0.35">
      <c r="A52" s="11" t="s">
        <v>95</v>
      </c>
      <c r="B52" s="11"/>
      <c r="C52" s="11"/>
      <c r="D52" s="11"/>
      <c r="E52" s="11"/>
      <c r="F52" s="11"/>
      <c r="G52" s="11"/>
      <c r="H52" s="11"/>
      <c r="I52" s="11"/>
      <c r="J52" s="11"/>
    </row>
    <row r="53" spans="1:10" x14ac:dyDescent="0.35">
      <c r="A53" s="11" t="s">
        <v>96</v>
      </c>
      <c r="B53" s="11"/>
      <c r="C53" s="11"/>
      <c r="D53" s="11"/>
      <c r="E53" s="11"/>
      <c r="F53" s="11"/>
      <c r="G53" s="11"/>
      <c r="H53" s="11"/>
      <c r="I53" s="11"/>
      <c r="J53" s="11"/>
    </row>
    <row r="54" spans="1:10" x14ac:dyDescent="0.35">
      <c r="A54" s="11" t="s">
        <v>97</v>
      </c>
      <c r="B54" s="11"/>
      <c r="C54" s="11"/>
      <c r="D54" s="11"/>
      <c r="E54" s="11"/>
      <c r="F54" s="11"/>
      <c r="G54" s="11"/>
      <c r="H54" s="11"/>
      <c r="I54" s="11"/>
      <c r="J54" s="11"/>
    </row>
    <row r="55" spans="1:10" x14ac:dyDescent="0.35">
      <c r="A55" s="11" t="s">
        <v>98</v>
      </c>
      <c r="B55" s="11"/>
      <c r="C55" s="11"/>
      <c r="D55" s="11"/>
      <c r="E55" s="11"/>
      <c r="F55" s="11"/>
      <c r="G55" s="11"/>
      <c r="H55" s="11"/>
      <c r="I55" s="11"/>
      <c r="J55" s="11"/>
    </row>
  </sheetData>
  <conditionalFormatting sqref="C1:C1048576 H1:J1048576">
    <cfRule type="dataBar" priority="1">
      <dataBar>
        <cfvo type="num" val="0"/>
        <cfvo type="num" val="1"/>
        <color rgb="FFB4A9D4"/>
      </dataBar>
      <extLst>
        <ext xmlns:x14="http://schemas.microsoft.com/office/spreadsheetml/2009/9/main" uri="{B025F937-C7B1-47D3-B67F-A62EFF666E3E}">
          <x14:id>{268A62A0-A539-4428-B341-75DEB2C1D796}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68A62A0-A539-4428-B341-75DEB2C1D796}">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'Financial year lookup'!A3:A9</xm:f>
          </x14:formula1>
          <xm:sqref>B7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6"/>
  <sheetViews>
    <sheetView workbookViewId="0"/>
  </sheetViews>
  <sheetFormatPr defaultColWidth="10.6640625" defaultRowHeight="15.5" x14ac:dyDescent="0.35"/>
  <cols>
    <col min="1" max="1" width="35.6640625" customWidth="1"/>
    <col min="2" max="13" width="16.6640625" customWidth="1"/>
  </cols>
  <sheetData>
    <row r="1" spans="1:13" ht="21" x14ac:dyDescent="0.5">
      <c r="A1" s="10" t="s">
        <v>6</v>
      </c>
      <c r="B1" s="11"/>
      <c r="C1" s="11"/>
      <c r="D1" s="11"/>
      <c r="E1" s="11"/>
      <c r="F1" s="11"/>
      <c r="G1" s="11"/>
      <c r="H1" s="11"/>
      <c r="I1" s="11"/>
      <c r="J1" s="11"/>
      <c r="K1" s="11"/>
      <c r="L1" s="11"/>
      <c r="M1" s="11"/>
    </row>
    <row r="2" spans="1:13" ht="127" customHeight="1" x14ac:dyDescent="0.35">
      <c r="A2" s="76" t="s">
        <v>38</v>
      </c>
      <c r="B2" s="11"/>
      <c r="C2" s="11"/>
      <c r="D2" s="11"/>
      <c r="E2" s="11"/>
      <c r="F2" s="11"/>
      <c r="G2" s="11"/>
      <c r="H2" s="11"/>
      <c r="I2" s="11"/>
      <c r="J2" s="11"/>
      <c r="K2" s="11"/>
      <c r="L2" s="11"/>
      <c r="M2" s="11"/>
    </row>
    <row r="3" spans="1:13" x14ac:dyDescent="0.35">
      <c r="A3" s="11" t="s">
        <v>39</v>
      </c>
      <c r="B3" s="11"/>
      <c r="C3" s="11"/>
      <c r="D3" s="11"/>
      <c r="E3" s="11"/>
      <c r="F3" s="11"/>
      <c r="G3" s="11"/>
      <c r="H3" s="11"/>
      <c r="I3" s="11"/>
      <c r="J3" s="11"/>
      <c r="K3" s="11"/>
      <c r="L3" s="11"/>
      <c r="M3" s="11"/>
    </row>
    <row r="4" spans="1:13" x14ac:dyDescent="0.35">
      <c r="A4" s="11" t="s">
        <v>24</v>
      </c>
      <c r="B4" s="11"/>
      <c r="C4" s="11"/>
      <c r="D4" s="11"/>
      <c r="E4" s="11"/>
      <c r="F4" s="11"/>
      <c r="G4" s="11"/>
      <c r="H4" s="11"/>
      <c r="I4" s="11"/>
      <c r="J4" s="11"/>
      <c r="K4" s="11"/>
      <c r="L4" s="11"/>
      <c r="M4" s="11"/>
    </row>
    <row r="5" spans="1:13" x14ac:dyDescent="0.35">
      <c r="A5" s="11" t="s">
        <v>25</v>
      </c>
      <c r="B5" s="11"/>
      <c r="C5" s="11"/>
      <c r="D5" s="11"/>
      <c r="E5" s="11"/>
      <c r="F5" s="11"/>
      <c r="G5" s="11"/>
      <c r="H5" s="11"/>
      <c r="I5" s="11"/>
      <c r="J5" s="11"/>
      <c r="K5" s="11"/>
      <c r="L5" s="11"/>
      <c r="M5" s="11"/>
    </row>
    <row r="6" spans="1:13" x14ac:dyDescent="0.35">
      <c r="A6" s="11" t="s">
        <v>37</v>
      </c>
      <c r="B6" s="11"/>
      <c r="C6" s="11"/>
      <c r="D6" s="11"/>
      <c r="E6" s="11"/>
      <c r="F6" s="11"/>
      <c r="G6" s="11"/>
      <c r="H6" s="11"/>
      <c r="I6" s="11"/>
      <c r="J6" s="11"/>
      <c r="K6" s="11"/>
      <c r="L6" s="11"/>
      <c r="M6" s="11"/>
    </row>
    <row r="7" spans="1:13" ht="31" x14ac:dyDescent="0.35">
      <c r="A7" s="12" t="s">
        <v>850</v>
      </c>
      <c r="B7" s="12" t="s">
        <v>347</v>
      </c>
      <c r="C7" s="11"/>
      <c r="D7" s="11"/>
      <c r="E7" s="11"/>
      <c r="F7" s="11"/>
      <c r="G7" s="11"/>
      <c r="H7" s="11"/>
      <c r="I7" s="11"/>
      <c r="J7" s="11"/>
      <c r="K7" s="11"/>
      <c r="L7" s="11"/>
      <c r="M7" s="11"/>
    </row>
    <row r="8" spans="1:13" ht="100" customHeight="1" x14ac:dyDescent="0.35">
      <c r="A8" s="12" t="s">
        <v>864</v>
      </c>
      <c r="B8" s="12" t="s">
        <v>865</v>
      </c>
      <c r="C8" s="12" t="s">
        <v>177</v>
      </c>
      <c r="D8" s="12" t="s">
        <v>869</v>
      </c>
      <c r="E8" s="12" t="s">
        <v>870</v>
      </c>
      <c r="F8" s="12" t="s">
        <v>871</v>
      </c>
      <c r="G8" s="12" t="s">
        <v>872</v>
      </c>
      <c r="H8" s="12" t="s">
        <v>873</v>
      </c>
      <c r="I8" s="12" t="s">
        <v>874</v>
      </c>
      <c r="J8" s="12" t="s">
        <v>875</v>
      </c>
      <c r="K8" s="12" t="s">
        <v>876</v>
      </c>
      <c r="L8" s="12" t="s">
        <v>877</v>
      </c>
      <c r="M8" s="12" t="s">
        <v>878</v>
      </c>
    </row>
    <row r="9" spans="1:13" x14ac:dyDescent="0.35">
      <c r="A9" s="13" t="s">
        <v>181</v>
      </c>
      <c r="B9" s="14">
        <f>VLOOKUP(CONCATENATE($A9, " ", $B$7), 'Table 6 - Full data'!$A$2:$M$253, 2, FALSE)</f>
        <v>474300</v>
      </c>
      <c r="C9" s="15">
        <f>VLOOKUP(CONCATENATE($A9, " ", $B$7), 'Table 6 - Full data'!$A$2:$M$253, 3, FALSE)</f>
        <v>1</v>
      </c>
      <c r="D9" s="14">
        <f>VLOOKUP(CONCATENATE($A9, " ", $B$7), 'Table 6 - Full data'!$A$2:$M$253, 4, FALSE)</f>
        <v>178305</v>
      </c>
      <c r="E9" s="14">
        <f>VLOOKUP(CONCATENATE($A9, " ", $B$7), 'Table 6 - Full data'!$A$2:$M$253, 5, FALSE)</f>
        <v>146595</v>
      </c>
      <c r="F9" s="14">
        <f>VLOOKUP(CONCATENATE($A9, " ", $B$7), 'Table 6 - Full data'!$A$2:$M$253, 6, FALSE)</f>
        <v>111060</v>
      </c>
      <c r="G9" s="14">
        <f>VLOOKUP(CONCATENATE($A9, " ", $B$7), 'Table 6 - Full data'!$A$2:$M$253, 7, FALSE)</f>
        <v>283950</v>
      </c>
      <c r="H9" s="14">
        <f>VLOOKUP(CONCATENATE($A9, " ", $B$7), 'Table 6 - Full data'!$A$2:$M$253, 8, FALSE)</f>
        <v>52210</v>
      </c>
      <c r="I9" s="15">
        <f>VLOOKUP(CONCATENATE($A9, " ", $B$7), 'Table 6 - Full data'!$A$2:$M$253, 9, FALSE)</f>
        <v>0.38</v>
      </c>
      <c r="J9" s="15">
        <f>VLOOKUP(CONCATENATE($A9, " ", $B$7), 'Table 6 - Full data'!$A$2:$M$253, 10, FALSE)</f>
        <v>0.31</v>
      </c>
      <c r="K9" s="15">
        <f>VLOOKUP(CONCATENATE($A9, " ", $B$7), 'Table 6 - Full data'!$A$2:$M$253, 11, FALSE)</f>
        <v>0.23</v>
      </c>
      <c r="L9" s="15">
        <f>VLOOKUP(CONCATENATE($A9, " ", $B$7), 'Table 6 - Full data'!$A$2:$M$253, 12, FALSE)</f>
        <v>0.6</v>
      </c>
      <c r="M9" s="15">
        <f>VLOOKUP(CONCATENATE($A9, " ", $B$7), 'Table 6 - Full data'!$A$2:$M$253, 13, FALSE)</f>
        <v>0.11</v>
      </c>
    </row>
    <row r="10" spans="1:13" x14ac:dyDescent="0.35">
      <c r="A10" s="11" t="s">
        <v>273</v>
      </c>
      <c r="B10" s="16">
        <f>VLOOKUP(CONCATENATE($A10, " ", $B$7), 'Table 6 - Full data'!$A$2:$M$253, 2, FALSE)</f>
        <v>14870</v>
      </c>
      <c r="C10" s="17">
        <f>VLOOKUP(CONCATENATE($A10, " ", $B$7), 'Table 6 - Full data'!$A$2:$M$253, 3, FALSE)</f>
        <v>0.03</v>
      </c>
      <c r="D10" s="16">
        <f>VLOOKUP(CONCATENATE($A10, " ", $B$7), 'Table 6 - Full data'!$A$2:$M$253, 4, FALSE)</f>
        <v>5545</v>
      </c>
      <c r="E10" s="16">
        <f>VLOOKUP(CONCATENATE($A10, " ", $B$7), 'Table 6 - Full data'!$A$2:$M$253, 5, FALSE)</f>
        <v>4550</v>
      </c>
      <c r="F10" s="16">
        <f>VLOOKUP(CONCATENATE($A10, " ", $B$7), 'Table 6 - Full data'!$A$2:$M$253, 6, FALSE)</f>
        <v>3335</v>
      </c>
      <c r="G10" s="16">
        <f>VLOOKUP(CONCATENATE($A10, " ", $B$7), 'Table 6 - Full data'!$A$2:$M$253, 7, FALSE)</f>
        <v>9085</v>
      </c>
      <c r="H10" s="16">
        <f>VLOOKUP(CONCATENATE($A10, " ", $B$7), 'Table 6 - Full data'!$A$2:$M$253, 8, FALSE)</f>
        <v>1630</v>
      </c>
      <c r="I10" s="17">
        <f>VLOOKUP(CONCATENATE($A10, " ", $B$7), 'Table 6 - Full data'!$A$2:$M$253, 9, FALSE)</f>
        <v>0.37</v>
      </c>
      <c r="J10" s="17">
        <f>VLOOKUP(CONCATENATE($A10, " ", $B$7), 'Table 6 - Full data'!$A$2:$M$253, 10, FALSE)</f>
        <v>0.31</v>
      </c>
      <c r="K10" s="17">
        <f>VLOOKUP(CONCATENATE($A10, " ", $B$7), 'Table 6 - Full data'!$A$2:$M$253, 11, FALSE)</f>
        <v>0.22</v>
      </c>
      <c r="L10" s="17">
        <f>VLOOKUP(CONCATENATE($A10, " ", $B$7), 'Table 6 - Full data'!$A$2:$M$253, 12, FALSE)</f>
        <v>0.61</v>
      </c>
      <c r="M10" s="17">
        <f>VLOOKUP(CONCATENATE($A10, " ", $B$7), 'Table 6 - Full data'!$A$2:$M$253, 13, FALSE)</f>
        <v>0.11</v>
      </c>
    </row>
    <row r="11" spans="1:13" x14ac:dyDescent="0.35">
      <c r="A11" s="11" t="s">
        <v>274</v>
      </c>
      <c r="B11" s="16">
        <f>VLOOKUP(CONCATENATE($A11, " ", $B$7), 'Table 6 - Full data'!$A$2:$M$253, 2, FALSE)</f>
        <v>12905</v>
      </c>
      <c r="C11" s="17">
        <f>VLOOKUP(CONCATENATE($A11, " ", $B$7), 'Table 6 - Full data'!$A$2:$M$253, 3, FALSE)</f>
        <v>0.03</v>
      </c>
      <c r="D11" s="16">
        <f>VLOOKUP(CONCATENATE($A11, " ", $B$7), 'Table 6 - Full data'!$A$2:$M$253, 4, FALSE)</f>
        <v>4800</v>
      </c>
      <c r="E11" s="16">
        <f>VLOOKUP(CONCATENATE($A11, " ", $B$7), 'Table 6 - Full data'!$A$2:$M$253, 5, FALSE)</f>
        <v>3975</v>
      </c>
      <c r="F11" s="16">
        <f>VLOOKUP(CONCATENATE($A11, " ", $B$7), 'Table 6 - Full data'!$A$2:$M$253, 6, FALSE)</f>
        <v>3040</v>
      </c>
      <c r="G11" s="16">
        <f>VLOOKUP(CONCATENATE($A11, " ", $B$7), 'Table 6 - Full data'!$A$2:$M$253, 7, FALSE)</f>
        <v>7885</v>
      </c>
      <c r="H11" s="16">
        <f>VLOOKUP(CONCATENATE($A11, " ", $B$7), 'Table 6 - Full data'!$A$2:$M$253, 8, FALSE)</f>
        <v>1380</v>
      </c>
      <c r="I11" s="17">
        <f>VLOOKUP(CONCATENATE($A11, " ", $B$7), 'Table 6 - Full data'!$A$2:$M$253, 9, FALSE)</f>
        <v>0.37</v>
      </c>
      <c r="J11" s="17">
        <f>VLOOKUP(CONCATENATE($A11, " ", $B$7), 'Table 6 - Full data'!$A$2:$M$253, 10, FALSE)</f>
        <v>0.31</v>
      </c>
      <c r="K11" s="17">
        <f>VLOOKUP(CONCATENATE($A11, " ", $B$7), 'Table 6 - Full data'!$A$2:$M$253, 11, FALSE)</f>
        <v>0.24</v>
      </c>
      <c r="L11" s="17">
        <f>VLOOKUP(CONCATENATE($A11, " ", $B$7), 'Table 6 - Full data'!$A$2:$M$253, 12, FALSE)</f>
        <v>0.61</v>
      </c>
      <c r="M11" s="17">
        <f>VLOOKUP(CONCATENATE($A11, " ", $B$7), 'Table 6 - Full data'!$A$2:$M$253, 13, FALSE)</f>
        <v>0.11</v>
      </c>
    </row>
    <row r="12" spans="1:13" x14ac:dyDescent="0.35">
      <c r="A12" s="11" t="s">
        <v>275</v>
      </c>
      <c r="B12" s="16">
        <f>VLOOKUP(CONCATENATE($A12, " ", $B$7), 'Table 6 - Full data'!$A$2:$M$253, 2, FALSE)</f>
        <v>8940</v>
      </c>
      <c r="C12" s="17">
        <f>VLOOKUP(CONCATENATE($A12, " ", $B$7), 'Table 6 - Full data'!$A$2:$M$253, 3, FALSE)</f>
        <v>0.02</v>
      </c>
      <c r="D12" s="16">
        <f>VLOOKUP(CONCATENATE($A12, " ", $B$7), 'Table 6 - Full data'!$A$2:$M$253, 4, FALSE)</f>
        <v>3410</v>
      </c>
      <c r="E12" s="16">
        <f>VLOOKUP(CONCATENATE($A12, " ", $B$7), 'Table 6 - Full data'!$A$2:$M$253, 5, FALSE)</f>
        <v>2825</v>
      </c>
      <c r="F12" s="16">
        <f>VLOOKUP(CONCATENATE($A12, " ", $B$7), 'Table 6 - Full data'!$A$2:$M$253, 6, FALSE)</f>
        <v>2130</v>
      </c>
      <c r="G12" s="16">
        <f>VLOOKUP(CONCATENATE($A12, " ", $B$7), 'Table 6 - Full data'!$A$2:$M$253, 7, FALSE)</f>
        <v>5495</v>
      </c>
      <c r="H12" s="16">
        <f>VLOOKUP(CONCATENATE($A12, " ", $B$7), 'Table 6 - Full data'!$A$2:$M$253, 8, FALSE)</f>
        <v>905</v>
      </c>
      <c r="I12" s="17">
        <f>VLOOKUP(CONCATENATE($A12, " ", $B$7), 'Table 6 - Full data'!$A$2:$M$253, 9, FALSE)</f>
        <v>0.38</v>
      </c>
      <c r="J12" s="17">
        <f>VLOOKUP(CONCATENATE($A12, " ", $B$7), 'Table 6 - Full data'!$A$2:$M$253, 10, FALSE)</f>
        <v>0.32</v>
      </c>
      <c r="K12" s="17">
        <f>VLOOKUP(CONCATENATE($A12, " ", $B$7), 'Table 6 - Full data'!$A$2:$M$253, 11, FALSE)</f>
        <v>0.24</v>
      </c>
      <c r="L12" s="17">
        <f>VLOOKUP(CONCATENATE($A12, " ", $B$7), 'Table 6 - Full data'!$A$2:$M$253, 12, FALSE)</f>
        <v>0.61</v>
      </c>
      <c r="M12" s="17">
        <f>VLOOKUP(CONCATENATE($A12, " ", $B$7), 'Table 6 - Full data'!$A$2:$M$253, 13, FALSE)</f>
        <v>0.1</v>
      </c>
    </row>
    <row r="13" spans="1:13" x14ac:dyDescent="0.35">
      <c r="A13" s="11" t="s">
        <v>276</v>
      </c>
      <c r="B13" s="16">
        <f>VLOOKUP(CONCATENATE($A13, " ", $B$7), 'Table 6 - Full data'!$A$2:$M$253, 2, FALSE)</f>
        <v>5445</v>
      </c>
      <c r="C13" s="17">
        <f>VLOOKUP(CONCATENATE($A13, " ", $B$7), 'Table 6 - Full data'!$A$2:$M$253, 3, FALSE)</f>
        <v>0.01</v>
      </c>
      <c r="D13" s="16">
        <f>VLOOKUP(CONCATENATE($A13, " ", $B$7), 'Table 6 - Full data'!$A$2:$M$253, 4, FALSE)</f>
        <v>1940</v>
      </c>
      <c r="E13" s="16">
        <f>VLOOKUP(CONCATENATE($A13, " ", $B$7), 'Table 6 - Full data'!$A$2:$M$253, 5, FALSE)</f>
        <v>1745</v>
      </c>
      <c r="F13" s="16">
        <f>VLOOKUP(CONCATENATE($A13, " ", $B$7), 'Table 6 - Full data'!$A$2:$M$253, 6, FALSE)</f>
        <v>1410</v>
      </c>
      <c r="G13" s="16">
        <f>VLOOKUP(CONCATENATE($A13, " ", $B$7), 'Table 6 - Full data'!$A$2:$M$253, 7, FALSE)</f>
        <v>3145</v>
      </c>
      <c r="H13" s="16">
        <f>VLOOKUP(CONCATENATE($A13, " ", $B$7), 'Table 6 - Full data'!$A$2:$M$253, 8, FALSE)</f>
        <v>590</v>
      </c>
      <c r="I13" s="17">
        <f>VLOOKUP(CONCATENATE($A13, " ", $B$7), 'Table 6 - Full data'!$A$2:$M$253, 9, FALSE)</f>
        <v>0.36</v>
      </c>
      <c r="J13" s="17">
        <f>VLOOKUP(CONCATENATE($A13, " ", $B$7), 'Table 6 - Full data'!$A$2:$M$253, 10, FALSE)</f>
        <v>0.32</v>
      </c>
      <c r="K13" s="17">
        <f>VLOOKUP(CONCATENATE($A13, " ", $B$7), 'Table 6 - Full data'!$A$2:$M$253, 11, FALSE)</f>
        <v>0.26</v>
      </c>
      <c r="L13" s="17">
        <f>VLOOKUP(CONCATENATE($A13, " ", $B$7), 'Table 6 - Full data'!$A$2:$M$253, 12, FALSE)</f>
        <v>0.57999999999999996</v>
      </c>
      <c r="M13" s="17">
        <f>VLOOKUP(CONCATENATE($A13, " ", $B$7), 'Table 6 - Full data'!$A$2:$M$253, 13, FALSE)</f>
        <v>0.11</v>
      </c>
    </row>
    <row r="14" spans="1:13" x14ac:dyDescent="0.35">
      <c r="A14" s="11" t="s">
        <v>277</v>
      </c>
      <c r="B14" s="16">
        <f>VLOOKUP(CONCATENATE($A14, " ", $B$7), 'Table 6 - Full data'!$A$2:$M$253, 2, FALSE)</f>
        <v>5145</v>
      </c>
      <c r="C14" s="17">
        <f>VLOOKUP(CONCATENATE($A14, " ", $B$7), 'Table 6 - Full data'!$A$2:$M$253, 3, FALSE)</f>
        <v>0.01</v>
      </c>
      <c r="D14" s="16">
        <f>VLOOKUP(CONCATENATE($A14, " ", $B$7), 'Table 6 - Full data'!$A$2:$M$253, 4, FALSE)</f>
        <v>1870</v>
      </c>
      <c r="E14" s="16">
        <f>VLOOKUP(CONCATENATE($A14, " ", $B$7), 'Table 6 - Full data'!$A$2:$M$253, 5, FALSE)</f>
        <v>1585</v>
      </c>
      <c r="F14" s="16">
        <f>VLOOKUP(CONCATENATE($A14, " ", $B$7), 'Table 6 - Full data'!$A$2:$M$253, 6, FALSE)</f>
        <v>1265</v>
      </c>
      <c r="G14" s="16">
        <f>VLOOKUP(CONCATENATE($A14, " ", $B$7), 'Table 6 - Full data'!$A$2:$M$253, 7, FALSE)</f>
        <v>3075</v>
      </c>
      <c r="H14" s="16">
        <f>VLOOKUP(CONCATENATE($A14, " ", $B$7), 'Table 6 - Full data'!$A$2:$M$253, 8, FALSE)</f>
        <v>590</v>
      </c>
      <c r="I14" s="17">
        <f>VLOOKUP(CONCATENATE($A14, " ", $B$7), 'Table 6 - Full data'!$A$2:$M$253, 9, FALSE)</f>
        <v>0.36</v>
      </c>
      <c r="J14" s="17">
        <f>VLOOKUP(CONCATENATE($A14, " ", $B$7), 'Table 6 - Full data'!$A$2:$M$253, 10, FALSE)</f>
        <v>0.31</v>
      </c>
      <c r="K14" s="17">
        <f>VLOOKUP(CONCATENATE($A14, " ", $B$7), 'Table 6 - Full data'!$A$2:$M$253, 11, FALSE)</f>
        <v>0.25</v>
      </c>
      <c r="L14" s="17">
        <f>VLOOKUP(CONCATENATE($A14, " ", $B$7), 'Table 6 - Full data'!$A$2:$M$253, 12, FALSE)</f>
        <v>0.6</v>
      </c>
      <c r="M14" s="17">
        <f>VLOOKUP(CONCATENATE($A14, " ", $B$7), 'Table 6 - Full data'!$A$2:$M$253, 13, FALSE)</f>
        <v>0.11</v>
      </c>
    </row>
    <row r="15" spans="1:13" x14ac:dyDescent="0.35">
      <c r="A15" s="11" t="s">
        <v>278</v>
      </c>
      <c r="B15" s="16">
        <f>VLOOKUP(CONCATENATE($A15, " ", $B$7), 'Table 6 - Full data'!$A$2:$M$253, 2, FALSE)</f>
        <v>12370</v>
      </c>
      <c r="C15" s="17">
        <f>VLOOKUP(CONCATENATE($A15, " ", $B$7), 'Table 6 - Full data'!$A$2:$M$253, 3, FALSE)</f>
        <v>0.03</v>
      </c>
      <c r="D15" s="16">
        <f>VLOOKUP(CONCATENATE($A15, " ", $B$7), 'Table 6 - Full data'!$A$2:$M$253, 4, FALSE)</f>
        <v>4465</v>
      </c>
      <c r="E15" s="16">
        <f>VLOOKUP(CONCATENATE($A15, " ", $B$7), 'Table 6 - Full data'!$A$2:$M$253, 5, FALSE)</f>
        <v>4205</v>
      </c>
      <c r="F15" s="16">
        <f>VLOOKUP(CONCATENATE($A15, " ", $B$7), 'Table 6 - Full data'!$A$2:$M$253, 6, FALSE)</f>
        <v>3160</v>
      </c>
      <c r="G15" s="16">
        <f>VLOOKUP(CONCATENATE($A15, " ", $B$7), 'Table 6 - Full data'!$A$2:$M$253, 7, FALSE)</f>
        <v>7455</v>
      </c>
      <c r="H15" s="16">
        <f>VLOOKUP(CONCATENATE($A15, " ", $B$7), 'Table 6 - Full data'!$A$2:$M$253, 8, FALSE)</f>
        <v>1215</v>
      </c>
      <c r="I15" s="17">
        <f>VLOOKUP(CONCATENATE($A15, " ", $B$7), 'Table 6 - Full data'!$A$2:$M$253, 9, FALSE)</f>
        <v>0.36</v>
      </c>
      <c r="J15" s="17">
        <f>VLOOKUP(CONCATENATE($A15, " ", $B$7), 'Table 6 - Full data'!$A$2:$M$253, 10, FALSE)</f>
        <v>0.34</v>
      </c>
      <c r="K15" s="17">
        <f>VLOOKUP(CONCATENATE($A15, " ", $B$7), 'Table 6 - Full data'!$A$2:$M$253, 11, FALSE)</f>
        <v>0.26</v>
      </c>
      <c r="L15" s="17">
        <f>VLOOKUP(CONCATENATE($A15, " ", $B$7), 'Table 6 - Full data'!$A$2:$M$253, 12, FALSE)</f>
        <v>0.6</v>
      </c>
      <c r="M15" s="17">
        <f>VLOOKUP(CONCATENATE($A15, " ", $B$7), 'Table 6 - Full data'!$A$2:$M$253, 13, FALSE)</f>
        <v>0.1</v>
      </c>
    </row>
    <row r="16" spans="1:13" x14ac:dyDescent="0.35">
      <c r="A16" s="11" t="s">
        <v>279</v>
      </c>
      <c r="B16" s="16">
        <f>VLOOKUP(CONCATENATE($A16, " ", $B$7), 'Table 6 - Full data'!$A$2:$M$253, 2, FALSE)</f>
        <v>15995</v>
      </c>
      <c r="C16" s="17">
        <f>VLOOKUP(CONCATENATE($A16, " ", $B$7), 'Table 6 - Full data'!$A$2:$M$253, 3, FALSE)</f>
        <v>0.03</v>
      </c>
      <c r="D16" s="16">
        <f>VLOOKUP(CONCATENATE($A16, " ", $B$7), 'Table 6 - Full data'!$A$2:$M$253, 4, FALSE)</f>
        <v>5830</v>
      </c>
      <c r="E16" s="16">
        <f>VLOOKUP(CONCATENATE($A16, " ", $B$7), 'Table 6 - Full data'!$A$2:$M$253, 5, FALSE)</f>
        <v>4930</v>
      </c>
      <c r="F16" s="16">
        <f>VLOOKUP(CONCATENATE($A16, " ", $B$7), 'Table 6 - Full data'!$A$2:$M$253, 6, FALSE)</f>
        <v>3920</v>
      </c>
      <c r="G16" s="16">
        <f>VLOOKUP(CONCATENATE($A16, " ", $B$7), 'Table 6 - Full data'!$A$2:$M$253, 7, FALSE)</f>
        <v>9645</v>
      </c>
      <c r="H16" s="16">
        <f>VLOOKUP(CONCATENATE($A16, " ", $B$7), 'Table 6 - Full data'!$A$2:$M$253, 8, FALSE)</f>
        <v>1715</v>
      </c>
      <c r="I16" s="17">
        <f>VLOOKUP(CONCATENATE($A16, " ", $B$7), 'Table 6 - Full data'!$A$2:$M$253, 9, FALSE)</f>
        <v>0.36</v>
      </c>
      <c r="J16" s="17">
        <f>VLOOKUP(CONCATENATE($A16, " ", $B$7), 'Table 6 - Full data'!$A$2:$M$253, 10, FALSE)</f>
        <v>0.31</v>
      </c>
      <c r="K16" s="17">
        <f>VLOOKUP(CONCATENATE($A16, " ", $B$7), 'Table 6 - Full data'!$A$2:$M$253, 11, FALSE)</f>
        <v>0.25</v>
      </c>
      <c r="L16" s="17">
        <f>VLOOKUP(CONCATENATE($A16, " ", $B$7), 'Table 6 - Full data'!$A$2:$M$253, 12, FALSE)</f>
        <v>0.6</v>
      </c>
      <c r="M16" s="17">
        <f>VLOOKUP(CONCATENATE($A16, " ", $B$7), 'Table 6 - Full data'!$A$2:$M$253, 13, FALSE)</f>
        <v>0.11</v>
      </c>
    </row>
    <row r="17" spans="1:13" x14ac:dyDescent="0.35">
      <c r="A17" s="11" t="s">
        <v>280</v>
      </c>
      <c r="B17" s="16">
        <f>VLOOKUP(CONCATENATE($A17, " ", $B$7), 'Table 6 - Full data'!$A$2:$M$253, 2, FALSE)</f>
        <v>13705</v>
      </c>
      <c r="C17" s="17">
        <f>VLOOKUP(CONCATENATE($A17, " ", $B$7), 'Table 6 - Full data'!$A$2:$M$253, 3, FALSE)</f>
        <v>0.03</v>
      </c>
      <c r="D17" s="16">
        <f>VLOOKUP(CONCATENATE($A17, " ", $B$7), 'Table 6 - Full data'!$A$2:$M$253, 4, FALSE)</f>
        <v>5075</v>
      </c>
      <c r="E17" s="16">
        <f>VLOOKUP(CONCATENATE($A17, " ", $B$7), 'Table 6 - Full data'!$A$2:$M$253, 5, FALSE)</f>
        <v>4370</v>
      </c>
      <c r="F17" s="16">
        <f>VLOOKUP(CONCATENATE($A17, " ", $B$7), 'Table 6 - Full data'!$A$2:$M$253, 6, FALSE)</f>
        <v>3215</v>
      </c>
      <c r="G17" s="16">
        <f>VLOOKUP(CONCATENATE($A17, " ", $B$7), 'Table 6 - Full data'!$A$2:$M$253, 7, FALSE)</f>
        <v>8200</v>
      </c>
      <c r="H17" s="16">
        <f>VLOOKUP(CONCATENATE($A17, " ", $B$7), 'Table 6 - Full data'!$A$2:$M$253, 8, FALSE)</f>
        <v>1480</v>
      </c>
      <c r="I17" s="17">
        <f>VLOOKUP(CONCATENATE($A17, " ", $B$7), 'Table 6 - Full data'!$A$2:$M$253, 9, FALSE)</f>
        <v>0.37</v>
      </c>
      <c r="J17" s="17">
        <f>VLOOKUP(CONCATENATE($A17, " ", $B$7), 'Table 6 - Full data'!$A$2:$M$253, 10, FALSE)</f>
        <v>0.32</v>
      </c>
      <c r="K17" s="17">
        <f>VLOOKUP(CONCATENATE($A17, " ", $B$7), 'Table 6 - Full data'!$A$2:$M$253, 11, FALSE)</f>
        <v>0.23</v>
      </c>
      <c r="L17" s="17">
        <f>VLOOKUP(CONCATENATE($A17, " ", $B$7), 'Table 6 - Full data'!$A$2:$M$253, 12, FALSE)</f>
        <v>0.6</v>
      </c>
      <c r="M17" s="17">
        <f>VLOOKUP(CONCATENATE($A17, " ", $B$7), 'Table 6 - Full data'!$A$2:$M$253, 13, FALSE)</f>
        <v>0.11</v>
      </c>
    </row>
    <row r="18" spans="1:13" x14ac:dyDescent="0.35">
      <c r="A18" s="11" t="s">
        <v>281</v>
      </c>
      <c r="B18" s="16">
        <f>VLOOKUP(CONCATENATE($A18, " ", $B$7), 'Table 6 - Full data'!$A$2:$M$253, 2, FALSE)</f>
        <v>4745</v>
      </c>
      <c r="C18" s="17">
        <f>VLOOKUP(CONCATENATE($A18, " ", $B$7), 'Table 6 - Full data'!$A$2:$M$253, 3, FALSE)</f>
        <v>0.01</v>
      </c>
      <c r="D18" s="16">
        <f>VLOOKUP(CONCATENATE($A18, " ", $B$7), 'Table 6 - Full data'!$A$2:$M$253, 4, FALSE)</f>
        <v>1680</v>
      </c>
      <c r="E18" s="16">
        <f>VLOOKUP(CONCATENATE($A18, " ", $B$7), 'Table 6 - Full data'!$A$2:$M$253, 5, FALSE)</f>
        <v>1435</v>
      </c>
      <c r="F18" s="16">
        <f>VLOOKUP(CONCATENATE($A18, " ", $B$7), 'Table 6 - Full data'!$A$2:$M$253, 6, FALSE)</f>
        <v>1165</v>
      </c>
      <c r="G18" s="16">
        <f>VLOOKUP(CONCATENATE($A18, " ", $B$7), 'Table 6 - Full data'!$A$2:$M$253, 7, FALSE)</f>
        <v>2720</v>
      </c>
      <c r="H18" s="16">
        <f>VLOOKUP(CONCATENATE($A18, " ", $B$7), 'Table 6 - Full data'!$A$2:$M$253, 8, FALSE)</f>
        <v>575</v>
      </c>
      <c r="I18" s="17">
        <f>VLOOKUP(CONCATENATE($A18, " ", $B$7), 'Table 6 - Full data'!$A$2:$M$253, 9, FALSE)</f>
        <v>0.35</v>
      </c>
      <c r="J18" s="17">
        <f>VLOOKUP(CONCATENATE($A18, " ", $B$7), 'Table 6 - Full data'!$A$2:$M$253, 10, FALSE)</f>
        <v>0.3</v>
      </c>
      <c r="K18" s="17">
        <f>VLOOKUP(CONCATENATE($A18, " ", $B$7), 'Table 6 - Full data'!$A$2:$M$253, 11, FALSE)</f>
        <v>0.25</v>
      </c>
      <c r="L18" s="17">
        <f>VLOOKUP(CONCATENATE($A18, " ", $B$7), 'Table 6 - Full data'!$A$2:$M$253, 12, FALSE)</f>
        <v>0.56999999999999995</v>
      </c>
      <c r="M18" s="17">
        <f>VLOOKUP(CONCATENATE($A18, " ", $B$7), 'Table 6 - Full data'!$A$2:$M$253, 13, FALSE)</f>
        <v>0.12</v>
      </c>
    </row>
    <row r="19" spans="1:13" x14ac:dyDescent="0.35">
      <c r="A19" s="11" t="s">
        <v>282</v>
      </c>
      <c r="B19" s="16">
        <f>VLOOKUP(CONCATENATE($A19, " ", $B$7), 'Table 6 - Full data'!$A$2:$M$253, 2, FALSE)</f>
        <v>8000</v>
      </c>
      <c r="C19" s="17">
        <f>VLOOKUP(CONCATENATE($A19, " ", $B$7), 'Table 6 - Full data'!$A$2:$M$253, 3, FALSE)</f>
        <v>0.02</v>
      </c>
      <c r="D19" s="16">
        <f>VLOOKUP(CONCATENATE($A19, " ", $B$7), 'Table 6 - Full data'!$A$2:$M$253, 4, FALSE)</f>
        <v>2905</v>
      </c>
      <c r="E19" s="16">
        <f>VLOOKUP(CONCATENATE($A19, " ", $B$7), 'Table 6 - Full data'!$A$2:$M$253, 5, FALSE)</f>
        <v>2505</v>
      </c>
      <c r="F19" s="16">
        <f>VLOOKUP(CONCATENATE($A19, " ", $B$7), 'Table 6 - Full data'!$A$2:$M$253, 6, FALSE)</f>
        <v>2065</v>
      </c>
      <c r="G19" s="16">
        <f>VLOOKUP(CONCATENATE($A19, " ", $B$7), 'Table 6 - Full data'!$A$2:$M$253, 7, FALSE)</f>
        <v>4785</v>
      </c>
      <c r="H19" s="16">
        <f>VLOOKUP(CONCATENATE($A19, " ", $B$7), 'Table 6 - Full data'!$A$2:$M$253, 8, FALSE)</f>
        <v>850</v>
      </c>
      <c r="I19" s="17">
        <f>VLOOKUP(CONCATENATE($A19, " ", $B$7), 'Table 6 - Full data'!$A$2:$M$253, 9, FALSE)</f>
        <v>0.36</v>
      </c>
      <c r="J19" s="17">
        <f>VLOOKUP(CONCATENATE($A19, " ", $B$7), 'Table 6 - Full data'!$A$2:$M$253, 10, FALSE)</f>
        <v>0.31</v>
      </c>
      <c r="K19" s="17">
        <f>VLOOKUP(CONCATENATE($A19, " ", $B$7), 'Table 6 - Full data'!$A$2:$M$253, 11, FALSE)</f>
        <v>0.26</v>
      </c>
      <c r="L19" s="17">
        <f>VLOOKUP(CONCATENATE($A19, " ", $B$7), 'Table 6 - Full data'!$A$2:$M$253, 12, FALSE)</f>
        <v>0.6</v>
      </c>
      <c r="M19" s="17">
        <f>VLOOKUP(CONCATENATE($A19, " ", $B$7), 'Table 6 - Full data'!$A$2:$M$253, 13, FALSE)</f>
        <v>0.11</v>
      </c>
    </row>
    <row r="20" spans="1:13" x14ac:dyDescent="0.35">
      <c r="A20" s="11" t="s">
        <v>283</v>
      </c>
      <c r="B20" s="16">
        <f>VLOOKUP(CONCATENATE($A20, " ", $B$7), 'Table 6 - Full data'!$A$2:$M$253, 2, FALSE)</f>
        <v>4590</v>
      </c>
      <c r="C20" s="17">
        <f>VLOOKUP(CONCATENATE($A20, " ", $B$7), 'Table 6 - Full data'!$A$2:$M$253, 3, FALSE)</f>
        <v>0.01</v>
      </c>
      <c r="D20" s="16">
        <f>VLOOKUP(CONCATENATE($A20, " ", $B$7), 'Table 6 - Full data'!$A$2:$M$253, 4, FALSE)</f>
        <v>1705</v>
      </c>
      <c r="E20" s="16">
        <f>VLOOKUP(CONCATENATE($A20, " ", $B$7), 'Table 6 - Full data'!$A$2:$M$253, 5, FALSE)</f>
        <v>1375</v>
      </c>
      <c r="F20" s="16">
        <f>VLOOKUP(CONCATENATE($A20, " ", $B$7), 'Table 6 - Full data'!$A$2:$M$253, 6, FALSE)</f>
        <v>1160</v>
      </c>
      <c r="G20" s="16">
        <f>VLOOKUP(CONCATENATE($A20, " ", $B$7), 'Table 6 - Full data'!$A$2:$M$253, 7, FALSE)</f>
        <v>2635</v>
      </c>
      <c r="H20" s="16">
        <f>VLOOKUP(CONCATENATE($A20, " ", $B$7), 'Table 6 - Full data'!$A$2:$M$253, 8, FALSE)</f>
        <v>520</v>
      </c>
      <c r="I20" s="17">
        <f>VLOOKUP(CONCATENATE($A20, " ", $B$7), 'Table 6 - Full data'!$A$2:$M$253, 9, FALSE)</f>
        <v>0.37</v>
      </c>
      <c r="J20" s="17">
        <f>VLOOKUP(CONCATENATE($A20, " ", $B$7), 'Table 6 - Full data'!$A$2:$M$253, 10, FALSE)</f>
        <v>0.3</v>
      </c>
      <c r="K20" s="17">
        <f>VLOOKUP(CONCATENATE($A20, " ", $B$7), 'Table 6 - Full data'!$A$2:$M$253, 11, FALSE)</f>
        <v>0.25</v>
      </c>
      <c r="L20" s="17">
        <f>VLOOKUP(CONCATENATE($A20, " ", $B$7), 'Table 6 - Full data'!$A$2:$M$253, 12, FALSE)</f>
        <v>0.56999999999999995</v>
      </c>
      <c r="M20" s="17">
        <f>VLOOKUP(CONCATENATE($A20, " ", $B$7), 'Table 6 - Full data'!$A$2:$M$253, 13, FALSE)</f>
        <v>0.11</v>
      </c>
    </row>
    <row r="21" spans="1:13" x14ac:dyDescent="0.35">
      <c r="A21" s="11" t="s">
        <v>284</v>
      </c>
      <c r="B21" s="16">
        <f>VLOOKUP(CONCATENATE($A21, " ", $B$7), 'Table 6 - Full data'!$A$2:$M$253, 2, FALSE)</f>
        <v>28950</v>
      </c>
      <c r="C21" s="17">
        <f>VLOOKUP(CONCATENATE($A21, " ", $B$7), 'Table 6 - Full data'!$A$2:$M$253, 3, FALSE)</f>
        <v>0.06</v>
      </c>
      <c r="D21" s="16">
        <f>VLOOKUP(CONCATENATE($A21, " ", $B$7), 'Table 6 - Full data'!$A$2:$M$253, 4, FALSE)</f>
        <v>10710</v>
      </c>
      <c r="E21" s="16">
        <f>VLOOKUP(CONCATENATE($A21, " ", $B$7), 'Table 6 - Full data'!$A$2:$M$253, 5, FALSE)</f>
        <v>8770</v>
      </c>
      <c r="F21" s="16">
        <f>VLOOKUP(CONCATENATE($A21, " ", $B$7), 'Table 6 - Full data'!$A$2:$M$253, 6, FALSE)</f>
        <v>6800</v>
      </c>
      <c r="G21" s="16">
        <f>VLOOKUP(CONCATENATE($A21, " ", $B$7), 'Table 6 - Full data'!$A$2:$M$253, 7, FALSE)</f>
        <v>17670</v>
      </c>
      <c r="H21" s="16">
        <f>VLOOKUP(CONCATENATE($A21, " ", $B$7), 'Table 6 - Full data'!$A$2:$M$253, 8, FALSE)</f>
        <v>3160</v>
      </c>
      <c r="I21" s="17">
        <f>VLOOKUP(CONCATENATE($A21, " ", $B$7), 'Table 6 - Full data'!$A$2:$M$253, 9, FALSE)</f>
        <v>0.37</v>
      </c>
      <c r="J21" s="17">
        <f>VLOOKUP(CONCATENATE($A21, " ", $B$7), 'Table 6 - Full data'!$A$2:$M$253, 10, FALSE)</f>
        <v>0.3</v>
      </c>
      <c r="K21" s="17">
        <f>VLOOKUP(CONCATENATE($A21, " ", $B$7), 'Table 6 - Full data'!$A$2:$M$253, 11, FALSE)</f>
        <v>0.23</v>
      </c>
      <c r="L21" s="17">
        <f>VLOOKUP(CONCATENATE($A21, " ", $B$7), 'Table 6 - Full data'!$A$2:$M$253, 12, FALSE)</f>
        <v>0.61</v>
      </c>
      <c r="M21" s="17">
        <f>VLOOKUP(CONCATENATE($A21, " ", $B$7), 'Table 6 - Full data'!$A$2:$M$253, 13, FALSE)</f>
        <v>0.11</v>
      </c>
    </row>
    <row r="22" spans="1:13" x14ac:dyDescent="0.35">
      <c r="A22" s="11" t="s">
        <v>285</v>
      </c>
      <c r="B22" s="16">
        <f>VLOOKUP(CONCATENATE($A22, " ", $B$7), 'Table 6 - Full data'!$A$2:$M$253, 2, FALSE)</f>
        <v>13730</v>
      </c>
      <c r="C22" s="17">
        <f>VLOOKUP(CONCATENATE($A22, " ", $B$7), 'Table 6 - Full data'!$A$2:$M$253, 3, FALSE)</f>
        <v>0.03</v>
      </c>
      <c r="D22" s="16">
        <f>VLOOKUP(CONCATENATE($A22, " ", $B$7), 'Table 6 - Full data'!$A$2:$M$253, 4, FALSE)</f>
        <v>5105</v>
      </c>
      <c r="E22" s="16">
        <f>VLOOKUP(CONCATENATE($A22, " ", $B$7), 'Table 6 - Full data'!$A$2:$M$253, 5, FALSE)</f>
        <v>4305</v>
      </c>
      <c r="F22" s="16">
        <f>VLOOKUP(CONCATENATE($A22, " ", $B$7), 'Table 6 - Full data'!$A$2:$M$253, 6, FALSE)</f>
        <v>3255</v>
      </c>
      <c r="G22" s="16">
        <f>VLOOKUP(CONCATENATE($A22, " ", $B$7), 'Table 6 - Full data'!$A$2:$M$253, 7, FALSE)</f>
        <v>8450</v>
      </c>
      <c r="H22" s="16">
        <f>VLOOKUP(CONCATENATE($A22, " ", $B$7), 'Table 6 - Full data'!$A$2:$M$253, 8, FALSE)</f>
        <v>1415</v>
      </c>
      <c r="I22" s="17">
        <f>VLOOKUP(CONCATENATE($A22, " ", $B$7), 'Table 6 - Full data'!$A$2:$M$253, 9, FALSE)</f>
        <v>0.37</v>
      </c>
      <c r="J22" s="17">
        <f>VLOOKUP(CONCATENATE($A22, " ", $B$7), 'Table 6 - Full data'!$A$2:$M$253, 10, FALSE)</f>
        <v>0.31</v>
      </c>
      <c r="K22" s="17">
        <f>VLOOKUP(CONCATENATE($A22, " ", $B$7), 'Table 6 - Full data'!$A$2:$M$253, 11, FALSE)</f>
        <v>0.24</v>
      </c>
      <c r="L22" s="17">
        <f>VLOOKUP(CONCATENATE($A22, " ", $B$7), 'Table 6 - Full data'!$A$2:$M$253, 12, FALSE)</f>
        <v>0.62</v>
      </c>
      <c r="M22" s="17">
        <f>VLOOKUP(CONCATENATE($A22, " ", $B$7), 'Table 6 - Full data'!$A$2:$M$253, 13, FALSE)</f>
        <v>0.1</v>
      </c>
    </row>
    <row r="23" spans="1:13" x14ac:dyDescent="0.35">
      <c r="A23" s="11" t="s">
        <v>286</v>
      </c>
      <c r="B23" s="16">
        <f>VLOOKUP(CONCATENATE($A23, " ", $B$7), 'Table 6 - Full data'!$A$2:$M$253, 2, FALSE)</f>
        <v>34670</v>
      </c>
      <c r="C23" s="17">
        <f>VLOOKUP(CONCATENATE($A23, " ", $B$7), 'Table 6 - Full data'!$A$2:$M$253, 3, FALSE)</f>
        <v>7.0000000000000007E-2</v>
      </c>
      <c r="D23" s="16">
        <f>VLOOKUP(CONCATENATE($A23, " ", $B$7), 'Table 6 - Full data'!$A$2:$M$253, 4, FALSE)</f>
        <v>12990</v>
      </c>
      <c r="E23" s="16">
        <f>VLOOKUP(CONCATENATE($A23, " ", $B$7), 'Table 6 - Full data'!$A$2:$M$253, 5, FALSE)</f>
        <v>11355</v>
      </c>
      <c r="F23" s="16">
        <f>VLOOKUP(CONCATENATE($A23, " ", $B$7), 'Table 6 - Full data'!$A$2:$M$253, 6, FALSE)</f>
        <v>8335</v>
      </c>
      <c r="G23" s="16">
        <f>VLOOKUP(CONCATENATE($A23, " ", $B$7), 'Table 6 - Full data'!$A$2:$M$253, 7, FALSE)</f>
        <v>21175</v>
      </c>
      <c r="H23" s="16">
        <f>VLOOKUP(CONCATENATE($A23, " ", $B$7), 'Table 6 - Full data'!$A$2:$M$253, 8, FALSE)</f>
        <v>3350</v>
      </c>
      <c r="I23" s="17">
        <f>VLOOKUP(CONCATENATE($A23, " ", $B$7), 'Table 6 - Full data'!$A$2:$M$253, 9, FALSE)</f>
        <v>0.37</v>
      </c>
      <c r="J23" s="17">
        <f>VLOOKUP(CONCATENATE($A23, " ", $B$7), 'Table 6 - Full data'!$A$2:$M$253, 10, FALSE)</f>
        <v>0.33</v>
      </c>
      <c r="K23" s="17">
        <f>VLOOKUP(CONCATENATE($A23, " ", $B$7), 'Table 6 - Full data'!$A$2:$M$253, 11, FALSE)</f>
        <v>0.24</v>
      </c>
      <c r="L23" s="17">
        <f>VLOOKUP(CONCATENATE($A23, " ", $B$7), 'Table 6 - Full data'!$A$2:$M$253, 12, FALSE)</f>
        <v>0.61</v>
      </c>
      <c r="M23" s="17">
        <f>VLOOKUP(CONCATENATE($A23, " ", $B$7), 'Table 6 - Full data'!$A$2:$M$253, 13, FALSE)</f>
        <v>0.1</v>
      </c>
    </row>
    <row r="24" spans="1:13" x14ac:dyDescent="0.35">
      <c r="A24" s="11" t="s">
        <v>287</v>
      </c>
      <c r="B24" s="16">
        <f>VLOOKUP(CONCATENATE($A24, " ", $B$7), 'Table 6 - Full data'!$A$2:$M$253, 2, FALSE)</f>
        <v>77320</v>
      </c>
      <c r="C24" s="17">
        <f>VLOOKUP(CONCATENATE($A24, " ", $B$7), 'Table 6 - Full data'!$A$2:$M$253, 3, FALSE)</f>
        <v>0.16</v>
      </c>
      <c r="D24" s="16">
        <f>VLOOKUP(CONCATENATE($A24, " ", $B$7), 'Table 6 - Full data'!$A$2:$M$253, 4, FALSE)</f>
        <v>27950</v>
      </c>
      <c r="E24" s="16">
        <f>VLOOKUP(CONCATENATE($A24, " ", $B$7), 'Table 6 - Full data'!$A$2:$M$253, 5, FALSE)</f>
        <v>23550</v>
      </c>
      <c r="F24" s="16">
        <f>VLOOKUP(CONCATENATE($A24, " ", $B$7), 'Table 6 - Full data'!$A$2:$M$253, 6, FALSE)</f>
        <v>17815</v>
      </c>
      <c r="G24" s="16">
        <f>VLOOKUP(CONCATENATE($A24, " ", $B$7), 'Table 6 - Full data'!$A$2:$M$253, 7, FALSE)</f>
        <v>45735</v>
      </c>
      <c r="H24" s="16">
        <f>VLOOKUP(CONCATENATE($A24, " ", $B$7), 'Table 6 - Full data'!$A$2:$M$253, 8, FALSE)</f>
        <v>10135</v>
      </c>
      <c r="I24" s="17">
        <f>VLOOKUP(CONCATENATE($A24, " ", $B$7), 'Table 6 - Full data'!$A$2:$M$253, 9, FALSE)</f>
        <v>0.36</v>
      </c>
      <c r="J24" s="17">
        <f>VLOOKUP(CONCATENATE($A24, " ", $B$7), 'Table 6 - Full data'!$A$2:$M$253, 10, FALSE)</f>
        <v>0.3</v>
      </c>
      <c r="K24" s="17">
        <f>VLOOKUP(CONCATENATE($A24, " ", $B$7), 'Table 6 - Full data'!$A$2:$M$253, 11, FALSE)</f>
        <v>0.23</v>
      </c>
      <c r="L24" s="17">
        <f>VLOOKUP(CONCATENATE($A24, " ", $B$7), 'Table 6 - Full data'!$A$2:$M$253, 12, FALSE)</f>
        <v>0.59</v>
      </c>
      <c r="M24" s="17">
        <f>VLOOKUP(CONCATENATE($A24, " ", $B$7), 'Table 6 - Full data'!$A$2:$M$253, 13, FALSE)</f>
        <v>0.13</v>
      </c>
    </row>
    <row r="25" spans="1:13" x14ac:dyDescent="0.35">
      <c r="A25" s="11" t="s">
        <v>288</v>
      </c>
      <c r="B25" s="16">
        <f>VLOOKUP(CONCATENATE($A25, " ", $B$7), 'Table 6 - Full data'!$A$2:$M$253, 2, FALSE)</f>
        <v>15595</v>
      </c>
      <c r="C25" s="17">
        <f>VLOOKUP(CONCATENATE($A25, " ", $B$7), 'Table 6 - Full data'!$A$2:$M$253, 3, FALSE)</f>
        <v>0.03</v>
      </c>
      <c r="D25" s="16">
        <f>VLOOKUP(CONCATENATE($A25, " ", $B$7), 'Table 6 - Full data'!$A$2:$M$253, 4, FALSE)</f>
        <v>5960</v>
      </c>
      <c r="E25" s="16">
        <f>VLOOKUP(CONCATENATE($A25, " ", $B$7), 'Table 6 - Full data'!$A$2:$M$253, 5, FALSE)</f>
        <v>4920</v>
      </c>
      <c r="F25" s="16">
        <f>VLOOKUP(CONCATENATE($A25, " ", $B$7), 'Table 6 - Full data'!$A$2:$M$253, 6, FALSE)</f>
        <v>3820</v>
      </c>
      <c r="G25" s="16">
        <f>VLOOKUP(CONCATENATE($A25, " ", $B$7), 'Table 6 - Full data'!$A$2:$M$253, 7, FALSE)</f>
        <v>9390</v>
      </c>
      <c r="H25" s="16">
        <f>VLOOKUP(CONCATENATE($A25, " ", $B$7), 'Table 6 - Full data'!$A$2:$M$253, 8, FALSE)</f>
        <v>1575</v>
      </c>
      <c r="I25" s="17">
        <f>VLOOKUP(CONCATENATE($A25, " ", $B$7), 'Table 6 - Full data'!$A$2:$M$253, 9, FALSE)</f>
        <v>0.38</v>
      </c>
      <c r="J25" s="17">
        <f>VLOOKUP(CONCATENATE($A25, " ", $B$7), 'Table 6 - Full data'!$A$2:$M$253, 10, FALSE)</f>
        <v>0.32</v>
      </c>
      <c r="K25" s="17">
        <f>VLOOKUP(CONCATENATE($A25, " ", $B$7), 'Table 6 - Full data'!$A$2:$M$253, 11, FALSE)</f>
        <v>0.24</v>
      </c>
      <c r="L25" s="17">
        <f>VLOOKUP(CONCATENATE($A25, " ", $B$7), 'Table 6 - Full data'!$A$2:$M$253, 12, FALSE)</f>
        <v>0.6</v>
      </c>
      <c r="M25" s="17">
        <f>VLOOKUP(CONCATENATE($A25, " ", $B$7), 'Table 6 - Full data'!$A$2:$M$253, 13, FALSE)</f>
        <v>0.1</v>
      </c>
    </row>
    <row r="26" spans="1:13" x14ac:dyDescent="0.35">
      <c r="A26" s="11" t="s">
        <v>289</v>
      </c>
      <c r="B26" s="16">
        <f>VLOOKUP(CONCATENATE($A26, " ", $B$7), 'Table 6 - Full data'!$A$2:$M$253, 2, FALSE)</f>
        <v>7755</v>
      </c>
      <c r="C26" s="17">
        <f>VLOOKUP(CONCATENATE($A26, " ", $B$7), 'Table 6 - Full data'!$A$2:$M$253, 3, FALSE)</f>
        <v>0.02</v>
      </c>
      <c r="D26" s="16">
        <f>VLOOKUP(CONCATENATE($A26, " ", $B$7), 'Table 6 - Full data'!$A$2:$M$253, 4, FALSE)</f>
        <v>2895</v>
      </c>
      <c r="E26" s="16">
        <f>VLOOKUP(CONCATENATE($A26, " ", $B$7), 'Table 6 - Full data'!$A$2:$M$253, 5, FALSE)</f>
        <v>2380</v>
      </c>
      <c r="F26" s="16">
        <f>VLOOKUP(CONCATENATE($A26, " ", $B$7), 'Table 6 - Full data'!$A$2:$M$253, 6, FALSE)</f>
        <v>1700</v>
      </c>
      <c r="G26" s="16">
        <f>VLOOKUP(CONCATENATE($A26, " ", $B$7), 'Table 6 - Full data'!$A$2:$M$253, 7, FALSE)</f>
        <v>4600</v>
      </c>
      <c r="H26" s="16">
        <f>VLOOKUP(CONCATENATE($A26, " ", $B$7), 'Table 6 - Full data'!$A$2:$M$253, 8, FALSE)</f>
        <v>910</v>
      </c>
      <c r="I26" s="17">
        <f>VLOOKUP(CONCATENATE($A26, " ", $B$7), 'Table 6 - Full data'!$A$2:$M$253, 9, FALSE)</f>
        <v>0.37</v>
      </c>
      <c r="J26" s="17">
        <f>VLOOKUP(CONCATENATE($A26, " ", $B$7), 'Table 6 - Full data'!$A$2:$M$253, 10, FALSE)</f>
        <v>0.31</v>
      </c>
      <c r="K26" s="17">
        <f>VLOOKUP(CONCATENATE($A26, " ", $B$7), 'Table 6 - Full data'!$A$2:$M$253, 11, FALSE)</f>
        <v>0.22</v>
      </c>
      <c r="L26" s="17">
        <f>VLOOKUP(CONCATENATE($A26, " ", $B$7), 'Table 6 - Full data'!$A$2:$M$253, 12, FALSE)</f>
        <v>0.59</v>
      </c>
      <c r="M26" s="17">
        <f>VLOOKUP(CONCATENATE($A26, " ", $B$7), 'Table 6 - Full data'!$A$2:$M$253, 13, FALSE)</f>
        <v>0.12</v>
      </c>
    </row>
    <row r="27" spans="1:13" x14ac:dyDescent="0.35">
      <c r="A27" s="11" t="s">
        <v>290</v>
      </c>
      <c r="B27" s="16">
        <f>VLOOKUP(CONCATENATE($A27, " ", $B$7), 'Table 6 - Full data'!$A$2:$M$253, 2, FALSE)</f>
        <v>8910</v>
      </c>
      <c r="C27" s="17">
        <f>VLOOKUP(CONCATENATE($A27, " ", $B$7), 'Table 6 - Full data'!$A$2:$M$253, 3, FALSE)</f>
        <v>0.02</v>
      </c>
      <c r="D27" s="16">
        <f>VLOOKUP(CONCATENATE($A27, " ", $B$7), 'Table 6 - Full data'!$A$2:$M$253, 4, FALSE)</f>
        <v>3285</v>
      </c>
      <c r="E27" s="16">
        <f>VLOOKUP(CONCATENATE($A27, " ", $B$7), 'Table 6 - Full data'!$A$2:$M$253, 5, FALSE)</f>
        <v>2845</v>
      </c>
      <c r="F27" s="16">
        <f>VLOOKUP(CONCATENATE($A27, " ", $B$7), 'Table 6 - Full data'!$A$2:$M$253, 6, FALSE)</f>
        <v>2200</v>
      </c>
      <c r="G27" s="16">
        <f>VLOOKUP(CONCATENATE($A27, " ", $B$7), 'Table 6 - Full data'!$A$2:$M$253, 7, FALSE)</f>
        <v>5385</v>
      </c>
      <c r="H27" s="16">
        <f>VLOOKUP(CONCATENATE($A27, " ", $B$7), 'Table 6 - Full data'!$A$2:$M$253, 8, FALSE)</f>
        <v>935</v>
      </c>
      <c r="I27" s="17">
        <f>VLOOKUP(CONCATENATE($A27, " ", $B$7), 'Table 6 - Full data'!$A$2:$M$253, 9, FALSE)</f>
        <v>0.37</v>
      </c>
      <c r="J27" s="17">
        <f>VLOOKUP(CONCATENATE($A27, " ", $B$7), 'Table 6 - Full data'!$A$2:$M$253, 10, FALSE)</f>
        <v>0.32</v>
      </c>
      <c r="K27" s="17">
        <f>VLOOKUP(CONCATENATE($A27, " ", $B$7), 'Table 6 - Full data'!$A$2:$M$253, 11, FALSE)</f>
        <v>0.25</v>
      </c>
      <c r="L27" s="17">
        <f>VLOOKUP(CONCATENATE($A27, " ", $B$7), 'Table 6 - Full data'!$A$2:$M$253, 12, FALSE)</f>
        <v>0.6</v>
      </c>
      <c r="M27" s="17">
        <f>VLOOKUP(CONCATENATE($A27, " ", $B$7), 'Table 6 - Full data'!$A$2:$M$253, 13, FALSE)</f>
        <v>0.11</v>
      </c>
    </row>
    <row r="28" spans="1:13" x14ac:dyDescent="0.35">
      <c r="A28" s="11" t="s">
        <v>291</v>
      </c>
      <c r="B28" s="16">
        <f>VLOOKUP(CONCATENATE($A28, " ", $B$7), 'Table 6 - Full data'!$A$2:$M$253, 2, FALSE)</f>
        <v>6550</v>
      </c>
      <c r="C28" s="17">
        <f>VLOOKUP(CONCATENATE($A28, " ", $B$7), 'Table 6 - Full data'!$A$2:$M$253, 3, FALSE)</f>
        <v>0.01</v>
      </c>
      <c r="D28" s="16">
        <f>VLOOKUP(CONCATENATE($A28, " ", $B$7), 'Table 6 - Full data'!$A$2:$M$253, 4, FALSE)</f>
        <v>2425</v>
      </c>
      <c r="E28" s="16">
        <f>VLOOKUP(CONCATENATE($A28, " ", $B$7), 'Table 6 - Full data'!$A$2:$M$253, 5, FALSE)</f>
        <v>2080</v>
      </c>
      <c r="F28" s="16">
        <f>VLOOKUP(CONCATENATE($A28, " ", $B$7), 'Table 6 - Full data'!$A$2:$M$253, 6, FALSE)</f>
        <v>1600</v>
      </c>
      <c r="G28" s="16">
        <f>VLOOKUP(CONCATENATE($A28, " ", $B$7), 'Table 6 - Full data'!$A$2:$M$253, 7, FALSE)</f>
        <v>4045</v>
      </c>
      <c r="H28" s="16">
        <f>VLOOKUP(CONCATENATE($A28, " ", $B$7), 'Table 6 - Full data'!$A$2:$M$253, 8, FALSE)</f>
        <v>640</v>
      </c>
      <c r="I28" s="17">
        <f>VLOOKUP(CONCATENATE($A28, " ", $B$7), 'Table 6 - Full data'!$A$2:$M$253, 9, FALSE)</f>
        <v>0.37</v>
      </c>
      <c r="J28" s="17">
        <f>VLOOKUP(CONCATENATE($A28, " ", $B$7), 'Table 6 - Full data'!$A$2:$M$253, 10, FALSE)</f>
        <v>0.32</v>
      </c>
      <c r="K28" s="17">
        <f>VLOOKUP(CONCATENATE($A28, " ", $B$7), 'Table 6 - Full data'!$A$2:$M$253, 11, FALSE)</f>
        <v>0.24</v>
      </c>
      <c r="L28" s="17">
        <f>VLOOKUP(CONCATENATE($A28, " ", $B$7), 'Table 6 - Full data'!$A$2:$M$253, 12, FALSE)</f>
        <v>0.62</v>
      </c>
      <c r="M28" s="17">
        <f>VLOOKUP(CONCATENATE($A28, " ", $B$7), 'Table 6 - Full data'!$A$2:$M$253, 13, FALSE)</f>
        <v>0.1</v>
      </c>
    </row>
    <row r="29" spans="1:13" x14ac:dyDescent="0.35">
      <c r="A29" s="11" t="s">
        <v>292</v>
      </c>
      <c r="B29" s="16">
        <f>VLOOKUP(CONCATENATE($A29, " ", $B$7), 'Table 6 - Full data'!$A$2:$M$253, 2, FALSE)</f>
        <v>1300</v>
      </c>
      <c r="C29" s="17">
        <f>VLOOKUP(CONCATENATE($A29, " ", $B$7), 'Table 6 - Full data'!$A$2:$M$253, 3, FALSE)</f>
        <v>0</v>
      </c>
      <c r="D29" s="16">
        <f>VLOOKUP(CONCATENATE($A29, " ", $B$7), 'Table 6 - Full data'!$A$2:$M$253, 4, FALSE)</f>
        <v>480</v>
      </c>
      <c r="E29" s="16">
        <f>VLOOKUP(CONCATENATE($A29, " ", $B$7), 'Table 6 - Full data'!$A$2:$M$253, 5, FALSE)</f>
        <v>425</v>
      </c>
      <c r="F29" s="16">
        <f>VLOOKUP(CONCATENATE($A29, " ", $B$7), 'Table 6 - Full data'!$A$2:$M$253, 6, FALSE)</f>
        <v>325</v>
      </c>
      <c r="G29" s="16">
        <f>VLOOKUP(CONCATENATE($A29, " ", $B$7), 'Table 6 - Full data'!$A$2:$M$253, 7, FALSE)</f>
        <v>760</v>
      </c>
      <c r="H29" s="16">
        <f>VLOOKUP(CONCATENATE($A29, " ", $B$7), 'Table 6 - Full data'!$A$2:$M$253, 8, FALSE)</f>
        <v>140</v>
      </c>
      <c r="I29" s="17">
        <f>VLOOKUP(CONCATENATE($A29, " ", $B$7), 'Table 6 - Full data'!$A$2:$M$253, 9, FALSE)</f>
        <v>0.37</v>
      </c>
      <c r="J29" s="17">
        <f>VLOOKUP(CONCATENATE($A29, " ", $B$7), 'Table 6 - Full data'!$A$2:$M$253, 10, FALSE)</f>
        <v>0.33</v>
      </c>
      <c r="K29" s="17">
        <f>VLOOKUP(CONCATENATE($A29, " ", $B$7), 'Table 6 - Full data'!$A$2:$M$253, 11, FALSE)</f>
        <v>0.25</v>
      </c>
      <c r="L29" s="17">
        <f>VLOOKUP(CONCATENATE($A29, " ", $B$7), 'Table 6 - Full data'!$A$2:$M$253, 12, FALSE)</f>
        <v>0.57999999999999996</v>
      </c>
      <c r="M29" s="17">
        <f>VLOOKUP(CONCATENATE($A29, " ", $B$7), 'Table 6 - Full data'!$A$2:$M$253, 13, FALSE)</f>
        <v>0.11</v>
      </c>
    </row>
    <row r="30" spans="1:13" x14ac:dyDescent="0.35">
      <c r="A30" s="11" t="s">
        <v>293</v>
      </c>
      <c r="B30" s="16">
        <f>VLOOKUP(CONCATENATE($A30, " ", $B$7), 'Table 6 - Full data'!$A$2:$M$253, 2, FALSE)</f>
        <v>15380</v>
      </c>
      <c r="C30" s="17">
        <f>VLOOKUP(CONCATENATE($A30, " ", $B$7), 'Table 6 - Full data'!$A$2:$M$253, 3, FALSE)</f>
        <v>0.03</v>
      </c>
      <c r="D30" s="16">
        <f>VLOOKUP(CONCATENATE($A30, " ", $B$7), 'Table 6 - Full data'!$A$2:$M$253, 4, FALSE)</f>
        <v>5575</v>
      </c>
      <c r="E30" s="16">
        <f>VLOOKUP(CONCATENATE($A30, " ", $B$7), 'Table 6 - Full data'!$A$2:$M$253, 5, FALSE)</f>
        <v>4885</v>
      </c>
      <c r="F30" s="16">
        <f>VLOOKUP(CONCATENATE($A30, " ", $B$7), 'Table 6 - Full data'!$A$2:$M$253, 6, FALSE)</f>
        <v>3595</v>
      </c>
      <c r="G30" s="16">
        <f>VLOOKUP(CONCATENATE($A30, " ", $B$7), 'Table 6 - Full data'!$A$2:$M$253, 7, FALSE)</f>
        <v>9165</v>
      </c>
      <c r="H30" s="16">
        <f>VLOOKUP(CONCATENATE($A30, " ", $B$7), 'Table 6 - Full data'!$A$2:$M$253, 8, FALSE)</f>
        <v>1680</v>
      </c>
      <c r="I30" s="17">
        <f>VLOOKUP(CONCATENATE($A30, " ", $B$7), 'Table 6 - Full data'!$A$2:$M$253, 9, FALSE)</f>
        <v>0.36</v>
      </c>
      <c r="J30" s="17">
        <f>VLOOKUP(CONCATENATE($A30, " ", $B$7), 'Table 6 - Full data'!$A$2:$M$253, 10, FALSE)</f>
        <v>0.32</v>
      </c>
      <c r="K30" s="17">
        <f>VLOOKUP(CONCATENATE($A30, " ", $B$7), 'Table 6 - Full data'!$A$2:$M$253, 11, FALSE)</f>
        <v>0.23</v>
      </c>
      <c r="L30" s="17">
        <f>VLOOKUP(CONCATENATE($A30, " ", $B$7), 'Table 6 - Full data'!$A$2:$M$253, 12, FALSE)</f>
        <v>0.6</v>
      </c>
      <c r="M30" s="17">
        <f>VLOOKUP(CONCATENATE($A30, " ", $B$7), 'Table 6 - Full data'!$A$2:$M$253, 13, FALSE)</f>
        <v>0.11</v>
      </c>
    </row>
    <row r="31" spans="1:13" x14ac:dyDescent="0.35">
      <c r="A31" s="11" t="s">
        <v>294</v>
      </c>
      <c r="B31" s="16">
        <f>VLOOKUP(CONCATENATE($A31, " ", $B$7), 'Table 6 - Full data'!$A$2:$M$253, 2, FALSE)</f>
        <v>36890</v>
      </c>
      <c r="C31" s="17">
        <f>VLOOKUP(CONCATENATE($A31, " ", $B$7), 'Table 6 - Full data'!$A$2:$M$253, 3, FALSE)</f>
        <v>0.08</v>
      </c>
      <c r="D31" s="16">
        <f>VLOOKUP(CONCATENATE($A31, " ", $B$7), 'Table 6 - Full data'!$A$2:$M$253, 4, FALSE)</f>
        <v>13580</v>
      </c>
      <c r="E31" s="16">
        <f>VLOOKUP(CONCATENATE($A31, " ", $B$7), 'Table 6 - Full data'!$A$2:$M$253, 5, FALSE)</f>
        <v>11460</v>
      </c>
      <c r="F31" s="16">
        <f>VLOOKUP(CONCATENATE($A31, " ", $B$7), 'Table 6 - Full data'!$A$2:$M$253, 6, FALSE)</f>
        <v>8720</v>
      </c>
      <c r="G31" s="16">
        <f>VLOOKUP(CONCATENATE($A31, " ", $B$7), 'Table 6 - Full data'!$A$2:$M$253, 7, FALSE)</f>
        <v>21995</v>
      </c>
      <c r="H31" s="16">
        <f>VLOOKUP(CONCATENATE($A31, " ", $B$7), 'Table 6 - Full data'!$A$2:$M$253, 8, FALSE)</f>
        <v>4205</v>
      </c>
      <c r="I31" s="17">
        <f>VLOOKUP(CONCATENATE($A31, " ", $B$7), 'Table 6 - Full data'!$A$2:$M$253, 9, FALSE)</f>
        <v>0.37</v>
      </c>
      <c r="J31" s="17">
        <f>VLOOKUP(CONCATENATE($A31, " ", $B$7), 'Table 6 - Full data'!$A$2:$M$253, 10, FALSE)</f>
        <v>0.31</v>
      </c>
      <c r="K31" s="17">
        <f>VLOOKUP(CONCATENATE($A31, " ", $B$7), 'Table 6 - Full data'!$A$2:$M$253, 11, FALSE)</f>
        <v>0.24</v>
      </c>
      <c r="L31" s="17">
        <f>VLOOKUP(CONCATENATE($A31, " ", $B$7), 'Table 6 - Full data'!$A$2:$M$253, 12, FALSE)</f>
        <v>0.6</v>
      </c>
      <c r="M31" s="17">
        <f>VLOOKUP(CONCATENATE($A31, " ", $B$7), 'Table 6 - Full data'!$A$2:$M$253, 13, FALSE)</f>
        <v>0.11</v>
      </c>
    </row>
    <row r="32" spans="1:13" x14ac:dyDescent="0.35">
      <c r="A32" s="11" t="s">
        <v>295</v>
      </c>
      <c r="B32" s="16">
        <f>VLOOKUP(CONCATENATE($A32, " ", $B$7), 'Table 6 - Full data'!$A$2:$M$253, 2, FALSE)</f>
        <v>985</v>
      </c>
      <c r="C32" s="17">
        <f>VLOOKUP(CONCATENATE($A32, " ", $B$7), 'Table 6 - Full data'!$A$2:$M$253, 3, FALSE)</f>
        <v>0</v>
      </c>
      <c r="D32" s="16">
        <f>VLOOKUP(CONCATENATE($A32, " ", $B$7), 'Table 6 - Full data'!$A$2:$M$253, 4, FALSE)</f>
        <v>370</v>
      </c>
      <c r="E32" s="16">
        <f>VLOOKUP(CONCATENATE($A32, " ", $B$7), 'Table 6 - Full data'!$A$2:$M$253, 5, FALSE)</f>
        <v>320</v>
      </c>
      <c r="F32" s="16">
        <f>VLOOKUP(CONCATENATE($A32, " ", $B$7), 'Table 6 - Full data'!$A$2:$M$253, 6, FALSE)</f>
        <v>280</v>
      </c>
      <c r="G32" s="16">
        <f>VLOOKUP(CONCATENATE($A32, " ", $B$7), 'Table 6 - Full data'!$A$2:$M$253, 7, FALSE)</f>
        <v>605</v>
      </c>
      <c r="H32" s="16">
        <f>VLOOKUP(CONCATENATE($A32, " ", $B$7), 'Table 6 - Full data'!$A$2:$M$253, 8, FALSE)</f>
        <v>80</v>
      </c>
      <c r="I32" s="17">
        <f>VLOOKUP(CONCATENATE($A32, " ", $B$7), 'Table 6 - Full data'!$A$2:$M$253, 9, FALSE)</f>
        <v>0.38</v>
      </c>
      <c r="J32" s="17">
        <f>VLOOKUP(CONCATENATE($A32, " ", $B$7), 'Table 6 - Full data'!$A$2:$M$253, 10, FALSE)</f>
        <v>0.33</v>
      </c>
      <c r="K32" s="17">
        <f>VLOOKUP(CONCATENATE($A32, " ", $B$7), 'Table 6 - Full data'!$A$2:$M$253, 11, FALSE)</f>
        <v>0.28000000000000003</v>
      </c>
      <c r="L32" s="17">
        <f>VLOOKUP(CONCATENATE($A32, " ", $B$7), 'Table 6 - Full data'!$A$2:$M$253, 12, FALSE)</f>
        <v>0.61</v>
      </c>
      <c r="M32" s="17">
        <f>VLOOKUP(CONCATENATE($A32, " ", $B$7), 'Table 6 - Full data'!$A$2:$M$253, 13, FALSE)</f>
        <v>0.08</v>
      </c>
    </row>
    <row r="33" spans="1:13" x14ac:dyDescent="0.35">
      <c r="A33" s="11" t="s">
        <v>296</v>
      </c>
      <c r="B33" s="16">
        <f>VLOOKUP(CONCATENATE($A33, " ", $B$7), 'Table 6 - Full data'!$A$2:$M$253, 2, FALSE)</f>
        <v>9620</v>
      </c>
      <c r="C33" s="17">
        <f>VLOOKUP(CONCATENATE($A33, " ", $B$7), 'Table 6 - Full data'!$A$2:$M$253, 3, FALSE)</f>
        <v>0.02</v>
      </c>
      <c r="D33" s="16">
        <f>VLOOKUP(CONCATENATE($A33, " ", $B$7), 'Table 6 - Full data'!$A$2:$M$253, 4, FALSE)</f>
        <v>3770</v>
      </c>
      <c r="E33" s="16">
        <f>VLOOKUP(CONCATENATE($A33, " ", $B$7), 'Table 6 - Full data'!$A$2:$M$253, 5, FALSE)</f>
        <v>3115</v>
      </c>
      <c r="F33" s="16">
        <f>VLOOKUP(CONCATENATE($A33, " ", $B$7), 'Table 6 - Full data'!$A$2:$M$253, 6, FALSE)</f>
        <v>2290</v>
      </c>
      <c r="G33" s="16">
        <f>VLOOKUP(CONCATENATE($A33, " ", $B$7), 'Table 6 - Full data'!$A$2:$M$253, 7, FALSE)</f>
        <v>5990</v>
      </c>
      <c r="H33" s="16">
        <f>VLOOKUP(CONCATENATE($A33, " ", $B$7), 'Table 6 - Full data'!$A$2:$M$253, 8, FALSE)</f>
        <v>890</v>
      </c>
      <c r="I33" s="17">
        <f>VLOOKUP(CONCATENATE($A33, " ", $B$7), 'Table 6 - Full data'!$A$2:$M$253, 9, FALSE)</f>
        <v>0.39</v>
      </c>
      <c r="J33" s="17">
        <f>VLOOKUP(CONCATENATE($A33, " ", $B$7), 'Table 6 - Full data'!$A$2:$M$253, 10, FALSE)</f>
        <v>0.32</v>
      </c>
      <c r="K33" s="17">
        <f>VLOOKUP(CONCATENATE($A33, " ", $B$7), 'Table 6 - Full data'!$A$2:$M$253, 11, FALSE)</f>
        <v>0.24</v>
      </c>
      <c r="L33" s="17">
        <f>VLOOKUP(CONCATENATE($A33, " ", $B$7), 'Table 6 - Full data'!$A$2:$M$253, 12, FALSE)</f>
        <v>0.62</v>
      </c>
      <c r="M33" s="17">
        <f>VLOOKUP(CONCATENATE($A33, " ", $B$7), 'Table 6 - Full data'!$A$2:$M$253, 13, FALSE)</f>
        <v>0.09</v>
      </c>
    </row>
    <row r="34" spans="1:13" x14ac:dyDescent="0.35">
      <c r="A34" s="11" t="s">
        <v>297</v>
      </c>
      <c r="B34" s="16">
        <f>VLOOKUP(CONCATENATE($A34, " ", $B$7), 'Table 6 - Full data'!$A$2:$M$253, 2, FALSE)</f>
        <v>15455</v>
      </c>
      <c r="C34" s="17">
        <f>VLOOKUP(CONCATENATE($A34, " ", $B$7), 'Table 6 - Full data'!$A$2:$M$253, 3, FALSE)</f>
        <v>0.03</v>
      </c>
      <c r="D34" s="16">
        <f>VLOOKUP(CONCATENATE($A34, " ", $B$7), 'Table 6 - Full data'!$A$2:$M$253, 4, FALSE)</f>
        <v>5675</v>
      </c>
      <c r="E34" s="16">
        <f>VLOOKUP(CONCATENATE($A34, " ", $B$7), 'Table 6 - Full data'!$A$2:$M$253, 5, FALSE)</f>
        <v>4700</v>
      </c>
      <c r="F34" s="16">
        <f>VLOOKUP(CONCATENATE($A34, " ", $B$7), 'Table 6 - Full data'!$A$2:$M$253, 6, FALSE)</f>
        <v>3610</v>
      </c>
      <c r="G34" s="16">
        <f>VLOOKUP(CONCATENATE($A34, " ", $B$7), 'Table 6 - Full data'!$A$2:$M$253, 7, FALSE)</f>
        <v>9135</v>
      </c>
      <c r="H34" s="16">
        <f>VLOOKUP(CONCATENATE($A34, " ", $B$7), 'Table 6 - Full data'!$A$2:$M$253, 8, FALSE)</f>
        <v>1740</v>
      </c>
      <c r="I34" s="17">
        <f>VLOOKUP(CONCATENATE($A34, " ", $B$7), 'Table 6 - Full data'!$A$2:$M$253, 9, FALSE)</f>
        <v>0.37</v>
      </c>
      <c r="J34" s="17">
        <f>VLOOKUP(CONCATENATE($A34, " ", $B$7), 'Table 6 - Full data'!$A$2:$M$253, 10, FALSE)</f>
        <v>0.3</v>
      </c>
      <c r="K34" s="17">
        <f>VLOOKUP(CONCATENATE($A34, " ", $B$7), 'Table 6 - Full data'!$A$2:$M$253, 11, FALSE)</f>
        <v>0.23</v>
      </c>
      <c r="L34" s="17">
        <f>VLOOKUP(CONCATENATE($A34, " ", $B$7), 'Table 6 - Full data'!$A$2:$M$253, 12, FALSE)</f>
        <v>0.59</v>
      </c>
      <c r="M34" s="17">
        <f>VLOOKUP(CONCATENATE($A34, " ", $B$7), 'Table 6 - Full data'!$A$2:$M$253, 13, FALSE)</f>
        <v>0.11</v>
      </c>
    </row>
    <row r="35" spans="1:13" x14ac:dyDescent="0.35">
      <c r="A35" s="11" t="s">
        <v>298</v>
      </c>
      <c r="B35" s="16">
        <f>VLOOKUP(CONCATENATE($A35, " ", $B$7), 'Table 6 - Full data'!$A$2:$M$253, 2, FALSE)</f>
        <v>7675</v>
      </c>
      <c r="C35" s="17">
        <f>VLOOKUP(CONCATENATE($A35, " ", $B$7), 'Table 6 - Full data'!$A$2:$M$253, 3, FALSE)</f>
        <v>0.02</v>
      </c>
      <c r="D35" s="16">
        <f>VLOOKUP(CONCATENATE($A35, " ", $B$7), 'Table 6 - Full data'!$A$2:$M$253, 4, FALSE)</f>
        <v>2800</v>
      </c>
      <c r="E35" s="16">
        <f>VLOOKUP(CONCATENATE($A35, " ", $B$7), 'Table 6 - Full data'!$A$2:$M$253, 5, FALSE)</f>
        <v>2425</v>
      </c>
      <c r="F35" s="16">
        <f>VLOOKUP(CONCATENATE($A35, " ", $B$7), 'Table 6 - Full data'!$A$2:$M$253, 6, FALSE)</f>
        <v>2015</v>
      </c>
      <c r="G35" s="16">
        <f>VLOOKUP(CONCATENATE($A35, " ", $B$7), 'Table 6 - Full data'!$A$2:$M$253, 7, FALSE)</f>
        <v>4530</v>
      </c>
      <c r="H35" s="16">
        <f>VLOOKUP(CONCATENATE($A35, " ", $B$7), 'Table 6 - Full data'!$A$2:$M$253, 8, FALSE)</f>
        <v>775</v>
      </c>
      <c r="I35" s="17">
        <f>VLOOKUP(CONCATENATE($A35, " ", $B$7), 'Table 6 - Full data'!$A$2:$M$253, 9, FALSE)</f>
        <v>0.36</v>
      </c>
      <c r="J35" s="17">
        <f>VLOOKUP(CONCATENATE($A35, " ", $B$7), 'Table 6 - Full data'!$A$2:$M$253, 10, FALSE)</f>
        <v>0.32</v>
      </c>
      <c r="K35" s="17">
        <f>VLOOKUP(CONCATENATE($A35, " ", $B$7), 'Table 6 - Full data'!$A$2:$M$253, 11, FALSE)</f>
        <v>0.26</v>
      </c>
      <c r="L35" s="17">
        <f>VLOOKUP(CONCATENATE($A35, " ", $B$7), 'Table 6 - Full data'!$A$2:$M$253, 12, FALSE)</f>
        <v>0.59</v>
      </c>
      <c r="M35" s="17">
        <f>VLOOKUP(CONCATENATE($A35, " ", $B$7), 'Table 6 - Full data'!$A$2:$M$253, 13, FALSE)</f>
        <v>0.1</v>
      </c>
    </row>
    <row r="36" spans="1:13" x14ac:dyDescent="0.35">
      <c r="A36" s="11" t="s">
        <v>299</v>
      </c>
      <c r="B36" s="16">
        <f>VLOOKUP(CONCATENATE($A36, " ", $B$7), 'Table 6 - Full data'!$A$2:$M$253, 2, FALSE)</f>
        <v>1005</v>
      </c>
      <c r="C36" s="17">
        <f>VLOOKUP(CONCATENATE($A36, " ", $B$7), 'Table 6 - Full data'!$A$2:$M$253, 3, FALSE)</f>
        <v>0</v>
      </c>
      <c r="D36" s="16">
        <f>VLOOKUP(CONCATENATE($A36, " ", $B$7), 'Table 6 - Full data'!$A$2:$M$253, 4, FALSE)</f>
        <v>390</v>
      </c>
      <c r="E36" s="16">
        <f>VLOOKUP(CONCATENATE($A36, " ", $B$7), 'Table 6 - Full data'!$A$2:$M$253, 5, FALSE)</f>
        <v>325</v>
      </c>
      <c r="F36" s="16">
        <f>VLOOKUP(CONCATENATE($A36, " ", $B$7), 'Table 6 - Full data'!$A$2:$M$253, 6, FALSE)</f>
        <v>250</v>
      </c>
      <c r="G36" s="16">
        <f>VLOOKUP(CONCATENATE($A36, " ", $B$7), 'Table 6 - Full data'!$A$2:$M$253, 7, FALSE)</f>
        <v>620</v>
      </c>
      <c r="H36" s="16">
        <f>VLOOKUP(CONCATENATE($A36, " ", $B$7), 'Table 6 - Full data'!$A$2:$M$253, 8, FALSE)</f>
        <v>90</v>
      </c>
      <c r="I36" s="17">
        <f>VLOOKUP(CONCATENATE($A36, " ", $B$7), 'Table 6 - Full data'!$A$2:$M$253, 9, FALSE)</f>
        <v>0.39</v>
      </c>
      <c r="J36" s="17">
        <f>VLOOKUP(CONCATENATE($A36, " ", $B$7), 'Table 6 - Full data'!$A$2:$M$253, 10, FALSE)</f>
        <v>0.32</v>
      </c>
      <c r="K36" s="17">
        <f>VLOOKUP(CONCATENATE($A36, " ", $B$7), 'Table 6 - Full data'!$A$2:$M$253, 11, FALSE)</f>
        <v>0.25</v>
      </c>
      <c r="L36" s="17">
        <f>VLOOKUP(CONCATENATE($A36, " ", $B$7), 'Table 6 - Full data'!$A$2:$M$253, 12, FALSE)</f>
        <v>0.62</v>
      </c>
      <c r="M36" s="17">
        <f>VLOOKUP(CONCATENATE($A36, " ", $B$7), 'Table 6 - Full data'!$A$2:$M$253, 13, FALSE)</f>
        <v>0.09</v>
      </c>
    </row>
    <row r="37" spans="1:13" x14ac:dyDescent="0.35">
      <c r="A37" s="11" t="s">
        <v>300</v>
      </c>
      <c r="B37" s="16">
        <f>VLOOKUP(CONCATENATE($A37, " ", $B$7), 'Table 6 - Full data'!$A$2:$M$253, 2, FALSE)</f>
        <v>9105</v>
      </c>
      <c r="C37" s="17">
        <f>VLOOKUP(CONCATENATE($A37, " ", $B$7), 'Table 6 - Full data'!$A$2:$M$253, 3, FALSE)</f>
        <v>0.02</v>
      </c>
      <c r="D37" s="16">
        <f>VLOOKUP(CONCATENATE($A37, " ", $B$7), 'Table 6 - Full data'!$A$2:$M$253, 4, FALSE)</f>
        <v>3270</v>
      </c>
      <c r="E37" s="16">
        <f>VLOOKUP(CONCATENATE($A37, " ", $B$7), 'Table 6 - Full data'!$A$2:$M$253, 5, FALSE)</f>
        <v>2855</v>
      </c>
      <c r="F37" s="16">
        <f>VLOOKUP(CONCATENATE($A37, " ", $B$7), 'Table 6 - Full data'!$A$2:$M$253, 6, FALSE)</f>
        <v>2310</v>
      </c>
      <c r="G37" s="16">
        <f>VLOOKUP(CONCATENATE($A37, " ", $B$7), 'Table 6 - Full data'!$A$2:$M$253, 7, FALSE)</f>
        <v>5305</v>
      </c>
      <c r="H37" s="16">
        <f>VLOOKUP(CONCATENATE($A37, " ", $B$7), 'Table 6 - Full data'!$A$2:$M$253, 8, FALSE)</f>
        <v>1030</v>
      </c>
      <c r="I37" s="17">
        <f>VLOOKUP(CONCATENATE($A37, " ", $B$7), 'Table 6 - Full data'!$A$2:$M$253, 9, FALSE)</f>
        <v>0.36</v>
      </c>
      <c r="J37" s="17">
        <f>VLOOKUP(CONCATENATE($A37, " ", $B$7), 'Table 6 - Full data'!$A$2:$M$253, 10, FALSE)</f>
        <v>0.31</v>
      </c>
      <c r="K37" s="17">
        <f>VLOOKUP(CONCATENATE($A37, " ", $B$7), 'Table 6 - Full data'!$A$2:$M$253, 11, FALSE)</f>
        <v>0.25</v>
      </c>
      <c r="L37" s="17">
        <f>VLOOKUP(CONCATENATE($A37, " ", $B$7), 'Table 6 - Full data'!$A$2:$M$253, 12, FALSE)</f>
        <v>0.57999999999999996</v>
      </c>
      <c r="M37" s="17">
        <f>VLOOKUP(CONCATENATE($A37, " ", $B$7), 'Table 6 - Full data'!$A$2:$M$253, 13, FALSE)</f>
        <v>0.11</v>
      </c>
    </row>
    <row r="38" spans="1:13" x14ac:dyDescent="0.35">
      <c r="A38" s="11" t="s">
        <v>301</v>
      </c>
      <c r="B38" s="16">
        <f>VLOOKUP(CONCATENATE($A38, " ", $B$7), 'Table 6 - Full data'!$A$2:$M$253, 2, FALSE)</f>
        <v>27820</v>
      </c>
      <c r="C38" s="17">
        <f>VLOOKUP(CONCATENATE($A38, " ", $B$7), 'Table 6 - Full data'!$A$2:$M$253, 3, FALSE)</f>
        <v>0.06</v>
      </c>
      <c r="D38" s="16">
        <f>VLOOKUP(CONCATENATE($A38, " ", $B$7), 'Table 6 - Full data'!$A$2:$M$253, 4, FALSE)</f>
        <v>10725</v>
      </c>
      <c r="E38" s="16">
        <f>VLOOKUP(CONCATENATE($A38, " ", $B$7), 'Table 6 - Full data'!$A$2:$M$253, 5, FALSE)</f>
        <v>8540</v>
      </c>
      <c r="F38" s="16">
        <f>VLOOKUP(CONCATENATE($A38, " ", $B$7), 'Table 6 - Full data'!$A$2:$M$253, 6, FALSE)</f>
        <v>6510</v>
      </c>
      <c r="G38" s="16">
        <f>VLOOKUP(CONCATENATE($A38, " ", $B$7), 'Table 6 - Full data'!$A$2:$M$253, 7, FALSE)</f>
        <v>16685</v>
      </c>
      <c r="H38" s="16">
        <f>VLOOKUP(CONCATENATE($A38, " ", $B$7), 'Table 6 - Full data'!$A$2:$M$253, 8, FALSE)</f>
        <v>3000</v>
      </c>
      <c r="I38" s="17">
        <f>VLOOKUP(CONCATENATE($A38, " ", $B$7), 'Table 6 - Full data'!$A$2:$M$253, 9, FALSE)</f>
        <v>0.39</v>
      </c>
      <c r="J38" s="17">
        <f>VLOOKUP(CONCATENATE($A38, " ", $B$7), 'Table 6 - Full data'!$A$2:$M$253, 10, FALSE)</f>
        <v>0.31</v>
      </c>
      <c r="K38" s="17">
        <f>VLOOKUP(CONCATENATE($A38, " ", $B$7), 'Table 6 - Full data'!$A$2:$M$253, 11, FALSE)</f>
        <v>0.23</v>
      </c>
      <c r="L38" s="17">
        <f>VLOOKUP(CONCATENATE($A38, " ", $B$7), 'Table 6 - Full data'!$A$2:$M$253, 12, FALSE)</f>
        <v>0.6</v>
      </c>
      <c r="M38" s="17">
        <f>VLOOKUP(CONCATENATE($A38, " ", $B$7), 'Table 6 - Full data'!$A$2:$M$253, 13, FALSE)</f>
        <v>0.11</v>
      </c>
    </row>
    <row r="39" spans="1:13" x14ac:dyDescent="0.35">
      <c r="A39" s="11" t="s">
        <v>302</v>
      </c>
      <c r="B39" s="16">
        <f>VLOOKUP(CONCATENATE($A39, " ", $B$7), 'Table 6 - Full data'!$A$2:$M$253, 2, FALSE)</f>
        <v>5355</v>
      </c>
      <c r="C39" s="17">
        <f>VLOOKUP(CONCATENATE($A39, " ", $B$7), 'Table 6 - Full data'!$A$2:$M$253, 3, FALSE)</f>
        <v>0.01</v>
      </c>
      <c r="D39" s="16">
        <f>VLOOKUP(CONCATENATE($A39, " ", $B$7), 'Table 6 - Full data'!$A$2:$M$253, 4, FALSE)</f>
        <v>2030</v>
      </c>
      <c r="E39" s="16">
        <f>VLOOKUP(CONCATENATE($A39, " ", $B$7), 'Table 6 - Full data'!$A$2:$M$253, 5, FALSE)</f>
        <v>1670</v>
      </c>
      <c r="F39" s="16">
        <f>VLOOKUP(CONCATENATE($A39, " ", $B$7), 'Table 6 - Full data'!$A$2:$M$253, 6, FALSE)</f>
        <v>1225</v>
      </c>
      <c r="G39" s="16">
        <f>VLOOKUP(CONCATENATE($A39, " ", $B$7), 'Table 6 - Full data'!$A$2:$M$253, 7, FALSE)</f>
        <v>3285</v>
      </c>
      <c r="H39" s="16">
        <f>VLOOKUP(CONCATENATE($A39, " ", $B$7), 'Table 6 - Full data'!$A$2:$M$253, 8, FALSE)</f>
        <v>575</v>
      </c>
      <c r="I39" s="17">
        <f>VLOOKUP(CONCATENATE($A39, " ", $B$7), 'Table 6 - Full data'!$A$2:$M$253, 9, FALSE)</f>
        <v>0.38</v>
      </c>
      <c r="J39" s="17">
        <f>VLOOKUP(CONCATENATE($A39, " ", $B$7), 'Table 6 - Full data'!$A$2:$M$253, 10, FALSE)</f>
        <v>0.31</v>
      </c>
      <c r="K39" s="17">
        <f>VLOOKUP(CONCATENATE($A39, " ", $B$7), 'Table 6 - Full data'!$A$2:$M$253, 11, FALSE)</f>
        <v>0.23</v>
      </c>
      <c r="L39" s="17">
        <f>VLOOKUP(CONCATENATE($A39, " ", $B$7), 'Table 6 - Full data'!$A$2:$M$253, 12, FALSE)</f>
        <v>0.61</v>
      </c>
      <c r="M39" s="17">
        <f>VLOOKUP(CONCATENATE($A39, " ", $B$7), 'Table 6 - Full data'!$A$2:$M$253, 13, FALSE)</f>
        <v>0.11</v>
      </c>
    </row>
    <row r="40" spans="1:13" x14ac:dyDescent="0.35">
      <c r="A40" s="11" t="s">
        <v>303</v>
      </c>
      <c r="B40" s="16">
        <f>VLOOKUP(CONCATENATE($A40, " ", $B$7), 'Table 6 - Full data'!$A$2:$M$253, 2, FALSE)</f>
        <v>11240</v>
      </c>
      <c r="C40" s="17">
        <f>VLOOKUP(CONCATENATE($A40, " ", $B$7), 'Table 6 - Full data'!$A$2:$M$253, 3, FALSE)</f>
        <v>0.02</v>
      </c>
      <c r="D40" s="16">
        <f>VLOOKUP(CONCATENATE($A40, " ", $B$7), 'Table 6 - Full data'!$A$2:$M$253, 4, FALSE)</f>
        <v>4165</v>
      </c>
      <c r="E40" s="16">
        <f>VLOOKUP(CONCATENATE($A40, " ", $B$7), 'Table 6 - Full data'!$A$2:$M$253, 5, FALSE)</f>
        <v>3415</v>
      </c>
      <c r="F40" s="16">
        <f>VLOOKUP(CONCATENATE($A40, " ", $B$7), 'Table 6 - Full data'!$A$2:$M$253, 6, FALSE)</f>
        <v>2630</v>
      </c>
      <c r="G40" s="16">
        <f>VLOOKUP(CONCATENATE($A40, " ", $B$7), 'Table 6 - Full data'!$A$2:$M$253, 7, FALSE)</f>
        <v>6650</v>
      </c>
      <c r="H40" s="16">
        <f>VLOOKUP(CONCATENATE($A40, " ", $B$7), 'Table 6 - Full data'!$A$2:$M$253, 8, FALSE)</f>
        <v>1300</v>
      </c>
      <c r="I40" s="17">
        <f>VLOOKUP(CONCATENATE($A40, " ", $B$7), 'Table 6 - Full data'!$A$2:$M$253, 9, FALSE)</f>
        <v>0.37</v>
      </c>
      <c r="J40" s="17">
        <f>VLOOKUP(CONCATENATE($A40, " ", $B$7), 'Table 6 - Full data'!$A$2:$M$253, 10, FALSE)</f>
        <v>0.3</v>
      </c>
      <c r="K40" s="17">
        <f>VLOOKUP(CONCATENATE($A40, " ", $B$7), 'Table 6 - Full data'!$A$2:$M$253, 11, FALSE)</f>
        <v>0.23</v>
      </c>
      <c r="L40" s="17">
        <f>VLOOKUP(CONCATENATE($A40, " ", $B$7), 'Table 6 - Full data'!$A$2:$M$253, 12, FALSE)</f>
        <v>0.59</v>
      </c>
      <c r="M40" s="17">
        <f>VLOOKUP(CONCATENATE($A40, " ", $B$7), 'Table 6 - Full data'!$A$2:$M$253, 13, FALSE)</f>
        <v>0.12</v>
      </c>
    </row>
    <row r="41" spans="1:13" x14ac:dyDescent="0.35">
      <c r="A41" s="11" t="s">
        <v>304</v>
      </c>
      <c r="B41" s="16">
        <f>VLOOKUP(CONCATENATE($A41, " ", $B$7), 'Table 6 - Full data'!$A$2:$M$253, 2, FALSE)</f>
        <v>18100</v>
      </c>
      <c r="C41" s="17">
        <f>VLOOKUP(CONCATENATE($A41, " ", $B$7), 'Table 6 - Full data'!$A$2:$M$253, 3, FALSE)</f>
        <v>0.04</v>
      </c>
      <c r="D41" s="16">
        <f>VLOOKUP(CONCATENATE($A41, " ", $B$7), 'Table 6 - Full data'!$A$2:$M$253, 4, FALSE)</f>
        <v>6515</v>
      </c>
      <c r="E41" s="16">
        <f>VLOOKUP(CONCATENATE($A41, " ", $B$7), 'Table 6 - Full data'!$A$2:$M$253, 5, FALSE)</f>
        <v>5545</v>
      </c>
      <c r="F41" s="16">
        <f>VLOOKUP(CONCATENATE($A41, " ", $B$7), 'Table 6 - Full data'!$A$2:$M$253, 6, FALSE)</f>
        <v>4525</v>
      </c>
      <c r="G41" s="16">
        <f>VLOOKUP(CONCATENATE($A41, " ", $B$7), 'Table 6 - Full data'!$A$2:$M$253, 7, FALSE)</f>
        <v>10595</v>
      </c>
      <c r="H41" s="16">
        <f>VLOOKUP(CONCATENATE($A41, " ", $B$7), 'Table 6 - Full data'!$A$2:$M$253, 8, FALSE)</f>
        <v>1990</v>
      </c>
      <c r="I41" s="17">
        <f>VLOOKUP(CONCATENATE($A41, " ", $B$7), 'Table 6 - Full data'!$A$2:$M$253, 9, FALSE)</f>
        <v>0.36</v>
      </c>
      <c r="J41" s="17">
        <f>VLOOKUP(CONCATENATE($A41, " ", $B$7), 'Table 6 - Full data'!$A$2:$M$253, 10, FALSE)</f>
        <v>0.31</v>
      </c>
      <c r="K41" s="17">
        <f>VLOOKUP(CONCATENATE($A41, " ", $B$7), 'Table 6 - Full data'!$A$2:$M$253, 11, FALSE)</f>
        <v>0.25</v>
      </c>
      <c r="L41" s="17">
        <f>VLOOKUP(CONCATENATE($A41, " ", $B$7), 'Table 6 - Full data'!$A$2:$M$253, 12, FALSE)</f>
        <v>0.59</v>
      </c>
      <c r="M41" s="17">
        <f>VLOOKUP(CONCATENATE($A41, " ", $B$7), 'Table 6 - Full data'!$A$2:$M$253, 13, FALSE)</f>
        <v>0.11</v>
      </c>
    </row>
    <row r="42" spans="1:13" x14ac:dyDescent="0.35">
      <c r="A42" s="11" t="s">
        <v>305</v>
      </c>
      <c r="B42" s="16">
        <f>VLOOKUP(CONCATENATE($A42, " ", $B$7), 'Table 6 - Full data'!$A$2:$M$253, 2, FALSE)</f>
        <v>690</v>
      </c>
      <c r="C42" s="17">
        <f>VLOOKUP(CONCATENATE($A42, " ", $B$7), 'Table 6 - Full data'!$A$2:$M$253, 3, FALSE)</f>
        <v>0</v>
      </c>
      <c r="D42" s="16">
        <f>VLOOKUP(CONCATENATE($A42, " ", $B$7), 'Table 6 - Full data'!$A$2:$M$253, 4, FALSE)</f>
        <v>280</v>
      </c>
      <c r="E42" s="16">
        <f>VLOOKUP(CONCATENATE($A42, " ", $B$7), 'Table 6 - Full data'!$A$2:$M$253, 5, FALSE)</f>
        <v>220</v>
      </c>
      <c r="F42" s="16">
        <f>VLOOKUP(CONCATENATE($A42, " ", $B$7), 'Table 6 - Full data'!$A$2:$M$253, 6, FALSE)</f>
        <v>135</v>
      </c>
      <c r="G42" s="16">
        <f>VLOOKUP(CONCATENATE($A42, " ", $B$7), 'Table 6 - Full data'!$A$2:$M$253, 7, FALSE)</f>
        <v>465</v>
      </c>
      <c r="H42" s="16">
        <f>VLOOKUP(CONCATENATE($A42, " ", $B$7), 'Table 6 - Full data'!$A$2:$M$253, 8, FALSE)</f>
        <v>60</v>
      </c>
      <c r="I42" s="17">
        <f>VLOOKUP(CONCATENATE($A42, " ", $B$7), 'Table 6 - Full data'!$A$2:$M$253, 9, FALSE)</f>
        <v>0.41</v>
      </c>
      <c r="J42" s="17">
        <f>VLOOKUP(CONCATENATE($A42, " ", $B$7), 'Table 6 - Full data'!$A$2:$M$253, 10, FALSE)</f>
        <v>0.32</v>
      </c>
      <c r="K42" s="17">
        <f>VLOOKUP(CONCATENATE($A42, " ", $B$7), 'Table 6 - Full data'!$A$2:$M$253, 11, FALSE)</f>
        <v>0.19</v>
      </c>
      <c r="L42" s="17">
        <f>VLOOKUP(CONCATENATE($A42, " ", $B$7), 'Table 6 - Full data'!$A$2:$M$253, 12, FALSE)</f>
        <v>0.67</v>
      </c>
      <c r="M42" s="17">
        <f>VLOOKUP(CONCATENATE($A42, " ", $B$7), 'Table 6 - Full data'!$A$2:$M$253, 13, FALSE)</f>
        <v>0.09</v>
      </c>
    </row>
    <row r="43" spans="1:13" x14ac:dyDescent="0.35">
      <c r="A43" s="11" t="s">
        <v>306</v>
      </c>
      <c r="B43" s="16">
        <f>VLOOKUP(CONCATENATE($A43, " ", $B$7), 'Table 6 - Full data'!$A$2:$M$253, 2, FALSE)</f>
        <v>12780</v>
      </c>
      <c r="C43" s="17">
        <f>VLOOKUP(CONCATENATE($A43, " ", $B$7), 'Table 6 - Full data'!$A$2:$M$253, 3, FALSE)</f>
        <v>0.03</v>
      </c>
      <c r="D43" s="16">
        <f>VLOOKUP(CONCATENATE($A43, " ", $B$7), 'Table 6 - Full data'!$A$2:$M$253, 4, FALSE)</f>
        <v>7830</v>
      </c>
      <c r="E43" s="16">
        <f>VLOOKUP(CONCATENATE($A43, " ", $B$7), 'Table 6 - Full data'!$A$2:$M$253, 5, FALSE)</f>
        <v>2830</v>
      </c>
      <c r="F43" s="16">
        <f>VLOOKUP(CONCATENATE($A43, " ", $B$7), 'Table 6 - Full data'!$A$2:$M$253, 6, FALSE)</f>
        <v>1145</v>
      </c>
      <c r="G43" s="16">
        <f>VLOOKUP(CONCATENATE($A43, " ", $B$7), 'Table 6 - Full data'!$A$2:$M$253, 7, FALSE)</f>
        <v>7170</v>
      </c>
      <c r="H43" s="16">
        <f>VLOOKUP(CONCATENATE($A43, " ", $B$7), 'Table 6 - Full data'!$A$2:$M$253, 8, FALSE)</f>
        <v>985</v>
      </c>
      <c r="I43" s="17">
        <f>VLOOKUP(CONCATENATE($A43, " ", $B$7), 'Table 6 - Full data'!$A$2:$M$253, 9, FALSE)</f>
        <v>0.61</v>
      </c>
      <c r="J43" s="17">
        <f>VLOOKUP(CONCATENATE($A43, " ", $B$7), 'Table 6 - Full data'!$A$2:$M$253, 10, FALSE)</f>
        <v>0.22</v>
      </c>
      <c r="K43" s="17">
        <f>VLOOKUP(CONCATENATE($A43, " ", $B$7), 'Table 6 - Full data'!$A$2:$M$253, 11, FALSE)</f>
        <v>0.09</v>
      </c>
      <c r="L43" s="17">
        <f>VLOOKUP(CONCATENATE($A43, " ", $B$7), 'Table 6 - Full data'!$A$2:$M$253, 12, FALSE)</f>
        <v>0.56000000000000005</v>
      </c>
      <c r="M43" s="17">
        <f>VLOOKUP(CONCATENATE($A43, " ", $B$7), 'Table 6 - Full data'!$A$2:$M$253, 13, FALSE)</f>
        <v>0.08</v>
      </c>
    </row>
    <row r="44" spans="1:13" x14ac:dyDescent="0.35">
      <c r="A44" s="11" t="s">
        <v>307</v>
      </c>
      <c r="B44" s="16">
        <f>VLOOKUP(CONCATENATE($A44, " ", $B$7), 'Table 6 - Full data'!$A$2:$M$253, 2, FALSE)</f>
        <v>705</v>
      </c>
      <c r="C44" s="17">
        <f>VLOOKUP(CONCATENATE($A44, " ", $B$7), 'Table 6 - Full data'!$A$2:$M$253, 3, FALSE)</f>
        <v>0</v>
      </c>
      <c r="D44" s="16">
        <f>VLOOKUP(CONCATENATE($A44, " ", $B$7), 'Table 6 - Full data'!$A$2:$M$253, 4, FALSE)</f>
        <v>305</v>
      </c>
      <c r="E44" s="16">
        <f>VLOOKUP(CONCATENATE($A44, " ", $B$7), 'Table 6 - Full data'!$A$2:$M$253, 5, FALSE)</f>
        <v>170</v>
      </c>
      <c r="F44" s="16">
        <f>VLOOKUP(CONCATENATE($A44, " ", $B$7), 'Table 6 - Full data'!$A$2:$M$253, 6, FALSE)</f>
        <v>115</v>
      </c>
      <c r="G44" s="16">
        <f>VLOOKUP(CONCATENATE($A44, " ", $B$7), 'Table 6 - Full data'!$A$2:$M$253, 7, FALSE)</f>
        <v>415</v>
      </c>
      <c r="H44" s="16">
        <f>VLOOKUP(CONCATENATE($A44, " ", $B$7), 'Table 6 - Full data'!$A$2:$M$253, 8, FALSE)</f>
        <v>95</v>
      </c>
      <c r="I44" s="17">
        <f>VLOOKUP(CONCATENATE($A44, " ", $B$7), 'Table 6 - Full data'!$A$2:$M$253, 9, FALSE)</f>
        <v>0.43</v>
      </c>
      <c r="J44" s="17">
        <f>VLOOKUP(CONCATENATE($A44, " ", $B$7), 'Table 6 - Full data'!$A$2:$M$253, 10, FALSE)</f>
        <v>0.24</v>
      </c>
      <c r="K44" s="17">
        <f>VLOOKUP(CONCATENATE($A44, " ", $B$7), 'Table 6 - Full data'!$A$2:$M$253, 11, FALSE)</f>
        <v>0.16</v>
      </c>
      <c r="L44" s="17">
        <f>VLOOKUP(CONCATENATE($A44, " ", $B$7), 'Table 6 - Full data'!$A$2:$M$253, 12, FALSE)</f>
        <v>0.59</v>
      </c>
      <c r="M44" s="17">
        <f>VLOOKUP(CONCATENATE($A44, " ", $B$7), 'Table 6 - Full data'!$A$2:$M$253, 13, FALSE)</f>
        <v>0.14000000000000001</v>
      </c>
    </row>
    <row r="45" spans="1:13" x14ac:dyDescent="0.35">
      <c r="A45" s="11" t="s">
        <v>65</v>
      </c>
      <c r="B45" s="11"/>
      <c r="C45" s="11"/>
      <c r="D45" s="11"/>
      <c r="E45" s="11"/>
      <c r="F45" s="11"/>
      <c r="G45" s="11"/>
      <c r="H45" s="11"/>
      <c r="I45" s="11"/>
      <c r="J45" s="11"/>
      <c r="K45" s="11"/>
      <c r="L45" s="11"/>
      <c r="M45" s="11"/>
    </row>
    <row r="46" spans="1:13" x14ac:dyDescent="0.35">
      <c r="A46" s="11" t="s">
        <v>84</v>
      </c>
      <c r="B46" s="11"/>
      <c r="C46" s="11"/>
      <c r="D46" s="11"/>
      <c r="E46" s="11"/>
      <c r="F46" s="11"/>
      <c r="G46" s="11"/>
      <c r="H46" s="11"/>
      <c r="I46" s="11"/>
      <c r="J46" s="11"/>
      <c r="K46" s="11"/>
      <c r="L46" s="11"/>
      <c r="M46" s="11"/>
    </row>
    <row r="47" spans="1:13" ht="201.5" x14ac:dyDescent="0.35">
      <c r="A47" s="24" t="s">
        <v>66</v>
      </c>
      <c r="B47" s="11"/>
      <c r="C47" s="11"/>
      <c r="D47" s="11"/>
      <c r="E47" s="11"/>
      <c r="F47" s="11"/>
      <c r="G47" s="11"/>
      <c r="H47" s="11"/>
      <c r="I47" s="11"/>
      <c r="J47" s="11"/>
      <c r="K47" s="11"/>
      <c r="L47" s="11"/>
      <c r="M47" s="11"/>
    </row>
    <row r="48" spans="1:13" ht="155" x14ac:dyDescent="0.35">
      <c r="A48" s="24" t="s">
        <v>91</v>
      </c>
      <c r="B48" s="11"/>
      <c r="C48" s="11"/>
      <c r="D48" s="11"/>
      <c r="E48" s="11"/>
      <c r="F48" s="11"/>
      <c r="G48" s="11"/>
      <c r="H48" s="11"/>
      <c r="I48" s="11"/>
      <c r="J48" s="11"/>
      <c r="K48" s="11"/>
      <c r="L48" s="11"/>
      <c r="M48" s="11"/>
    </row>
    <row r="49" spans="1:13" ht="155" x14ac:dyDescent="0.35">
      <c r="A49" s="24" t="s">
        <v>92</v>
      </c>
      <c r="B49" s="11"/>
      <c r="C49" s="11"/>
      <c r="D49" s="11"/>
      <c r="E49" s="11"/>
      <c r="F49" s="11"/>
      <c r="G49" s="11"/>
      <c r="H49" s="11"/>
      <c r="I49" s="11"/>
      <c r="J49" s="11"/>
      <c r="K49" s="11"/>
      <c r="L49" s="11"/>
      <c r="M49" s="11"/>
    </row>
    <row r="50" spans="1:13" x14ac:dyDescent="0.35">
      <c r="A50" s="11" t="s">
        <v>93</v>
      </c>
      <c r="B50" s="11"/>
      <c r="C50" s="11"/>
      <c r="D50" s="11"/>
      <c r="E50" s="11"/>
      <c r="F50" s="11"/>
      <c r="G50" s="11"/>
      <c r="H50" s="11"/>
      <c r="I50" s="11"/>
      <c r="J50" s="11"/>
      <c r="K50" s="11"/>
      <c r="L50" s="11"/>
      <c r="M50" s="11"/>
    </row>
    <row r="51" spans="1:13" x14ac:dyDescent="0.35">
      <c r="A51" s="11" t="s">
        <v>94</v>
      </c>
      <c r="B51" s="11"/>
      <c r="C51" s="11"/>
      <c r="D51" s="11"/>
      <c r="E51" s="11"/>
      <c r="F51" s="11"/>
      <c r="G51" s="11"/>
      <c r="H51" s="11"/>
      <c r="I51" s="11"/>
      <c r="J51" s="11"/>
      <c r="K51" s="11"/>
      <c r="L51" s="11"/>
      <c r="M51" s="11"/>
    </row>
    <row r="52" spans="1:13" ht="93" x14ac:dyDescent="0.35">
      <c r="A52" s="24" t="s">
        <v>99</v>
      </c>
      <c r="B52" s="11"/>
      <c r="C52" s="11"/>
      <c r="D52" s="11"/>
      <c r="E52" s="11"/>
      <c r="F52" s="11"/>
      <c r="G52" s="11"/>
      <c r="H52" s="11"/>
      <c r="I52" s="11"/>
      <c r="J52" s="11"/>
      <c r="K52" s="11"/>
      <c r="L52" s="11"/>
      <c r="M52" s="11"/>
    </row>
    <row r="53" spans="1:13" x14ac:dyDescent="0.35">
      <c r="A53" s="11" t="s">
        <v>100</v>
      </c>
      <c r="B53" s="11"/>
      <c r="C53" s="11"/>
      <c r="D53" s="11"/>
      <c r="E53" s="11"/>
      <c r="F53" s="11"/>
      <c r="G53" s="11"/>
      <c r="H53" s="11"/>
      <c r="I53" s="11"/>
      <c r="J53" s="11"/>
      <c r="K53" s="11"/>
      <c r="L53" s="11"/>
      <c r="M53" s="11"/>
    </row>
    <row r="54" spans="1:13" ht="108.5" x14ac:dyDescent="0.35">
      <c r="A54" s="24" t="s">
        <v>101</v>
      </c>
      <c r="B54" s="11"/>
      <c r="C54" s="11"/>
      <c r="D54" s="11"/>
      <c r="E54" s="11"/>
      <c r="F54" s="11"/>
      <c r="G54" s="11"/>
      <c r="H54" s="11"/>
      <c r="I54" s="11"/>
      <c r="J54" s="11"/>
      <c r="K54" s="11"/>
      <c r="L54" s="11"/>
      <c r="M54" s="11"/>
    </row>
    <row r="55" spans="1:13" s="4" customFormat="1" ht="124" x14ac:dyDescent="0.35">
      <c r="A55" s="24" t="s">
        <v>102</v>
      </c>
      <c r="B55" s="24"/>
      <c r="C55" s="24"/>
      <c r="D55" s="24"/>
      <c r="E55" s="24"/>
      <c r="F55" s="24"/>
      <c r="G55" s="24"/>
      <c r="H55" s="24"/>
      <c r="I55" s="24"/>
      <c r="J55" s="24"/>
      <c r="K55" s="24"/>
      <c r="L55" s="24"/>
      <c r="M55" s="24"/>
    </row>
    <row r="56" spans="1:13" x14ac:dyDescent="0.35">
      <c r="A56" s="11" t="s">
        <v>98</v>
      </c>
      <c r="B56" s="11"/>
      <c r="C56" s="11"/>
      <c r="D56" s="11"/>
      <c r="E56" s="11"/>
      <c r="F56" s="11"/>
      <c r="G56" s="11"/>
      <c r="H56" s="11"/>
      <c r="I56" s="11"/>
      <c r="J56" s="11"/>
      <c r="K56" s="11"/>
      <c r="L56" s="11"/>
      <c r="M56" s="11"/>
    </row>
  </sheetData>
  <conditionalFormatting sqref="C1:C1048576 I1:M1048576">
    <cfRule type="dataBar" priority="1">
      <dataBar>
        <cfvo type="num" val="0"/>
        <cfvo type="num" val="1"/>
        <color rgb="FFB4A9D4"/>
      </dataBar>
      <extLst>
        <ext xmlns:x14="http://schemas.microsoft.com/office/spreadsheetml/2009/9/main" uri="{B025F937-C7B1-47D3-B67F-A62EFF666E3E}">
          <x14:id>{E47E539B-2901-46DD-878A-188FE8BD2CCF}</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47E539B-2901-46DD-878A-188FE8BD2CCF}">
            <x14:dataBar minLength="0" maxLength="100" gradient="0">
              <x14:cfvo type="num">
                <xm:f>0</xm:f>
              </x14:cfvo>
              <x14:cfvo type="num">
                <xm:f>1</xm:f>
              </x14:cfvo>
              <x14:negativeFillColor rgb="FFB4A9D4"/>
              <x14:axisColor rgb="FF000000"/>
            </x14:dataBar>
          </x14:cfRule>
          <xm:sqref>C1:C1048576 I1:M1048576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'Financial year lookup'!A3:A9</xm:f>
          </x14:formula1>
          <xm:sqref>B7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7"/>
  <sheetViews>
    <sheetView workbookViewId="0"/>
  </sheetViews>
  <sheetFormatPr defaultColWidth="10.6640625" defaultRowHeight="15.5" x14ac:dyDescent="0.35"/>
  <cols>
    <col min="1" max="1" width="35.6640625" customWidth="1"/>
    <col min="2" max="10" width="16.6640625" customWidth="1"/>
  </cols>
  <sheetData>
    <row r="1" spans="1:10" ht="21" x14ac:dyDescent="0.5">
      <c r="A1" s="10" t="s">
        <v>7</v>
      </c>
      <c r="B1" s="11"/>
      <c r="C1" s="11"/>
      <c r="D1" s="11"/>
      <c r="E1" s="11"/>
      <c r="F1" s="11"/>
      <c r="G1" s="11"/>
      <c r="H1" s="11"/>
      <c r="I1" s="11"/>
      <c r="J1" s="11"/>
    </row>
    <row r="2" spans="1:10" ht="124" x14ac:dyDescent="0.35">
      <c r="A2" s="24" t="s">
        <v>40</v>
      </c>
      <c r="B2" s="11"/>
      <c r="C2" s="11"/>
      <c r="D2" s="11"/>
      <c r="E2" s="11"/>
      <c r="F2" s="11"/>
      <c r="G2" s="11"/>
      <c r="H2" s="11"/>
      <c r="I2" s="11"/>
      <c r="J2" s="11"/>
    </row>
    <row r="3" spans="1:10" x14ac:dyDescent="0.35">
      <c r="A3" s="11" t="s">
        <v>41</v>
      </c>
      <c r="B3" s="11"/>
      <c r="C3" s="11"/>
      <c r="D3" s="11"/>
      <c r="E3" s="11"/>
      <c r="F3" s="11"/>
      <c r="G3" s="11"/>
      <c r="H3" s="11"/>
      <c r="I3" s="11"/>
      <c r="J3" s="11"/>
    </row>
    <row r="4" spans="1:10" x14ac:dyDescent="0.35">
      <c r="A4" s="11" t="s">
        <v>24</v>
      </c>
      <c r="B4" s="11"/>
      <c r="C4" s="11"/>
      <c r="D4" s="11"/>
      <c r="E4" s="11"/>
      <c r="F4" s="11"/>
      <c r="G4" s="11"/>
      <c r="H4" s="11"/>
      <c r="I4" s="11"/>
      <c r="J4" s="11"/>
    </row>
    <row r="5" spans="1:10" x14ac:dyDescent="0.35">
      <c r="A5" s="11" t="s">
        <v>25</v>
      </c>
      <c r="B5" s="11"/>
      <c r="C5" s="11"/>
      <c r="D5" s="11"/>
      <c r="E5" s="11"/>
      <c r="F5" s="11"/>
      <c r="G5" s="11"/>
      <c r="H5" s="11"/>
      <c r="I5" s="11"/>
      <c r="J5" s="11"/>
    </row>
    <row r="6" spans="1:10" x14ac:dyDescent="0.35">
      <c r="A6" s="11" t="s">
        <v>42</v>
      </c>
      <c r="B6" s="11"/>
      <c r="C6" s="11"/>
      <c r="D6" s="11"/>
      <c r="E6" s="11"/>
      <c r="F6" s="11"/>
      <c r="G6" s="11"/>
      <c r="H6" s="11"/>
      <c r="I6" s="11"/>
      <c r="J6" s="11"/>
    </row>
    <row r="7" spans="1:10" ht="31" x14ac:dyDescent="0.35">
      <c r="A7" s="12" t="s">
        <v>850</v>
      </c>
      <c r="B7" s="12" t="s">
        <v>347</v>
      </c>
      <c r="C7" s="11"/>
      <c r="D7" s="11"/>
      <c r="E7" s="11"/>
      <c r="F7" s="11"/>
      <c r="G7" s="11"/>
      <c r="H7" s="11"/>
      <c r="I7" s="11"/>
      <c r="J7" s="11"/>
    </row>
    <row r="8" spans="1:10" ht="80" customHeight="1" x14ac:dyDescent="0.35">
      <c r="A8" s="12" t="s">
        <v>879</v>
      </c>
      <c r="B8" s="12" t="s">
        <v>865</v>
      </c>
      <c r="C8" s="12" t="s">
        <v>177</v>
      </c>
      <c r="D8" s="12" t="s">
        <v>261</v>
      </c>
      <c r="E8" s="12" t="s">
        <v>866</v>
      </c>
      <c r="F8" s="12" t="s">
        <v>867</v>
      </c>
      <c r="G8" s="12" t="s">
        <v>868</v>
      </c>
      <c r="H8" s="12" t="s">
        <v>178</v>
      </c>
      <c r="I8" s="12" t="s">
        <v>179</v>
      </c>
      <c r="J8" s="12" t="s">
        <v>180</v>
      </c>
    </row>
    <row r="9" spans="1:10" x14ac:dyDescent="0.35">
      <c r="A9" s="13" t="s">
        <v>181</v>
      </c>
      <c r="B9" s="14">
        <f>VLOOKUP(CONCATENATE($A9, " ", $B$7), 'Table 7 - Full data'!$A$2:$J$127, 2, FALSE)</f>
        <v>474300</v>
      </c>
      <c r="C9" s="15">
        <f>VLOOKUP(CONCATENATE($A9, " ", $B$7), 'Table 7 - Full data'!$A$2:$J$127, 3, FALSE)</f>
        <v>1</v>
      </c>
      <c r="D9" s="14">
        <f>VLOOKUP(CONCATENATE($A9, " ", $B$7), 'Table 7 - Full data'!$A$2:$J$127, 4, FALSE)</f>
        <v>471670</v>
      </c>
      <c r="E9" s="14">
        <f>VLOOKUP(CONCATENATE($A9, " ", $B$7), 'Table 7 - Full data'!$A$2:$J$127, 5, FALSE)</f>
        <v>312110</v>
      </c>
      <c r="F9" s="14">
        <f>VLOOKUP(CONCATENATE($A9, " ", $B$7), 'Table 7 - Full data'!$A$2:$J$127, 6, FALSE)</f>
        <v>142805</v>
      </c>
      <c r="G9" s="14">
        <f>VLOOKUP(CONCATENATE($A9, " ", $B$7), 'Table 7 - Full data'!$A$2:$J$127, 7, FALSE)</f>
        <v>16755</v>
      </c>
      <c r="H9" s="15">
        <f>VLOOKUP(CONCATENATE($A9, " ", $B$7), 'Table 7 - Full data'!$A$2:$J$127, 8, FALSE)</f>
        <v>0.66</v>
      </c>
      <c r="I9" s="15">
        <f>VLOOKUP(CONCATENATE($A9, " ", $B$7), 'Table 7 - Full data'!$A$2:$J$127, 9, FALSE)</f>
        <v>0.3</v>
      </c>
      <c r="J9" s="15">
        <f>VLOOKUP(CONCATENATE($A9, " ", $B$7), 'Table 7 - Full data'!$A$2:$J$127, 10, FALSE)</f>
        <v>0.04</v>
      </c>
    </row>
    <row r="10" spans="1:10" x14ac:dyDescent="0.35">
      <c r="A10" s="11" t="s">
        <v>308</v>
      </c>
      <c r="B10" s="16">
        <f>VLOOKUP(CONCATENATE($A10, " ", $B$7), 'Table 7 - Full data'!$A$2:$J$127, 2, FALSE)</f>
        <v>38190</v>
      </c>
      <c r="C10" s="17">
        <f>VLOOKUP(CONCATENATE($A10, " ", $B$7), 'Table 7 - Full data'!$A$2:$J$127, 3, FALSE)</f>
        <v>0.08</v>
      </c>
      <c r="D10" s="16">
        <f>VLOOKUP(CONCATENATE($A10, " ", $B$7), 'Table 7 - Full data'!$A$2:$J$127, 4, FALSE)</f>
        <v>38030</v>
      </c>
      <c r="E10" s="16">
        <f>VLOOKUP(CONCATENATE($A10, " ", $B$7), 'Table 7 - Full data'!$A$2:$J$127, 5, FALSE)</f>
        <v>26415</v>
      </c>
      <c r="F10" s="16">
        <f>VLOOKUP(CONCATENATE($A10, " ", $B$7), 'Table 7 - Full data'!$A$2:$J$127, 6, FALSE)</f>
        <v>10215</v>
      </c>
      <c r="G10" s="16">
        <f>VLOOKUP(CONCATENATE($A10, " ", $B$7), 'Table 7 - Full data'!$A$2:$J$127, 7, FALSE)</f>
        <v>1395</v>
      </c>
      <c r="H10" s="17">
        <f>VLOOKUP(CONCATENATE($A10, " ", $B$7), 'Table 7 - Full data'!$A$2:$J$127, 8, FALSE)</f>
        <v>0.69</v>
      </c>
      <c r="I10" s="17">
        <f>VLOOKUP(CONCATENATE($A10, " ", $B$7), 'Table 7 - Full data'!$A$2:$J$127, 9, FALSE)</f>
        <v>0.27</v>
      </c>
      <c r="J10" s="17">
        <f>VLOOKUP(CONCATENATE($A10, " ", $B$7), 'Table 7 - Full data'!$A$2:$J$127, 10, FALSE)</f>
        <v>0.04</v>
      </c>
    </row>
    <row r="11" spans="1:10" x14ac:dyDescent="0.35">
      <c r="A11" s="11" t="s">
        <v>309</v>
      </c>
      <c r="B11" s="16">
        <f>VLOOKUP(CONCATENATE($A11, " ", $B$7), 'Table 7 - Full data'!$A$2:$J$127, 2, FALSE)</f>
        <v>7675</v>
      </c>
      <c r="C11" s="17">
        <f>VLOOKUP(CONCATENATE($A11, " ", $B$7), 'Table 7 - Full data'!$A$2:$J$127, 3, FALSE)</f>
        <v>0.02</v>
      </c>
      <c r="D11" s="16">
        <f>VLOOKUP(CONCATENATE($A11, " ", $B$7), 'Table 7 - Full data'!$A$2:$J$127, 4, FALSE)</f>
        <v>7630</v>
      </c>
      <c r="E11" s="16">
        <f>VLOOKUP(CONCATENATE($A11, " ", $B$7), 'Table 7 - Full data'!$A$2:$J$127, 5, FALSE)</f>
        <v>5285</v>
      </c>
      <c r="F11" s="16">
        <f>VLOOKUP(CONCATENATE($A11, " ", $B$7), 'Table 7 - Full data'!$A$2:$J$127, 6, FALSE)</f>
        <v>2115</v>
      </c>
      <c r="G11" s="16">
        <f>VLOOKUP(CONCATENATE($A11, " ", $B$7), 'Table 7 - Full data'!$A$2:$J$127, 7, FALSE)</f>
        <v>230</v>
      </c>
      <c r="H11" s="17">
        <f>VLOOKUP(CONCATENATE($A11, " ", $B$7), 'Table 7 - Full data'!$A$2:$J$127, 8, FALSE)</f>
        <v>0.69</v>
      </c>
      <c r="I11" s="17">
        <f>VLOOKUP(CONCATENATE($A11, " ", $B$7), 'Table 7 - Full data'!$A$2:$J$127, 9, FALSE)</f>
        <v>0.28000000000000003</v>
      </c>
      <c r="J11" s="17">
        <f>VLOOKUP(CONCATENATE($A11, " ", $B$7), 'Table 7 - Full data'!$A$2:$J$127, 10, FALSE)</f>
        <v>0.03</v>
      </c>
    </row>
    <row r="12" spans="1:10" x14ac:dyDescent="0.35">
      <c r="A12" s="11" t="s">
        <v>310</v>
      </c>
      <c r="B12" s="16">
        <f>VLOOKUP(CONCATENATE($A12, " ", $B$7), 'Table 7 - Full data'!$A$2:$J$127, 2, FALSE)</f>
        <v>12370</v>
      </c>
      <c r="C12" s="17">
        <f>VLOOKUP(CONCATENATE($A12, " ", $B$7), 'Table 7 - Full data'!$A$2:$J$127, 3, FALSE)</f>
        <v>0.03</v>
      </c>
      <c r="D12" s="16">
        <f>VLOOKUP(CONCATENATE($A12, " ", $B$7), 'Table 7 - Full data'!$A$2:$J$127, 4, FALSE)</f>
        <v>12310</v>
      </c>
      <c r="E12" s="16">
        <f>VLOOKUP(CONCATENATE($A12, " ", $B$7), 'Table 7 - Full data'!$A$2:$J$127, 5, FALSE)</f>
        <v>8490</v>
      </c>
      <c r="F12" s="16">
        <f>VLOOKUP(CONCATENATE($A12, " ", $B$7), 'Table 7 - Full data'!$A$2:$J$127, 6, FALSE)</f>
        <v>3375</v>
      </c>
      <c r="G12" s="16">
        <f>VLOOKUP(CONCATENATE($A12, " ", $B$7), 'Table 7 - Full data'!$A$2:$J$127, 7, FALSE)</f>
        <v>445</v>
      </c>
      <c r="H12" s="17">
        <f>VLOOKUP(CONCATENATE($A12, " ", $B$7), 'Table 7 - Full data'!$A$2:$J$127, 8, FALSE)</f>
        <v>0.69</v>
      </c>
      <c r="I12" s="17">
        <f>VLOOKUP(CONCATENATE($A12, " ", $B$7), 'Table 7 - Full data'!$A$2:$J$127, 9, FALSE)</f>
        <v>0.27</v>
      </c>
      <c r="J12" s="17">
        <f>VLOOKUP(CONCATENATE($A12, " ", $B$7), 'Table 7 - Full data'!$A$2:$J$127, 10, FALSE)</f>
        <v>0.04</v>
      </c>
    </row>
    <row r="13" spans="1:10" x14ac:dyDescent="0.35">
      <c r="A13" s="11" t="s">
        <v>286</v>
      </c>
      <c r="B13" s="16">
        <f>VLOOKUP(CONCATENATE($A13, " ", $B$7), 'Table 7 - Full data'!$A$2:$J$127, 2, FALSE)</f>
        <v>34670</v>
      </c>
      <c r="C13" s="17">
        <f>VLOOKUP(CONCATENATE($A13, " ", $B$7), 'Table 7 - Full data'!$A$2:$J$127, 3, FALSE)</f>
        <v>7.0000000000000007E-2</v>
      </c>
      <c r="D13" s="16">
        <f>VLOOKUP(CONCATENATE($A13, " ", $B$7), 'Table 7 - Full data'!$A$2:$J$127, 4, FALSE)</f>
        <v>34510</v>
      </c>
      <c r="E13" s="16">
        <f>VLOOKUP(CONCATENATE($A13, " ", $B$7), 'Table 7 - Full data'!$A$2:$J$127, 5, FALSE)</f>
        <v>24045</v>
      </c>
      <c r="F13" s="16">
        <f>VLOOKUP(CONCATENATE($A13, " ", $B$7), 'Table 7 - Full data'!$A$2:$J$127, 6, FALSE)</f>
        <v>9255</v>
      </c>
      <c r="G13" s="16">
        <f>VLOOKUP(CONCATENATE($A13, " ", $B$7), 'Table 7 - Full data'!$A$2:$J$127, 7, FALSE)</f>
        <v>1205</v>
      </c>
      <c r="H13" s="17">
        <f>VLOOKUP(CONCATENATE($A13, " ", $B$7), 'Table 7 - Full data'!$A$2:$J$127, 8, FALSE)</f>
        <v>0.7</v>
      </c>
      <c r="I13" s="17">
        <f>VLOOKUP(CONCATENATE($A13, " ", $B$7), 'Table 7 - Full data'!$A$2:$J$127, 9, FALSE)</f>
        <v>0.27</v>
      </c>
      <c r="J13" s="17">
        <f>VLOOKUP(CONCATENATE($A13, " ", $B$7), 'Table 7 - Full data'!$A$2:$J$127, 10, FALSE)</f>
        <v>0.03</v>
      </c>
    </row>
    <row r="14" spans="1:10" x14ac:dyDescent="0.35">
      <c r="A14" s="11" t="s">
        <v>311</v>
      </c>
      <c r="B14" s="16">
        <f>VLOOKUP(CONCATENATE($A14, " ", $B$7), 'Table 7 - Full data'!$A$2:$J$127, 2, FALSE)</f>
        <v>24230</v>
      </c>
      <c r="C14" s="17">
        <f>VLOOKUP(CONCATENATE($A14, " ", $B$7), 'Table 7 - Full data'!$A$2:$J$127, 3, FALSE)</f>
        <v>0.05</v>
      </c>
      <c r="D14" s="16">
        <f>VLOOKUP(CONCATENATE($A14, " ", $B$7), 'Table 7 - Full data'!$A$2:$J$127, 4, FALSE)</f>
        <v>24090</v>
      </c>
      <c r="E14" s="16">
        <f>VLOOKUP(CONCATENATE($A14, " ", $B$7), 'Table 7 - Full data'!$A$2:$J$127, 5, FALSE)</f>
        <v>16580</v>
      </c>
      <c r="F14" s="16">
        <f>VLOOKUP(CONCATENATE($A14, " ", $B$7), 'Table 7 - Full data'!$A$2:$J$127, 6, FALSE)</f>
        <v>6645</v>
      </c>
      <c r="G14" s="16">
        <f>VLOOKUP(CONCATENATE($A14, " ", $B$7), 'Table 7 - Full data'!$A$2:$J$127, 7, FALSE)</f>
        <v>865</v>
      </c>
      <c r="H14" s="17">
        <f>VLOOKUP(CONCATENATE($A14, " ", $B$7), 'Table 7 - Full data'!$A$2:$J$127, 8, FALSE)</f>
        <v>0.69</v>
      </c>
      <c r="I14" s="17">
        <f>VLOOKUP(CONCATENATE($A14, " ", $B$7), 'Table 7 - Full data'!$A$2:$J$127, 9, FALSE)</f>
        <v>0.28000000000000003</v>
      </c>
      <c r="J14" s="17">
        <f>VLOOKUP(CONCATENATE($A14, " ", $B$7), 'Table 7 - Full data'!$A$2:$J$127, 10, FALSE)</f>
        <v>0.04</v>
      </c>
    </row>
    <row r="15" spans="1:10" x14ac:dyDescent="0.35">
      <c r="A15" s="11" t="s">
        <v>312</v>
      </c>
      <c r="B15" s="16">
        <f>VLOOKUP(CONCATENATE($A15, " ", $B$7), 'Table 7 - Full data'!$A$2:$J$127, 2, FALSE)</f>
        <v>34325</v>
      </c>
      <c r="C15" s="17">
        <f>VLOOKUP(CONCATENATE($A15, " ", $B$7), 'Table 7 - Full data'!$A$2:$J$127, 3, FALSE)</f>
        <v>7.0000000000000007E-2</v>
      </c>
      <c r="D15" s="16">
        <f>VLOOKUP(CONCATENATE($A15, " ", $B$7), 'Table 7 - Full data'!$A$2:$J$127, 4, FALSE)</f>
        <v>34130</v>
      </c>
      <c r="E15" s="16">
        <f>VLOOKUP(CONCATENATE($A15, " ", $B$7), 'Table 7 - Full data'!$A$2:$J$127, 5, FALSE)</f>
        <v>22340</v>
      </c>
      <c r="F15" s="16">
        <f>VLOOKUP(CONCATENATE($A15, " ", $B$7), 'Table 7 - Full data'!$A$2:$J$127, 6, FALSE)</f>
        <v>10640</v>
      </c>
      <c r="G15" s="16">
        <f>VLOOKUP(CONCATENATE($A15, " ", $B$7), 'Table 7 - Full data'!$A$2:$J$127, 7, FALSE)</f>
        <v>1155</v>
      </c>
      <c r="H15" s="17">
        <f>VLOOKUP(CONCATENATE($A15, " ", $B$7), 'Table 7 - Full data'!$A$2:$J$127, 8, FALSE)</f>
        <v>0.65</v>
      </c>
      <c r="I15" s="17">
        <f>VLOOKUP(CONCATENATE($A15, " ", $B$7), 'Table 7 - Full data'!$A$2:$J$127, 9, FALSE)</f>
        <v>0.31</v>
      </c>
      <c r="J15" s="17">
        <f>VLOOKUP(CONCATENATE($A15, " ", $B$7), 'Table 7 - Full data'!$A$2:$J$127, 10, FALSE)</f>
        <v>0.03</v>
      </c>
    </row>
    <row r="16" spans="1:10" x14ac:dyDescent="0.35">
      <c r="A16" s="11" t="s">
        <v>313</v>
      </c>
      <c r="B16" s="16">
        <f>VLOOKUP(CONCATENATE($A16, " ", $B$7), 'Table 7 - Full data'!$A$2:$J$127, 2, FALSE)</f>
        <v>121105</v>
      </c>
      <c r="C16" s="17">
        <f>VLOOKUP(CONCATENATE($A16, " ", $B$7), 'Table 7 - Full data'!$A$2:$J$127, 3, FALSE)</f>
        <v>0.26</v>
      </c>
      <c r="D16" s="16">
        <f>VLOOKUP(CONCATENATE($A16, " ", $B$7), 'Table 7 - Full data'!$A$2:$J$127, 4, FALSE)</f>
        <v>120385</v>
      </c>
      <c r="E16" s="16">
        <f>VLOOKUP(CONCATENATE($A16, " ", $B$7), 'Table 7 - Full data'!$A$2:$J$127, 5, FALSE)</f>
        <v>80480</v>
      </c>
      <c r="F16" s="16">
        <f>VLOOKUP(CONCATENATE($A16, " ", $B$7), 'Table 7 - Full data'!$A$2:$J$127, 6, FALSE)</f>
        <v>35585</v>
      </c>
      <c r="G16" s="16">
        <f>VLOOKUP(CONCATENATE($A16, " ", $B$7), 'Table 7 - Full data'!$A$2:$J$127, 7, FALSE)</f>
        <v>4320</v>
      </c>
      <c r="H16" s="17">
        <f>VLOOKUP(CONCATENATE($A16, " ", $B$7), 'Table 7 - Full data'!$A$2:$J$127, 8, FALSE)</f>
        <v>0.67</v>
      </c>
      <c r="I16" s="17">
        <f>VLOOKUP(CONCATENATE($A16, " ", $B$7), 'Table 7 - Full data'!$A$2:$J$127, 9, FALSE)</f>
        <v>0.3</v>
      </c>
      <c r="J16" s="17">
        <f>VLOOKUP(CONCATENATE($A16, " ", $B$7), 'Table 7 - Full data'!$A$2:$J$127, 10, FALSE)</f>
        <v>0.04</v>
      </c>
    </row>
    <row r="17" spans="1:10" x14ac:dyDescent="0.35">
      <c r="A17" s="11" t="s">
        <v>288</v>
      </c>
      <c r="B17" s="16">
        <f>VLOOKUP(CONCATENATE($A17, " ", $B$7), 'Table 7 - Full data'!$A$2:$J$127, 2, FALSE)</f>
        <v>21040</v>
      </c>
      <c r="C17" s="17">
        <f>VLOOKUP(CONCATENATE($A17, " ", $B$7), 'Table 7 - Full data'!$A$2:$J$127, 3, FALSE)</f>
        <v>0.04</v>
      </c>
      <c r="D17" s="16">
        <f>VLOOKUP(CONCATENATE($A17, " ", $B$7), 'Table 7 - Full data'!$A$2:$J$127, 4, FALSE)</f>
        <v>20920</v>
      </c>
      <c r="E17" s="16">
        <f>VLOOKUP(CONCATENATE($A17, " ", $B$7), 'Table 7 - Full data'!$A$2:$J$127, 5, FALSE)</f>
        <v>13975</v>
      </c>
      <c r="F17" s="16">
        <f>VLOOKUP(CONCATENATE($A17, " ", $B$7), 'Table 7 - Full data'!$A$2:$J$127, 6, FALSE)</f>
        <v>6225</v>
      </c>
      <c r="G17" s="16">
        <f>VLOOKUP(CONCATENATE($A17, " ", $B$7), 'Table 7 - Full data'!$A$2:$J$127, 7, FALSE)</f>
        <v>720</v>
      </c>
      <c r="H17" s="17">
        <f>VLOOKUP(CONCATENATE($A17, " ", $B$7), 'Table 7 - Full data'!$A$2:$J$127, 8, FALSE)</f>
        <v>0.67</v>
      </c>
      <c r="I17" s="17">
        <f>VLOOKUP(CONCATENATE($A17, " ", $B$7), 'Table 7 - Full data'!$A$2:$J$127, 9, FALSE)</f>
        <v>0.3</v>
      </c>
      <c r="J17" s="17">
        <f>VLOOKUP(CONCATENATE($A17, " ", $B$7), 'Table 7 - Full data'!$A$2:$J$127, 10, FALSE)</f>
        <v>0.03</v>
      </c>
    </row>
    <row r="18" spans="1:10" x14ac:dyDescent="0.35">
      <c r="A18" s="11" t="s">
        <v>314</v>
      </c>
      <c r="B18" s="16">
        <f>VLOOKUP(CONCATENATE($A18, " ", $B$7), 'Table 7 - Full data'!$A$2:$J$127, 2, FALSE)</f>
        <v>64710</v>
      </c>
      <c r="C18" s="17">
        <f>VLOOKUP(CONCATENATE($A18, " ", $B$7), 'Table 7 - Full data'!$A$2:$J$127, 3, FALSE)</f>
        <v>0.14000000000000001</v>
      </c>
      <c r="D18" s="16">
        <f>VLOOKUP(CONCATENATE($A18, " ", $B$7), 'Table 7 - Full data'!$A$2:$J$127, 4, FALSE)</f>
        <v>64420</v>
      </c>
      <c r="E18" s="16">
        <f>VLOOKUP(CONCATENATE($A18, " ", $B$7), 'Table 7 - Full data'!$A$2:$J$127, 5, FALSE)</f>
        <v>43720</v>
      </c>
      <c r="F18" s="16">
        <f>VLOOKUP(CONCATENATE($A18, " ", $B$7), 'Table 7 - Full data'!$A$2:$J$127, 6, FALSE)</f>
        <v>18440</v>
      </c>
      <c r="G18" s="16">
        <f>VLOOKUP(CONCATENATE($A18, " ", $B$7), 'Table 7 - Full data'!$A$2:$J$127, 7, FALSE)</f>
        <v>2260</v>
      </c>
      <c r="H18" s="17">
        <f>VLOOKUP(CONCATENATE($A18, " ", $B$7), 'Table 7 - Full data'!$A$2:$J$127, 8, FALSE)</f>
        <v>0.68</v>
      </c>
      <c r="I18" s="17">
        <f>VLOOKUP(CONCATENATE($A18, " ", $B$7), 'Table 7 - Full data'!$A$2:$J$127, 9, FALSE)</f>
        <v>0.28999999999999998</v>
      </c>
      <c r="J18" s="17">
        <f>VLOOKUP(CONCATENATE($A18, " ", $B$7), 'Table 7 - Full data'!$A$2:$J$127, 10, FALSE)</f>
        <v>0.04</v>
      </c>
    </row>
    <row r="19" spans="1:10" x14ac:dyDescent="0.35">
      <c r="A19" s="11" t="s">
        <v>315</v>
      </c>
      <c r="B19" s="16">
        <f>VLOOKUP(CONCATENATE($A19, " ", $B$7), 'Table 7 - Full data'!$A$2:$J$127, 2, FALSE)</f>
        <v>63960</v>
      </c>
      <c r="C19" s="17">
        <f>VLOOKUP(CONCATENATE($A19, " ", $B$7), 'Table 7 - Full data'!$A$2:$J$127, 3, FALSE)</f>
        <v>0.13</v>
      </c>
      <c r="D19" s="16">
        <f>VLOOKUP(CONCATENATE($A19, " ", $B$7), 'Table 7 - Full data'!$A$2:$J$127, 4, FALSE)</f>
        <v>63625</v>
      </c>
      <c r="E19" s="16">
        <f>VLOOKUP(CONCATENATE($A19, " ", $B$7), 'Table 7 - Full data'!$A$2:$J$127, 5, FALSE)</f>
        <v>42530</v>
      </c>
      <c r="F19" s="16">
        <f>VLOOKUP(CONCATENATE($A19, " ", $B$7), 'Table 7 - Full data'!$A$2:$J$127, 6, FALSE)</f>
        <v>18790</v>
      </c>
      <c r="G19" s="16">
        <f>VLOOKUP(CONCATENATE($A19, " ", $B$7), 'Table 7 - Full data'!$A$2:$J$127, 7, FALSE)</f>
        <v>2305</v>
      </c>
      <c r="H19" s="17">
        <f>VLOOKUP(CONCATENATE($A19, " ", $B$7), 'Table 7 - Full data'!$A$2:$J$127, 8, FALSE)</f>
        <v>0.67</v>
      </c>
      <c r="I19" s="17">
        <f>VLOOKUP(CONCATENATE($A19, " ", $B$7), 'Table 7 - Full data'!$A$2:$J$127, 9, FALSE)</f>
        <v>0.3</v>
      </c>
      <c r="J19" s="17">
        <f>VLOOKUP(CONCATENATE($A19, " ", $B$7), 'Table 7 - Full data'!$A$2:$J$127, 10, FALSE)</f>
        <v>0.04</v>
      </c>
    </row>
    <row r="20" spans="1:10" x14ac:dyDescent="0.35">
      <c r="A20" s="11" t="s">
        <v>316</v>
      </c>
      <c r="B20" s="16">
        <f>VLOOKUP(CONCATENATE($A20, " ", $B$7), 'Table 7 - Full data'!$A$2:$J$127, 2, FALSE)</f>
        <v>985</v>
      </c>
      <c r="C20" s="17">
        <f>VLOOKUP(CONCATENATE($A20, " ", $B$7), 'Table 7 - Full data'!$A$2:$J$127, 3, FALSE)</f>
        <v>0</v>
      </c>
      <c r="D20" s="16">
        <f>VLOOKUP(CONCATENATE($A20, " ", $B$7), 'Table 7 - Full data'!$A$2:$J$127, 4, FALSE)</f>
        <v>970</v>
      </c>
      <c r="E20" s="16">
        <f>VLOOKUP(CONCATENATE($A20, " ", $B$7), 'Table 7 - Full data'!$A$2:$J$127, 5, FALSE)</f>
        <v>610</v>
      </c>
      <c r="F20" s="16">
        <f>VLOOKUP(CONCATENATE($A20, " ", $B$7), 'Table 7 - Full data'!$A$2:$J$127, 6, FALSE)</f>
        <v>335</v>
      </c>
      <c r="G20" s="16">
        <f>VLOOKUP(CONCATENATE($A20, " ", $B$7), 'Table 7 - Full data'!$A$2:$J$127, 7, FALSE)</f>
        <v>25</v>
      </c>
      <c r="H20" s="17">
        <f>VLOOKUP(CONCATENATE($A20, " ", $B$7), 'Table 7 - Full data'!$A$2:$J$127, 8, FALSE)</f>
        <v>0.63</v>
      </c>
      <c r="I20" s="17">
        <f>VLOOKUP(CONCATENATE($A20, " ", $B$7), 'Table 7 - Full data'!$A$2:$J$127, 9, FALSE)</f>
        <v>0.34</v>
      </c>
      <c r="J20" s="17">
        <f>VLOOKUP(CONCATENATE($A20, " ", $B$7), 'Table 7 - Full data'!$A$2:$J$127, 10, FALSE)</f>
        <v>0.03</v>
      </c>
    </row>
    <row r="21" spans="1:10" x14ac:dyDescent="0.35">
      <c r="A21" s="11" t="s">
        <v>317</v>
      </c>
      <c r="B21" s="16">
        <f>VLOOKUP(CONCATENATE($A21, " ", $B$7), 'Table 7 - Full data'!$A$2:$J$127, 2, FALSE)</f>
        <v>1005</v>
      </c>
      <c r="C21" s="17">
        <f>VLOOKUP(CONCATENATE($A21, " ", $B$7), 'Table 7 - Full data'!$A$2:$J$127, 3, FALSE)</f>
        <v>0</v>
      </c>
      <c r="D21" s="16">
        <f>VLOOKUP(CONCATENATE($A21, " ", $B$7), 'Table 7 - Full data'!$A$2:$J$127, 4, FALSE)</f>
        <v>1000</v>
      </c>
      <c r="E21" s="16">
        <f>VLOOKUP(CONCATENATE($A21, " ", $B$7), 'Table 7 - Full data'!$A$2:$J$127, 5, FALSE)</f>
        <v>625</v>
      </c>
      <c r="F21" s="16">
        <f>VLOOKUP(CONCATENATE($A21, " ", $B$7), 'Table 7 - Full data'!$A$2:$J$127, 6, FALSE)</f>
        <v>345</v>
      </c>
      <c r="G21" s="16">
        <f>VLOOKUP(CONCATENATE($A21, " ", $B$7), 'Table 7 - Full data'!$A$2:$J$127, 7, FALSE)</f>
        <v>30</v>
      </c>
      <c r="H21" s="17">
        <f>VLOOKUP(CONCATENATE($A21, " ", $B$7), 'Table 7 - Full data'!$A$2:$J$127, 8, FALSE)</f>
        <v>0.63</v>
      </c>
      <c r="I21" s="17">
        <f>VLOOKUP(CONCATENATE($A21, " ", $B$7), 'Table 7 - Full data'!$A$2:$J$127, 9, FALSE)</f>
        <v>0.34</v>
      </c>
      <c r="J21" s="17">
        <f>VLOOKUP(CONCATENATE($A21, " ", $B$7), 'Table 7 - Full data'!$A$2:$J$127, 10, FALSE)</f>
        <v>0.03</v>
      </c>
    </row>
    <row r="22" spans="1:10" x14ac:dyDescent="0.35">
      <c r="A22" s="11" t="s">
        <v>318</v>
      </c>
      <c r="B22" s="16">
        <f>VLOOKUP(CONCATENATE($A22, " ", $B$7), 'Table 7 - Full data'!$A$2:$J$127, 2, FALSE)</f>
        <v>34560</v>
      </c>
      <c r="C22" s="17">
        <f>VLOOKUP(CONCATENATE($A22, " ", $B$7), 'Table 7 - Full data'!$A$2:$J$127, 3, FALSE)</f>
        <v>7.0000000000000007E-2</v>
      </c>
      <c r="D22" s="16">
        <f>VLOOKUP(CONCATENATE($A22, " ", $B$7), 'Table 7 - Full data'!$A$2:$J$127, 4, FALSE)</f>
        <v>34365</v>
      </c>
      <c r="E22" s="16">
        <f>VLOOKUP(CONCATENATE($A22, " ", $B$7), 'Table 7 - Full data'!$A$2:$J$127, 5, FALSE)</f>
        <v>23655</v>
      </c>
      <c r="F22" s="16">
        <f>VLOOKUP(CONCATENATE($A22, " ", $B$7), 'Table 7 - Full data'!$A$2:$J$127, 6, FALSE)</f>
        <v>9520</v>
      </c>
      <c r="G22" s="16">
        <f>VLOOKUP(CONCATENATE($A22, " ", $B$7), 'Table 7 - Full data'!$A$2:$J$127, 7, FALSE)</f>
        <v>1190</v>
      </c>
      <c r="H22" s="17">
        <f>VLOOKUP(CONCATENATE($A22, " ", $B$7), 'Table 7 - Full data'!$A$2:$J$127, 8, FALSE)</f>
        <v>0.69</v>
      </c>
      <c r="I22" s="17">
        <f>VLOOKUP(CONCATENATE($A22, " ", $B$7), 'Table 7 - Full data'!$A$2:$J$127, 9, FALSE)</f>
        <v>0.28000000000000003</v>
      </c>
      <c r="J22" s="17">
        <f>VLOOKUP(CONCATENATE($A22, " ", $B$7), 'Table 7 - Full data'!$A$2:$J$127, 10, FALSE)</f>
        <v>0.03</v>
      </c>
    </row>
    <row r="23" spans="1:10" x14ac:dyDescent="0.35">
      <c r="A23" s="11" t="s">
        <v>319</v>
      </c>
      <c r="B23" s="16">
        <f>VLOOKUP(CONCATENATE($A23, " ", $B$7), 'Table 7 - Full data'!$A$2:$J$127, 2, FALSE)</f>
        <v>1300</v>
      </c>
      <c r="C23" s="17">
        <f>VLOOKUP(CONCATENATE($A23, " ", $B$7), 'Table 7 - Full data'!$A$2:$J$127, 3, FALSE)</f>
        <v>0</v>
      </c>
      <c r="D23" s="16">
        <f>VLOOKUP(CONCATENATE($A23, " ", $B$7), 'Table 7 - Full data'!$A$2:$J$127, 4, FALSE)</f>
        <v>1295</v>
      </c>
      <c r="E23" s="16">
        <f>VLOOKUP(CONCATENATE($A23, " ", $B$7), 'Table 7 - Full data'!$A$2:$J$127, 5, FALSE)</f>
        <v>815</v>
      </c>
      <c r="F23" s="16">
        <f>VLOOKUP(CONCATENATE($A23, " ", $B$7), 'Table 7 - Full data'!$A$2:$J$127, 6, FALSE)</f>
        <v>440</v>
      </c>
      <c r="G23" s="16">
        <f>VLOOKUP(CONCATENATE($A23, " ", $B$7), 'Table 7 - Full data'!$A$2:$J$127, 7, FALSE)</f>
        <v>35</v>
      </c>
      <c r="H23" s="17">
        <f>VLOOKUP(CONCATENATE($A23, " ", $B$7), 'Table 7 - Full data'!$A$2:$J$127, 8, FALSE)</f>
        <v>0.63</v>
      </c>
      <c r="I23" s="17">
        <f>VLOOKUP(CONCATENATE($A23, " ", $B$7), 'Table 7 - Full data'!$A$2:$J$127, 9, FALSE)</f>
        <v>0.34</v>
      </c>
      <c r="J23" s="17">
        <f>VLOOKUP(CONCATENATE($A23, " ", $B$7), 'Table 7 - Full data'!$A$2:$J$127, 10, FALSE)</f>
        <v>0.03</v>
      </c>
    </row>
    <row r="24" spans="1:10" x14ac:dyDescent="0.35">
      <c r="A24" s="11" t="s">
        <v>305</v>
      </c>
      <c r="B24" s="16">
        <f>VLOOKUP(CONCATENATE($A24, " ", $B$7), 'Table 7 - Full data'!$A$2:$J$127, 2, FALSE)</f>
        <v>690</v>
      </c>
      <c r="C24" s="17">
        <f>VLOOKUP(CONCATENATE($A24, " ", $B$7), 'Table 7 - Full data'!$A$2:$J$127, 3, FALSE)</f>
        <v>0</v>
      </c>
      <c r="D24" s="16">
        <f>VLOOKUP(CONCATENATE($A24, " ", $B$7), 'Table 7 - Full data'!$A$2:$J$127, 4, FALSE)</f>
        <v>685</v>
      </c>
      <c r="E24" s="16">
        <f>VLOOKUP(CONCATENATE($A24, " ", $B$7), 'Table 7 - Full data'!$A$2:$J$127, 5, FALSE)</f>
        <v>480</v>
      </c>
      <c r="F24" s="16">
        <f>VLOOKUP(CONCATENATE($A24, " ", $B$7), 'Table 7 - Full data'!$A$2:$J$127, 6, FALSE)</f>
        <v>175</v>
      </c>
      <c r="G24" s="16">
        <f>VLOOKUP(CONCATENATE($A24, " ", $B$7), 'Table 7 - Full data'!$A$2:$J$127, 7, FALSE)</f>
        <v>30</v>
      </c>
      <c r="H24" s="17">
        <f>VLOOKUP(CONCATENATE($A24, " ", $B$7), 'Table 7 - Full data'!$A$2:$J$127, 8, FALSE)</f>
        <v>0.7</v>
      </c>
      <c r="I24" s="17">
        <f>VLOOKUP(CONCATENATE($A24, " ", $B$7), 'Table 7 - Full data'!$A$2:$J$127, 9, FALSE)</f>
        <v>0.26</v>
      </c>
      <c r="J24" s="17">
        <f>VLOOKUP(CONCATENATE($A24, " ", $B$7), 'Table 7 - Full data'!$A$2:$J$127, 10, FALSE)</f>
        <v>0.04</v>
      </c>
    </row>
    <row r="25" spans="1:10" x14ac:dyDescent="0.35">
      <c r="A25" s="11" t="s">
        <v>306</v>
      </c>
      <c r="B25" s="16">
        <f>VLOOKUP(CONCATENATE($A25, " ", $B$7), 'Table 7 - Full data'!$A$2:$J$127, 2, FALSE)</f>
        <v>12780</v>
      </c>
      <c r="C25" s="17">
        <f>VLOOKUP(CONCATENATE($A25, " ", $B$7), 'Table 7 - Full data'!$A$2:$J$127, 3, FALSE)</f>
        <v>0.03</v>
      </c>
      <c r="D25" s="16">
        <f>VLOOKUP(CONCATENATE($A25, " ", $B$7), 'Table 7 - Full data'!$A$2:$J$127, 4, FALSE)</f>
        <v>12770</v>
      </c>
      <c r="E25" s="16">
        <f>VLOOKUP(CONCATENATE($A25, " ", $B$7), 'Table 7 - Full data'!$A$2:$J$127, 5, FALSE)</f>
        <v>1910</v>
      </c>
      <c r="F25" s="16">
        <f>VLOOKUP(CONCATENATE($A25, " ", $B$7), 'Table 7 - Full data'!$A$2:$J$127, 6, FALSE)</f>
        <v>10630</v>
      </c>
      <c r="G25" s="16">
        <f>VLOOKUP(CONCATENATE($A25, " ", $B$7), 'Table 7 - Full data'!$A$2:$J$127, 7, FALSE)</f>
        <v>230</v>
      </c>
      <c r="H25" s="17">
        <f>VLOOKUP(CONCATENATE($A25, " ", $B$7), 'Table 7 - Full data'!$A$2:$J$127, 8, FALSE)</f>
        <v>0.15</v>
      </c>
      <c r="I25" s="17">
        <f>VLOOKUP(CONCATENATE($A25, " ", $B$7), 'Table 7 - Full data'!$A$2:$J$127, 9, FALSE)</f>
        <v>0.83</v>
      </c>
      <c r="J25" s="17">
        <f>VLOOKUP(CONCATENATE($A25, " ", $B$7), 'Table 7 - Full data'!$A$2:$J$127, 10, FALSE)</f>
        <v>0.02</v>
      </c>
    </row>
    <row r="26" spans="1:10" x14ac:dyDescent="0.35">
      <c r="A26" s="11" t="s">
        <v>307</v>
      </c>
      <c r="B26" s="16">
        <f>VLOOKUP(CONCATENATE($A26, " ", $B$7), 'Table 7 - Full data'!$A$2:$J$127, 2, FALSE)</f>
        <v>705</v>
      </c>
      <c r="C26" s="17">
        <f>VLOOKUP(CONCATENATE($A26, " ", $B$7), 'Table 7 - Full data'!$A$2:$J$127, 3, FALSE)</f>
        <v>0</v>
      </c>
      <c r="D26" s="16">
        <f>VLOOKUP(CONCATENATE($A26, " ", $B$7), 'Table 7 - Full data'!$A$2:$J$127, 4, FALSE)</f>
        <v>540</v>
      </c>
      <c r="E26" s="16">
        <f>VLOOKUP(CONCATENATE($A26, " ", $B$7), 'Table 7 - Full data'!$A$2:$J$127, 5, FALSE)</f>
        <v>155</v>
      </c>
      <c r="F26" s="16">
        <f>VLOOKUP(CONCATENATE($A26, " ", $B$7), 'Table 7 - Full data'!$A$2:$J$127, 6, FALSE)</f>
        <v>75</v>
      </c>
      <c r="G26" s="16">
        <f>VLOOKUP(CONCATENATE($A26, " ", $B$7), 'Table 7 - Full data'!$A$2:$J$127, 7, FALSE)</f>
        <v>310</v>
      </c>
      <c r="H26" s="17">
        <f>VLOOKUP(CONCATENATE($A26, " ", $B$7), 'Table 7 - Full data'!$A$2:$J$127, 8, FALSE)</f>
        <v>0.28999999999999998</v>
      </c>
      <c r="I26" s="17">
        <f>VLOOKUP(CONCATENATE($A26, " ", $B$7), 'Table 7 - Full data'!$A$2:$J$127, 9, FALSE)</f>
        <v>0.14000000000000001</v>
      </c>
      <c r="J26" s="17">
        <f>VLOOKUP(CONCATENATE($A26, " ", $B$7), 'Table 7 - Full data'!$A$2:$J$127, 10, FALSE)</f>
        <v>0.56999999999999995</v>
      </c>
    </row>
    <row r="27" spans="1:10" x14ac:dyDescent="0.35">
      <c r="A27" s="11" t="s">
        <v>65</v>
      </c>
      <c r="B27" s="11"/>
      <c r="C27" s="11"/>
      <c r="D27" s="11"/>
      <c r="E27" s="11"/>
      <c r="F27" s="11"/>
      <c r="G27" s="11"/>
      <c r="H27" s="11"/>
      <c r="I27" s="11"/>
      <c r="J27" s="11"/>
    </row>
    <row r="28" spans="1:10" x14ac:dyDescent="0.35">
      <c r="A28" s="11" t="s">
        <v>84</v>
      </c>
      <c r="B28" s="11"/>
      <c r="C28" s="11"/>
      <c r="D28" s="11"/>
      <c r="E28" s="11"/>
      <c r="F28" s="11"/>
      <c r="G28" s="11"/>
      <c r="H28" s="11"/>
      <c r="I28" s="11"/>
      <c r="J28" s="11"/>
    </row>
    <row r="29" spans="1:10" ht="201.5" x14ac:dyDescent="0.35">
      <c r="A29" s="24" t="s">
        <v>66</v>
      </c>
      <c r="B29" s="11"/>
      <c r="C29" s="11"/>
      <c r="D29" s="11"/>
      <c r="E29" s="11"/>
      <c r="F29" s="11"/>
      <c r="G29" s="11"/>
      <c r="H29" s="11"/>
      <c r="I29" s="11"/>
      <c r="J29" s="11"/>
    </row>
    <row r="30" spans="1:10" ht="155" x14ac:dyDescent="0.35">
      <c r="A30" s="24" t="s">
        <v>103</v>
      </c>
      <c r="B30" s="11"/>
      <c r="C30" s="11"/>
      <c r="D30" s="11"/>
      <c r="E30" s="11"/>
      <c r="F30" s="11"/>
      <c r="G30" s="11"/>
      <c r="H30" s="11"/>
      <c r="I30" s="11"/>
      <c r="J30" s="11"/>
    </row>
    <row r="31" spans="1:10" ht="155" x14ac:dyDescent="0.35">
      <c r="A31" s="24" t="s">
        <v>92</v>
      </c>
      <c r="B31" s="11"/>
      <c r="C31" s="11"/>
      <c r="D31" s="11"/>
      <c r="E31" s="11"/>
      <c r="F31" s="11"/>
      <c r="G31" s="11"/>
      <c r="H31" s="11"/>
      <c r="I31" s="11"/>
      <c r="J31" s="11"/>
    </row>
    <row r="32" spans="1:10" x14ac:dyDescent="0.35">
      <c r="A32" s="11" t="s">
        <v>104</v>
      </c>
      <c r="B32" s="11"/>
      <c r="C32" s="11"/>
      <c r="D32" s="11"/>
      <c r="E32" s="11"/>
      <c r="F32" s="11"/>
      <c r="G32" s="11"/>
      <c r="H32" s="11"/>
      <c r="I32" s="11"/>
      <c r="J32" s="11"/>
    </row>
    <row r="33" spans="1:10" x14ac:dyDescent="0.35">
      <c r="A33" s="11" t="s">
        <v>94</v>
      </c>
      <c r="B33" s="11"/>
      <c r="C33" s="11"/>
      <c r="D33" s="11"/>
      <c r="E33" s="11"/>
      <c r="F33" s="11"/>
      <c r="G33" s="11"/>
      <c r="H33" s="11"/>
      <c r="I33" s="11"/>
      <c r="J33" s="11"/>
    </row>
    <row r="34" spans="1:10" x14ac:dyDescent="0.35">
      <c r="A34" s="11" t="s">
        <v>95</v>
      </c>
      <c r="B34" s="11"/>
      <c r="C34" s="11"/>
      <c r="D34" s="11"/>
      <c r="E34" s="11"/>
      <c r="F34" s="11"/>
      <c r="G34" s="11"/>
      <c r="H34" s="11"/>
      <c r="I34" s="11"/>
      <c r="J34" s="11"/>
    </row>
    <row r="35" spans="1:10" x14ac:dyDescent="0.35">
      <c r="A35" s="11" t="s">
        <v>96</v>
      </c>
      <c r="B35" s="11"/>
      <c r="C35" s="11"/>
      <c r="D35" s="11"/>
      <c r="E35" s="11"/>
      <c r="F35" s="11"/>
      <c r="G35" s="11"/>
      <c r="H35" s="11"/>
      <c r="I35" s="11"/>
      <c r="J35" s="11"/>
    </row>
    <row r="36" spans="1:10" x14ac:dyDescent="0.35">
      <c r="A36" s="11" t="s">
        <v>97</v>
      </c>
      <c r="B36" s="11"/>
      <c r="C36" s="11"/>
      <c r="D36" s="11"/>
      <c r="E36" s="11"/>
      <c r="F36" s="11"/>
      <c r="G36" s="11"/>
      <c r="H36" s="11"/>
      <c r="I36" s="11"/>
      <c r="J36" s="11"/>
    </row>
    <row r="37" spans="1:10" x14ac:dyDescent="0.35">
      <c r="A37" s="11" t="s">
        <v>105</v>
      </c>
      <c r="B37" s="11"/>
      <c r="C37" s="11"/>
      <c r="D37" s="11"/>
      <c r="E37" s="11"/>
      <c r="F37" s="11"/>
      <c r="G37" s="11"/>
      <c r="H37" s="11"/>
      <c r="I37" s="11"/>
      <c r="J37" s="11"/>
    </row>
  </sheetData>
  <conditionalFormatting sqref="C1:C1048576 H1:J1048576">
    <cfRule type="dataBar" priority="1">
      <dataBar>
        <cfvo type="num" val="0"/>
        <cfvo type="num" val="1"/>
        <color rgb="FFB4A9D4"/>
      </dataBar>
      <extLst>
        <ext xmlns:x14="http://schemas.microsoft.com/office/spreadsheetml/2009/9/main" uri="{B025F937-C7B1-47D3-B67F-A62EFF666E3E}">
          <x14:id>{58A6A74C-C09E-4E46-B197-4AACAB28E6EC}</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58A6A74C-C09E-4E46-B197-4AACAB28E6EC}">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'Financial year lookup'!A3:A9</xm:f>
          </x14:formula1>
          <xm:sqref>B7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8"/>
  <sheetViews>
    <sheetView workbookViewId="0"/>
  </sheetViews>
  <sheetFormatPr defaultColWidth="10.6640625" defaultRowHeight="15.5" x14ac:dyDescent="0.35"/>
  <cols>
    <col min="1" max="1" width="35.6640625" customWidth="1"/>
    <col min="2" max="13" width="16.6640625" customWidth="1"/>
  </cols>
  <sheetData>
    <row r="1" spans="1:13" ht="21" x14ac:dyDescent="0.5">
      <c r="A1" s="10" t="s">
        <v>8</v>
      </c>
      <c r="B1" s="11"/>
      <c r="C1" s="11"/>
      <c r="D1" s="11"/>
      <c r="E1" s="11"/>
      <c r="F1" s="11"/>
      <c r="G1" s="11"/>
      <c r="H1" s="11"/>
      <c r="I1" s="11"/>
      <c r="J1" s="11"/>
      <c r="K1" s="11"/>
      <c r="L1" s="11"/>
      <c r="M1" s="11"/>
    </row>
    <row r="2" spans="1:13" ht="139.5" x14ac:dyDescent="0.35">
      <c r="A2" s="24" t="s">
        <v>43</v>
      </c>
      <c r="B2" s="11"/>
      <c r="C2" s="11"/>
      <c r="D2" s="11"/>
      <c r="E2" s="11"/>
      <c r="F2" s="11"/>
      <c r="G2" s="11"/>
      <c r="H2" s="11"/>
      <c r="I2" s="11"/>
      <c r="J2" s="11"/>
      <c r="K2" s="11"/>
      <c r="L2" s="11"/>
      <c r="M2" s="11"/>
    </row>
    <row r="3" spans="1:13" x14ac:dyDescent="0.35">
      <c r="A3" s="11" t="s">
        <v>44</v>
      </c>
      <c r="B3" s="11"/>
      <c r="C3" s="11"/>
      <c r="D3" s="11"/>
      <c r="E3" s="11"/>
      <c r="F3" s="11"/>
      <c r="G3" s="11"/>
      <c r="H3" s="11"/>
      <c r="I3" s="11"/>
      <c r="J3" s="11"/>
      <c r="K3" s="11"/>
      <c r="L3" s="11"/>
      <c r="M3" s="11"/>
    </row>
    <row r="4" spans="1:13" x14ac:dyDescent="0.35">
      <c r="A4" s="11" t="s">
        <v>24</v>
      </c>
      <c r="B4" s="11"/>
      <c r="C4" s="11"/>
      <c r="D4" s="11"/>
      <c r="E4" s="11"/>
      <c r="F4" s="11"/>
      <c r="G4" s="11"/>
      <c r="H4" s="11"/>
      <c r="I4" s="11"/>
      <c r="J4" s="11"/>
      <c r="K4" s="11"/>
      <c r="L4" s="11"/>
      <c r="M4" s="11"/>
    </row>
    <row r="5" spans="1:13" x14ac:dyDescent="0.35">
      <c r="A5" s="11" t="s">
        <v>25</v>
      </c>
      <c r="B5" s="11"/>
      <c r="C5" s="11"/>
      <c r="D5" s="11"/>
      <c r="E5" s="11"/>
      <c r="F5" s="11"/>
      <c r="G5" s="11"/>
      <c r="H5" s="11"/>
      <c r="I5" s="11"/>
      <c r="J5" s="11"/>
      <c r="K5" s="11"/>
      <c r="L5" s="11"/>
      <c r="M5" s="11"/>
    </row>
    <row r="6" spans="1:13" x14ac:dyDescent="0.35">
      <c r="A6" s="11" t="s">
        <v>42</v>
      </c>
      <c r="B6" s="11"/>
      <c r="C6" s="11"/>
      <c r="D6" s="11"/>
      <c r="E6" s="11"/>
      <c r="F6" s="11"/>
      <c r="G6" s="11"/>
      <c r="H6" s="11"/>
      <c r="I6" s="11"/>
      <c r="J6" s="11"/>
      <c r="K6" s="11"/>
      <c r="L6" s="11"/>
      <c r="M6" s="11"/>
    </row>
    <row r="7" spans="1:13" ht="31" x14ac:dyDescent="0.35">
      <c r="A7" s="12" t="s">
        <v>850</v>
      </c>
      <c r="B7" s="12" t="s">
        <v>347</v>
      </c>
      <c r="C7" s="11"/>
      <c r="D7" s="11"/>
      <c r="E7" s="11"/>
      <c r="F7" s="11"/>
      <c r="G7" s="11"/>
      <c r="H7" s="11"/>
      <c r="I7" s="11"/>
      <c r="J7" s="11"/>
      <c r="K7" s="11"/>
      <c r="L7" s="11"/>
      <c r="M7" s="11"/>
    </row>
    <row r="8" spans="1:13" ht="100" customHeight="1" x14ac:dyDescent="0.35">
      <c r="A8" s="12" t="s">
        <v>864</v>
      </c>
      <c r="B8" s="12" t="s">
        <v>865</v>
      </c>
      <c r="C8" s="12" t="s">
        <v>177</v>
      </c>
      <c r="D8" s="12" t="s">
        <v>869</v>
      </c>
      <c r="E8" s="12" t="s">
        <v>870</v>
      </c>
      <c r="F8" s="12" t="s">
        <v>871</v>
      </c>
      <c r="G8" s="12" t="s">
        <v>872</v>
      </c>
      <c r="H8" s="12" t="s">
        <v>873</v>
      </c>
      <c r="I8" s="12" t="s">
        <v>874</v>
      </c>
      <c r="J8" s="12" t="s">
        <v>875</v>
      </c>
      <c r="K8" s="12" t="s">
        <v>876</v>
      </c>
      <c r="L8" s="12" t="s">
        <v>877</v>
      </c>
      <c r="M8" s="12" t="s">
        <v>878</v>
      </c>
    </row>
    <row r="9" spans="1:13" x14ac:dyDescent="0.35">
      <c r="A9" s="13" t="s">
        <v>181</v>
      </c>
      <c r="B9" s="14">
        <f>VLOOKUP(CONCATENATE($A9, " ", $B$7), 'Table 8 - Full data'!$A$2:$M$127, 2, FALSE)</f>
        <v>474300</v>
      </c>
      <c r="C9" s="15">
        <f>VLOOKUP(CONCATENATE($A9, " ", $B$7), 'Table 8 - Full data'!$A$2:$M$127, 3, FALSE)</f>
        <v>1</v>
      </c>
      <c r="D9" s="14">
        <f>VLOOKUP(CONCATENATE($A9, " ", $B$7), 'Table 8 - Full data'!$A$2:$M$127, 4, FALSE)</f>
        <v>178305</v>
      </c>
      <c r="E9" s="14">
        <f>VLOOKUP(CONCATENATE($A9, " ", $B$7), 'Table 8 - Full data'!$A$2:$M$127, 5, FALSE)</f>
        <v>146595</v>
      </c>
      <c r="F9" s="14">
        <f>VLOOKUP(CONCATENATE($A9, " ", $B$7), 'Table 8 - Full data'!$A$2:$M$127, 6, FALSE)</f>
        <v>111060</v>
      </c>
      <c r="G9" s="14">
        <f>VLOOKUP(CONCATENATE($A9, " ", $B$7), 'Table 8 - Full data'!$A$2:$M$127, 7, FALSE)</f>
        <v>283950</v>
      </c>
      <c r="H9" s="14">
        <f>VLOOKUP(CONCATENATE($A9, " ", $B$7), 'Table 8 - Full data'!$A$2:$M$127, 8, FALSE)</f>
        <v>52210</v>
      </c>
      <c r="I9" s="15">
        <f>VLOOKUP(CONCATENATE($A9, " ", $B$7), 'Table 8 - Full data'!$A$2:$M$127, 9, FALSE)</f>
        <v>0.38</v>
      </c>
      <c r="J9" s="15">
        <f>VLOOKUP(CONCATENATE($A9, " ", $B$7), 'Table 8 - Full data'!$A$2:$M$127, 10, FALSE)</f>
        <v>0.31</v>
      </c>
      <c r="K9" s="15">
        <f>VLOOKUP(CONCATENATE($A9, " ", $B$7), 'Table 8 - Full data'!$A$2:$M$127, 11, FALSE)</f>
        <v>0.23</v>
      </c>
      <c r="L9" s="15">
        <f>VLOOKUP(CONCATENATE($A9, " ", $B$7), 'Table 8 - Full data'!$A$2:$M$127, 12, FALSE)</f>
        <v>0.6</v>
      </c>
      <c r="M9" s="15">
        <f>VLOOKUP(CONCATENATE($A9, " ", $B$7), 'Table 8 - Full data'!$A$2:$M$127, 13, FALSE)</f>
        <v>0.11</v>
      </c>
    </row>
    <row r="10" spans="1:13" x14ac:dyDescent="0.35">
      <c r="A10" s="11" t="s">
        <v>308</v>
      </c>
      <c r="B10" s="16">
        <f>VLOOKUP(CONCATENATE($A10, " ", $B$7), 'Table 8 - Full data'!$A$2:$M$127, 2, FALSE)</f>
        <v>38190</v>
      </c>
      <c r="C10" s="17">
        <f>VLOOKUP(CONCATENATE($A10, " ", $B$7), 'Table 8 - Full data'!$A$2:$M$127, 3, FALSE)</f>
        <v>0.08</v>
      </c>
      <c r="D10" s="16">
        <f>VLOOKUP(CONCATENATE($A10, " ", $B$7), 'Table 8 - Full data'!$A$2:$M$127, 4, FALSE)</f>
        <v>13920</v>
      </c>
      <c r="E10" s="16">
        <f>VLOOKUP(CONCATENATE($A10, " ", $B$7), 'Table 8 - Full data'!$A$2:$M$127, 5, FALSE)</f>
        <v>12110</v>
      </c>
      <c r="F10" s="16">
        <f>VLOOKUP(CONCATENATE($A10, " ", $B$7), 'Table 8 - Full data'!$A$2:$M$127, 6, FALSE)</f>
        <v>9120</v>
      </c>
      <c r="G10" s="16">
        <f>VLOOKUP(CONCATENATE($A10, " ", $B$7), 'Table 8 - Full data'!$A$2:$M$127, 7, FALSE)</f>
        <v>22670</v>
      </c>
      <c r="H10" s="16">
        <f>VLOOKUP(CONCATENATE($A10, " ", $B$7), 'Table 8 - Full data'!$A$2:$M$127, 8, FALSE)</f>
        <v>4190</v>
      </c>
      <c r="I10" s="17">
        <f>VLOOKUP(CONCATENATE($A10, " ", $B$7), 'Table 8 - Full data'!$A$2:$M$127, 9, FALSE)</f>
        <v>0.36</v>
      </c>
      <c r="J10" s="17">
        <f>VLOOKUP(CONCATENATE($A10, " ", $B$7), 'Table 8 - Full data'!$A$2:$M$127, 10, FALSE)</f>
        <v>0.32</v>
      </c>
      <c r="K10" s="17">
        <f>VLOOKUP(CONCATENATE($A10, " ", $B$7), 'Table 8 - Full data'!$A$2:$M$127, 11, FALSE)</f>
        <v>0.24</v>
      </c>
      <c r="L10" s="17">
        <f>VLOOKUP(CONCATENATE($A10, " ", $B$7), 'Table 8 - Full data'!$A$2:$M$127, 12, FALSE)</f>
        <v>0.59</v>
      </c>
      <c r="M10" s="17">
        <f>VLOOKUP(CONCATENATE($A10, " ", $B$7), 'Table 8 - Full data'!$A$2:$M$127, 13, FALSE)</f>
        <v>0.11</v>
      </c>
    </row>
    <row r="11" spans="1:13" x14ac:dyDescent="0.35">
      <c r="A11" s="11" t="s">
        <v>309</v>
      </c>
      <c r="B11" s="16">
        <f>VLOOKUP(CONCATENATE($A11, " ", $B$7), 'Table 8 - Full data'!$A$2:$M$127, 2, FALSE)</f>
        <v>7675</v>
      </c>
      <c r="C11" s="17">
        <f>VLOOKUP(CONCATENATE($A11, " ", $B$7), 'Table 8 - Full data'!$A$2:$M$127, 3, FALSE)</f>
        <v>0.02</v>
      </c>
      <c r="D11" s="16">
        <f>VLOOKUP(CONCATENATE($A11, " ", $B$7), 'Table 8 - Full data'!$A$2:$M$127, 4, FALSE)</f>
        <v>2800</v>
      </c>
      <c r="E11" s="16">
        <f>VLOOKUP(CONCATENATE($A11, " ", $B$7), 'Table 8 - Full data'!$A$2:$M$127, 5, FALSE)</f>
        <v>2425</v>
      </c>
      <c r="F11" s="16">
        <f>VLOOKUP(CONCATENATE($A11, " ", $B$7), 'Table 8 - Full data'!$A$2:$M$127, 6, FALSE)</f>
        <v>2015</v>
      </c>
      <c r="G11" s="16">
        <f>VLOOKUP(CONCATENATE($A11, " ", $B$7), 'Table 8 - Full data'!$A$2:$M$127, 7, FALSE)</f>
        <v>4530</v>
      </c>
      <c r="H11" s="16">
        <f>VLOOKUP(CONCATENATE($A11, " ", $B$7), 'Table 8 - Full data'!$A$2:$M$127, 8, FALSE)</f>
        <v>775</v>
      </c>
      <c r="I11" s="17">
        <f>VLOOKUP(CONCATENATE($A11, " ", $B$7), 'Table 8 - Full data'!$A$2:$M$127, 9, FALSE)</f>
        <v>0.36</v>
      </c>
      <c r="J11" s="17">
        <f>VLOOKUP(CONCATENATE($A11, " ", $B$7), 'Table 8 - Full data'!$A$2:$M$127, 10, FALSE)</f>
        <v>0.32</v>
      </c>
      <c r="K11" s="17">
        <f>VLOOKUP(CONCATENATE($A11, " ", $B$7), 'Table 8 - Full data'!$A$2:$M$127, 11, FALSE)</f>
        <v>0.26</v>
      </c>
      <c r="L11" s="17">
        <f>VLOOKUP(CONCATENATE($A11, " ", $B$7), 'Table 8 - Full data'!$A$2:$M$127, 12, FALSE)</f>
        <v>0.59</v>
      </c>
      <c r="M11" s="17">
        <f>VLOOKUP(CONCATENATE($A11, " ", $B$7), 'Table 8 - Full data'!$A$2:$M$127, 13, FALSE)</f>
        <v>0.1</v>
      </c>
    </row>
    <row r="12" spans="1:13" x14ac:dyDescent="0.35">
      <c r="A12" s="11" t="s">
        <v>310</v>
      </c>
      <c r="B12" s="16">
        <f>VLOOKUP(CONCATENATE($A12, " ", $B$7), 'Table 8 - Full data'!$A$2:$M$127, 2, FALSE)</f>
        <v>12370</v>
      </c>
      <c r="C12" s="17">
        <f>VLOOKUP(CONCATENATE($A12, " ", $B$7), 'Table 8 - Full data'!$A$2:$M$127, 3, FALSE)</f>
        <v>0.03</v>
      </c>
      <c r="D12" s="16">
        <f>VLOOKUP(CONCATENATE($A12, " ", $B$7), 'Table 8 - Full data'!$A$2:$M$127, 4, FALSE)</f>
        <v>4465</v>
      </c>
      <c r="E12" s="16">
        <f>VLOOKUP(CONCATENATE($A12, " ", $B$7), 'Table 8 - Full data'!$A$2:$M$127, 5, FALSE)</f>
        <v>4205</v>
      </c>
      <c r="F12" s="16">
        <f>VLOOKUP(CONCATENATE($A12, " ", $B$7), 'Table 8 - Full data'!$A$2:$M$127, 6, FALSE)</f>
        <v>3160</v>
      </c>
      <c r="G12" s="16">
        <f>VLOOKUP(CONCATENATE($A12, " ", $B$7), 'Table 8 - Full data'!$A$2:$M$127, 7, FALSE)</f>
        <v>7455</v>
      </c>
      <c r="H12" s="16">
        <f>VLOOKUP(CONCATENATE($A12, " ", $B$7), 'Table 8 - Full data'!$A$2:$M$127, 8, FALSE)</f>
        <v>1215</v>
      </c>
      <c r="I12" s="17">
        <f>VLOOKUP(CONCATENATE($A12, " ", $B$7), 'Table 8 - Full data'!$A$2:$M$127, 9, FALSE)</f>
        <v>0.36</v>
      </c>
      <c r="J12" s="17">
        <f>VLOOKUP(CONCATENATE($A12, " ", $B$7), 'Table 8 - Full data'!$A$2:$M$127, 10, FALSE)</f>
        <v>0.34</v>
      </c>
      <c r="K12" s="17">
        <f>VLOOKUP(CONCATENATE($A12, " ", $B$7), 'Table 8 - Full data'!$A$2:$M$127, 11, FALSE)</f>
        <v>0.26</v>
      </c>
      <c r="L12" s="17">
        <f>VLOOKUP(CONCATENATE($A12, " ", $B$7), 'Table 8 - Full data'!$A$2:$M$127, 12, FALSE)</f>
        <v>0.6</v>
      </c>
      <c r="M12" s="17">
        <f>VLOOKUP(CONCATENATE($A12, " ", $B$7), 'Table 8 - Full data'!$A$2:$M$127, 13, FALSE)</f>
        <v>0.1</v>
      </c>
    </row>
    <row r="13" spans="1:13" x14ac:dyDescent="0.35">
      <c r="A13" s="11" t="s">
        <v>286</v>
      </c>
      <c r="B13" s="16">
        <f>VLOOKUP(CONCATENATE($A13, " ", $B$7), 'Table 8 - Full data'!$A$2:$M$127, 2, FALSE)</f>
        <v>34670</v>
      </c>
      <c r="C13" s="17">
        <f>VLOOKUP(CONCATENATE($A13, " ", $B$7), 'Table 8 - Full data'!$A$2:$M$127, 3, FALSE)</f>
        <v>7.0000000000000007E-2</v>
      </c>
      <c r="D13" s="16">
        <f>VLOOKUP(CONCATENATE($A13, " ", $B$7), 'Table 8 - Full data'!$A$2:$M$127, 4, FALSE)</f>
        <v>12990</v>
      </c>
      <c r="E13" s="16">
        <f>VLOOKUP(CONCATENATE($A13, " ", $B$7), 'Table 8 - Full data'!$A$2:$M$127, 5, FALSE)</f>
        <v>11355</v>
      </c>
      <c r="F13" s="16">
        <f>VLOOKUP(CONCATENATE($A13, " ", $B$7), 'Table 8 - Full data'!$A$2:$M$127, 6, FALSE)</f>
        <v>8335</v>
      </c>
      <c r="G13" s="16">
        <f>VLOOKUP(CONCATENATE($A13, " ", $B$7), 'Table 8 - Full data'!$A$2:$M$127, 7, FALSE)</f>
        <v>21175</v>
      </c>
      <c r="H13" s="16">
        <f>VLOOKUP(CONCATENATE($A13, " ", $B$7), 'Table 8 - Full data'!$A$2:$M$127, 8, FALSE)</f>
        <v>3350</v>
      </c>
      <c r="I13" s="17">
        <f>VLOOKUP(CONCATENATE($A13, " ", $B$7), 'Table 8 - Full data'!$A$2:$M$127, 9, FALSE)</f>
        <v>0.37</v>
      </c>
      <c r="J13" s="17">
        <f>VLOOKUP(CONCATENATE($A13, " ", $B$7), 'Table 8 - Full data'!$A$2:$M$127, 10, FALSE)</f>
        <v>0.33</v>
      </c>
      <c r="K13" s="17">
        <f>VLOOKUP(CONCATENATE($A13, " ", $B$7), 'Table 8 - Full data'!$A$2:$M$127, 11, FALSE)</f>
        <v>0.24</v>
      </c>
      <c r="L13" s="17">
        <f>VLOOKUP(CONCATENATE($A13, " ", $B$7), 'Table 8 - Full data'!$A$2:$M$127, 12, FALSE)</f>
        <v>0.61</v>
      </c>
      <c r="M13" s="17">
        <f>VLOOKUP(CONCATENATE($A13, " ", $B$7), 'Table 8 - Full data'!$A$2:$M$127, 13, FALSE)</f>
        <v>0.1</v>
      </c>
    </row>
    <row r="14" spans="1:13" x14ac:dyDescent="0.35">
      <c r="A14" s="11" t="s">
        <v>311</v>
      </c>
      <c r="B14" s="16">
        <f>VLOOKUP(CONCATENATE($A14, " ", $B$7), 'Table 8 - Full data'!$A$2:$M$127, 2, FALSE)</f>
        <v>24230</v>
      </c>
      <c r="C14" s="17">
        <f>VLOOKUP(CONCATENATE($A14, " ", $B$7), 'Table 8 - Full data'!$A$2:$M$127, 3, FALSE)</f>
        <v>0.05</v>
      </c>
      <c r="D14" s="16">
        <f>VLOOKUP(CONCATENATE($A14, " ", $B$7), 'Table 8 - Full data'!$A$2:$M$127, 4, FALSE)</f>
        <v>9005</v>
      </c>
      <c r="E14" s="16">
        <f>VLOOKUP(CONCATENATE($A14, " ", $B$7), 'Table 8 - Full data'!$A$2:$M$127, 5, FALSE)</f>
        <v>7555</v>
      </c>
      <c r="F14" s="16">
        <f>VLOOKUP(CONCATENATE($A14, " ", $B$7), 'Table 8 - Full data'!$A$2:$M$127, 6, FALSE)</f>
        <v>5740</v>
      </c>
      <c r="G14" s="16">
        <f>VLOOKUP(CONCATENATE($A14, " ", $B$7), 'Table 8 - Full data'!$A$2:$M$127, 7, FALSE)</f>
        <v>14810</v>
      </c>
      <c r="H14" s="16">
        <f>VLOOKUP(CONCATENATE($A14, " ", $B$7), 'Table 8 - Full data'!$A$2:$M$127, 8, FALSE)</f>
        <v>2585</v>
      </c>
      <c r="I14" s="17">
        <f>VLOOKUP(CONCATENATE($A14, " ", $B$7), 'Table 8 - Full data'!$A$2:$M$127, 9, FALSE)</f>
        <v>0.37</v>
      </c>
      <c r="J14" s="17">
        <f>VLOOKUP(CONCATENATE($A14, " ", $B$7), 'Table 8 - Full data'!$A$2:$M$127, 10, FALSE)</f>
        <v>0.31</v>
      </c>
      <c r="K14" s="17">
        <f>VLOOKUP(CONCATENATE($A14, " ", $B$7), 'Table 8 - Full data'!$A$2:$M$127, 11, FALSE)</f>
        <v>0.24</v>
      </c>
      <c r="L14" s="17">
        <f>VLOOKUP(CONCATENATE($A14, " ", $B$7), 'Table 8 - Full data'!$A$2:$M$127, 12, FALSE)</f>
        <v>0.61</v>
      </c>
      <c r="M14" s="17">
        <f>VLOOKUP(CONCATENATE($A14, " ", $B$7), 'Table 8 - Full data'!$A$2:$M$127, 13, FALSE)</f>
        <v>0.11</v>
      </c>
    </row>
    <row r="15" spans="1:13" x14ac:dyDescent="0.35">
      <c r="A15" s="11" t="s">
        <v>312</v>
      </c>
      <c r="B15" s="16">
        <f>VLOOKUP(CONCATENATE($A15, " ", $B$7), 'Table 8 - Full data'!$A$2:$M$127, 2, FALSE)</f>
        <v>34325</v>
      </c>
      <c r="C15" s="17">
        <f>VLOOKUP(CONCATENATE($A15, " ", $B$7), 'Table 8 - Full data'!$A$2:$M$127, 3, FALSE)</f>
        <v>7.0000000000000007E-2</v>
      </c>
      <c r="D15" s="16">
        <f>VLOOKUP(CONCATENATE($A15, " ", $B$7), 'Table 8 - Full data'!$A$2:$M$127, 4, FALSE)</f>
        <v>12770</v>
      </c>
      <c r="E15" s="16">
        <f>VLOOKUP(CONCATENATE($A15, " ", $B$7), 'Table 8 - Full data'!$A$2:$M$127, 5, FALSE)</f>
        <v>10605</v>
      </c>
      <c r="F15" s="16">
        <f>VLOOKUP(CONCATENATE($A15, " ", $B$7), 'Table 8 - Full data'!$A$2:$M$127, 6, FALSE)</f>
        <v>7970</v>
      </c>
      <c r="G15" s="16">
        <f>VLOOKUP(CONCATENATE($A15, " ", $B$7), 'Table 8 - Full data'!$A$2:$M$127, 7, FALSE)</f>
        <v>21015</v>
      </c>
      <c r="H15" s="16">
        <f>VLOOKUP(CONCATENATE($A15, " ", $B$7), 'Table 8 - Full data'!$A$2:$M$127, 8, FALSE)</f>
        <v>3650</v>
      </c>
      <c r="I15" s="17">
        <f>VLOOKUP(CONCATENATE($A15, " ", $B$7), 'Table 8 - Full data'!$A$2:$M$127, 9, FALSE)</f>
        <v>0.37</v>
      </c>
      <c r="J15" s="17">
        <f>VLOOKUP(CONCATENATE($A15, " ", $B$7), 'Table 8 - Full data'!$A$2:$M$127, 10, FALSE)</f>
        <v>0.31</v>
      </c>
      <c r="K15" s="17">
        <f>VLOOKUP(CONCATENATE($A15, " ", $B$7), 'Table 8 - Full data'!$A$2:$M$127, 11, FALSE)</f>
        <v>0.23</v>
      </c>
      <c r="L15" s="17">
        <f>VLOOKUP(CONCATENATE($A15, " ", $B$7), 'Table 8 - Full data'!$A$2:$M$127, 12, FALSE)</f>
        <v>0.61</v>
      </c>
      <c r="M15" s="17">
        <f>VLOOKUP(CONCATENATE($A15, " ", $B$7), 'Table 8 - Full data'!$A$2:$M$127, 13, FALSE)</f>
        <v>0.11</v>
      </c>
    </row>
    <row r="16" spans="1:13" x14ac:dyDescent="0.35">
      <c r="A16" s="11" t="s">
        <v>313</v>
      </c>
      <c r="B16" s="16">
        <f>VLOOKUP(CONCATENATE($A16, " ", $B$7), 'Table 8 - Full data'!$A$2:$M$127, 2, FALSE)</f>
        <v>121105</v>
      </c>
      <c r="C16" s="17">
        <f>VLOOKUP(CONCATENATE($A16, " ", $B$7), 'Table 8 - Full data'!$A$2:$M$127, 3, FALSE)</f>
        <v>0.26</v>
      </c>
      <c r="D16" s="16">
        <f>VLOOKUP(CONCATENATE($A16, " ", $B$7), 'Table 8 - Full data'!$A$2:$M$127, 4, FALSE)</f>
        <v>44075</v>
      </c>
      <c r="E16" s="16">
        <f>VLOOKUP(CONCATENATE($A16, " ", $B$7), 'Table 8 - Full data'!$A$2:$M$127, 5, FALSE)</f>
        <v>36855</v>
      </c>
      <c r="F16" s="16">
        <f>VLOOKUP(CONCATENATE($A16, " ", $B$7), 'Table 8 - Full data'!$A$2:$M$127, 6, FALSE)</f>
        <v>28080</v>
      </c>
      <c r="G16" s="16">
        <f>VLOOKUP(CONCATENATE($A16, " ", $B$7), 'Table 8 - Full data'!$A$2:$M$127, 7, FALSE)</f>
        <v>71480</v>
      </c>
      <c r="H16" s="16">
        <f>VLOOKUP(CONCATENATE($A16, " ", $B$7), 'Table 8 - Full data'!$A$2:$M$127, 8, FALSE)</f>
        <v>15180</v>
      </c>
      <c r="I16" s="17">
        <f>VLOOKUP(CONCATENATE($A16, " ", $B$7), 'Table 8 - Full data'!$A$2:$M$127, 9, FALSE)</f>
        <v>0.36</v>
      </c>
      <c r="J16" s="17">
        <f>VLOOKUP(CONCATENATE($A16, " ", $B$7), 'Table 8 - Full data'!$A$2:$M$127, 10, FALSE)</f>
        <v>0.3</v>
      </c>
      <c r="K16" s="17">
        <f>VLOOKUP(CONCATENATE($A16, " ", $B$7), 'Table 8 - Full data'!$A$2:$M$127, 11, FALSE)</f>
        <v>0.23</v>
      </c>
      <c r="L16" s="17">
        <f>VLOOKUP(CONCATENATE($A16, " ", $B$7), 'Table 8 - Full data'!$A$2:$M$127, 12, FALSE)</f>
        <v>0.59</v>
      </c>
      <c r="M16" s="17">
        <f>VLOOKUP(CONCATENATE($A16, " ", $B$7), 'Table 8 - Full data'!$A$2:$M$127, 13, FALSE)</f>
        <v>0.13</v>
      </c>
    </row>
    <row r="17" spans="1:13" x14ac:dyDescent="0.35">
      <c r="A17" s="11" t="s">
        <v>288</v>
      </c>
      <c r="B17" s="16">
        <f>VLOOKUP(CONCATENATE($A17, " ", $B$7), 'Table 8 - Full data'!$A$2:$M$127, 2, FALSE)</f>
        <v>21040</v>
      </c>
      <c r="C17" s="17">
        <f>VLOOKUP(CONCATENATE($A17, " ", $B$7), 'Table 8 - Full data'!$A$2:$M$127, 3, FALSE)</f>
        <v>0.04</v>
      </c>
      <c r="D17" s="16">
        <f>VLOOKUP(CONCATENATE($A17, " ", $B$7), 'Table 8 - Full data'!$A$2:$M$127, 4, FALSE)</f>
        <v>7905</v>
      </c>
      <c r="E17" s="16">
        <f>VLOOKUP(CONCATENATE($A17, " ", $B$7), 'Table 8 - Full data'!$A$2:$M$127, 5, FALSE)</f>
        <v>6665</v>
      </c>
      <c r="F17" s="16">
        <f>VLOOKUP(CONCATENATE($A17, " ", $B$7), 'Table 8 - Full data'!$A$2:$M$127, 6, FALSE)</f>
        <v>5230</v>
      </c>
      <c r="G17" s="16">
        <f>VLOOKUP(CONCATENATE($A17, " ", $B$7), 'Table 8 - Full data'!$A$2:$M$127, 7, FALSE)</f>
        <v>12530</v>
      </c>
      <c r="H17" s="16">
        <f>VLOOKUP(CONCATENATE($A17, " ", $B$7), 'Table 8 - Full data'!$A$2:$M$127, 8, FALSE)</f>
        <v>2170</v>
      </c>
      <c r="I17" s="17">
        <f>VLOOKUP(CONCATENATE($A17, " ", $B$7), 'Table 8 - Full data'!$A$2:$M$127, 9, FALSE)</f>
        <v>0.38</v>
      </c>
      <c r="J17" s="17">
        <f>VLOOKUP(CONCATENATE($A17, " ", $B$7), 'Table 8 - Full data'!$A$2:$M$127, 10, FALSE)</f>
        <v>0.32</v>
      </c>
      <c r="K17" s="17">
        <f>VLOOKUP(CONCATENATE($A17, " ", $B$7), 'Table 8 - Full data'!$A$2:$M$127, 11, FALSE)</f>
        <v>0.25</v>
      </c>
      <c r="L17" s="17">
        <f>VLOOKUP(CONCATENATE($A17, " ", $B$7), 'Table 8 - Full data'!$A$2:$M$127, 12, FALSE)</f>
        <v>0.6</v>
      </c>
      <c r="M17" s="17">
        <f>VLOOKUP(CONCATENATE($A17, " ", $B$7), 'Table 8 - Full data'!$A$2:$M$127, 13, FALSE)</f>
        <v>0.1</v>
      </c>
    </row>
    <row r="18" spans="1:13" x14ac:dyDescent="0.35">
      <c r="A18" s="11" t="s">
        <v>314</v>
      </c>
      <c r="B18" s="16">
        <f>VLOOKUP(CONCATENATE($A18, " ", $B$7), 'Table 8 - Full data'!$A$2:$M$127, 2, FALSE)</f>
        <v>64710</v>
      </c>
      <c r="C18" s="17">
        <f>VLOOKUP(CONCATENATE($A18, " ", $B$7), 'Table 8 - Full data'!$A$2:$M$127, 3, FALSE)</f>
        <v>0.14000000000000001</v>
      </c>
      <c r="D18" s="16">
        <f>VLOOKUP(CONCATENATE($A18, " ", $B$7), 'Table 8 - Full data'!$A$2:$M$127, 4, FALSE)</f>
        <v>24305</v>
      </c>
      <c r="E18" s="16">
        <f>VLOOKUP(CONCATENATE($A18, " ", $B$7), 'Table 8 - Full data'!$A$2:$M$127, 5, FALSE)</f>
        <v>20000</v>
      </c>
      <c r="F18" s="16">
        <f>VLOOKUP(CONCATENATE($A18, " ", $B$7), 'Table 8 - Full data'!$A$2:$M$127, 6, FALSE)</f>
        <v>15230</v>
      </c>
      <c r="G18" s="16">
        <f>VLOOKUP(CONCATENATE($A18, " ", $B$7), 'Table 8 - Full data'!$A$2:$M$127, 7, FALSE)</f>
        <v>38680</v>
      </c>
      <c r="H18" s="16">
        <f>VLOOKUP(CONCATENATE($A18, " ", $B$7), 'Table 8 - Full data'!$A$2:$M$127, 8, FALSE)</f>
        <v>7205</v>
      </c>
      <c r="I18" s="17">
        <f>VLOOKUP(CONCATENATE($A18, " ", $B$7), 'Table 8 - Full data'!$A$2:$M$127, 9, FALSE)</f>
        <v>0.38</v>
      </c>
      <c r="J18" s="17">
        <f>VLOOKUP(CONCATENATE($A18, " ", $B$7), 'Table 8 - Full data'!$A$2:$M$127, 10, FALSE)</f>
        <v>0.31</v>
      </c>
      <c r="K18" s="17">
        <f>VLOOKUP(CONCATENATE($A18, " ", $B$7), 'Table 8 - Full data'!$A$2:$M$127, 11, FALSE)</f>
        <v>0.24</v>
      </c>
      <c r="L18" s="17">
        <f>VLOOKUP(CONCATENATE($A18, " ", $B$7), 'Table 8 - Full data'!$A$2:$M$127, 12, FALSE)</f>
        <v>0.6</v>
      </c>
      <c r="M18" s="17">
        <f>VLOOKUP(CONCATENATE($A18, " ", $B$7), 'Table 8 - Full data'!$A$2:$M$127, 13, FALSE)</f>
        <v>0.11</v>
      </c>
    </row>
    <row r="19" spans="1:13" x14ac:dyDescent="0.35">
      <c r="A19" s="11" t="s">
        <v>315</v>
      </c>
      <c r="B19" s="16">
        <f>VLOOKUP(CONCATENATE($A19, " ", $B$7), 'Table 8 - Full data'!$A$2:$M$127, 2, FALSE)</f>
        <v>63960</v>
      </c>
      <c r="C19" s="17">
        <f>VLOOKUP(CONCATENATE($A19, " ", $B$7), 'Table 8 - Full data'!$A$2:$M$127, 3, FALSE)</f>
        <v>0.13</v>
      </c>
      <c r="D19" s="16">
        <f>VLOOKUP(CONCATENATE($A19, " ", $B$7), 'Table 8 - Full data'!$A$2:$M$127, 4, FALSE)</f>
        <v>23410</v>
      </c>
      <c r="E19" s="16">
        <f>VLOOKUP(CONCATENATE($A19, " ", $B$7), 'Table 8 - Full data'!$A$2:$M$127, 5, FALSE)</f>
        <v>19665</v>
      </c>
      <c r="F19" s="16">
        <f>VLOOKUP(CONCATENATE($A19, " ", $B$7), 'Table 8 - Full data'!$A$2:$M$127, 6, FALSE)</f>
        <v>15590</v>
      </c>
      <c r="G19" s="16">
        <f>VLOOKUP(CONCATENATE($A19, " ", $B$7), 'Table 8 - Full data'!$A$2:$M$127, 7, FALSE)</f>
        <v>38435</v>
      </c>
      <c r="H19" s="16">
        <f>VLOOKUP(CONCATENATE($A19, " ", $B$7), 'Table 8 - Full data'!$A$2:$M$127, 8, FALSE)</f>
        <v>6935</v>
      </c>
      <c r="I19" s="17">
        <f>VLOOKUP(CONCATENATE($A19, " ", $B$7), 'Table 8 - Full data'!$A$2:$M$127, 9, FALSE)</f>
        <v>0.37</v>
      </c>
      <c r="J19" s="17">
        <f>VLOOKUP(CONCATENATE($A19, " ", $B$7), 'Table 8 - Full data'!$A$2:$M$127, 10, FALSE)</f>
        <v>0.31</v>
      </c>
      <c r="K19" s="17">
        <f>VLOOKUP(CONCATENATE($A19, " ", $B$7), 'Table 8 - Full data'!$A$2:$M$127, 11, FALSE)</f>
        <v>0.24</v>
      </c>
      <c r="L19" s="17">
        <f>VLOOKUP(CONCATENATE($A19, " ", $B$7), 'Table 8 - Full data'!$A$2:$M$127, 12, FALSE)</f>
        <v>0.6</v>
      </c>
      <c r="M19" s="17">
        <f>VLOOKUP(CONCATENATE($A19, " ", $B$7), 'Table 8 - Full data'!$A$2:$M$127, 13, FALSE)</f>
        <v>0.11</v>
      </c>
    </row>
    <row r="20" spans="1:13" x14ac:dyDescent="0.35">
      <c r="A20" s="11" t="s">
        <v>316</v>
      </c>
      <c r="B20" s="16">
        <f>VLOOKUP(CONCATENATE($A20, " ", $B$7), 'Table 8 - Full data'!$A$2:$M$127, 2, FALSE)</f>
        <v>985</v>
      </c>
      <c r="C20" s="17">
        <f>VLOOKUP(CONCATENATE($A20, " ", $B$7), 'Table 8 - Full data'!$A$2:$M$127, 3, FALSE)</f>
        <v>0</v>
      </c>
      <c r="D20" s="16">
        <f>VLOOKUP(CONCATENATE($A20, " ", $B$7), 'Table 8 - Full data'!$A$2:$M$127, 4, FALSE)</f>
        <v>370</v>
      </c>
      <c r="E20" s="16">
        <f>VLOOKUP(CONCATENATE($A20, " ", $B$7), 'Table 8 - Full data'!$A$2:$M$127, 5, FALSE)</f>
        <v>320</v>
      </c>
      <c r="F20" s="16">
        <f>VLOOKUP(CONCATENATE($A20, " ", $B$7), 'Table 8 - Full data'!$A$2:$M$127, 6, FALSE)</f>
        <v>280</v>
      </c>
      <c r="G20" s="16">
        <f>VLOOKUP(CONCATENATE($A20, " ", $B$7), 'Table 8 - Full data'!$A$2:$M$127, 7, FALSE)</f>
        <v>605</v>
      </c>
      <c r="H20" s="16">
        <f>VLOOKUP(CONCATENATE($A20, " ", $B$7), 'Table 8 - Full data'!$A$2:$M$127, 8, FALSE)</f>
        <v>80</v>
      </c>
      <c r="I20" s="17">
        <f>VLOOKUP(CONCATENATE($A20, " ", $B$7), 'Table 8 - Full data'!$A$2:$M$127, 9, FALSE)</f>
        <v>0.38</v>
      </c>
      <c r="J20" s="17">
        <f>VLOOKUP(CONCATENATE($A20, " ", $B$7), 'Table 8 - Full data'!$A$2:$M$127, 10, FALSE)</f>
        <v>0.33</v>
      </c>
      <c r="K20" s="17">
        <f>VLOOKUP(CONCATENATE($A20, " ", $B$7), 'Table 8 - Full data'!$A$2:$M$127, 11, FALSE)</f>
        <v>0.28000000000000003</v>
      </c>
      <c r="L20" s="17">
        <f>VLOOKUP(CONCATENATE($A20, " ", $B$7), 'Table 8 - Full data'!$A$2:$M$127, 12, FALSE)</f>
        <v>0.61</v>
      </c>
      <c r="M20" s="17">
        <f>VLOOKUP(CONCATENATE($A20, " ", $B$7), 'Table 8 - Full data'!$A$2:$M$127, 13, FALSE)</f>
        <v>0.08</v>
      </c>
    </row>
    <row r="21" spans="1:13" x14ac:dyDescent="0.35">
      <c r="A21" s="11" t="s">
        <v>317</v>
      </c>
      <c r="B21" s="16">
        <f>VLOOKUP(CONCATENATE($A21, " ", $B$7), 'Table 8 - Full data'!$A$2:$M$127, 2, FALSE)</f>
        <v>1005</v>
      </c>
      <c r="C21" s="17">
        <f>VLOOKUP(CONCATENATE($A21, " ", $B$7), 'Table 8 - Full data'!$A$2:$M$127, 3, FALSE)</f>
        <v>0</v>
      </c>
      <c r="D21" s="16">
        <f>VLOOKUP(CONCATENATE($A21, " ", $B$7), 'Table 8 - Full data'!$A$2:$M$127, 4, FALSE)</f>
        <v>390</v>
      </c>
      <c r="E21" s="16">
        <f>VLOOKUP(CONCATENATE($A21, " ", $B$7), 'Table 8 - Full data'!$A$2:$M$127, 5, FALSE)</f>
        <v>325</v>
      </c>
      <c r="F21" s="16">
        <f>VLOOKUP(CONCATENATE($A21, " ", $B$7), 'Table 8 - Full data'!$A$2:$M$127, 6, FALSE)</f>
        <v>250</v>
      </c>
      <c r="G21" s="16">
        <f>VLOOKUP(CONCATENATE($A21, " ", $B$7), 'Table 8 - Full data'!$A$2:$M$127, 7, FALSE)</f>
        <v>620</v>
      </c>
      <c r="H21" s="16">
        <f>VLOOKUP(CONCATENATE($A21, " ", $B$7), 'Table 8 - Full data'!$A$2:$M$127, 8, FALSE)</f>
        <v>90</v>
      </c>
      <c r="I21" s="17">
        <f>VLOOKUP(CONCATENATE($A21, " ", $B$7), 'Table 8 - Full data'!$A$2:$M$127, 9, FALSE)</f>
        <v>0.39</v>
      </c>
      <c r="J21" s="17">
        <f>VLOOKUP(CONCATENATE($A21, " ", $B$7), 'Table 8 - Full data'!$A$2:$M$127, 10, FALSE)</f>
        <v>0.32</v>
      </c>
      <c r="K21" s="17">
        <f>VLOOKUP(CONCATENATE($A21, " ", $B$7), 'Table 8 - Full data'!$A$2:$M$127, 11, FALSE)</f>
        <v>0.25</v>
      </c>
      <c r="L21" s="17">
        <f>VLOOKUP(CONCATENATE($A21, " ", $B$7), 'Table 8 - Full data'!$A$2:$M$127, 12, FALSE)</f>
        <v>0.62</v>
      </c>
      <c r="M21" s="17">
        <f>VLOOKUP(CONCATENATE($A21, " ", $B$7), 'Table 8 - Full data'!$A$2:$M$127, 13, FALSE)</f>
        <v>0.09</v>
      </c>
    </row>
    <row r="22" spans="1:13" x14ac:dyDescent="0.35">
      <c r="A22" s="11" t="s">
        <v>318</v>
      </c>
      <c r="B22" s="16">
        <f>VLOOKUP(CONCATENATE($A22, " ", $B$7), 'Table 8 - Full data'!$A$2:$M$127, 2, FALSE)</f>
        <v>34560</v>
      </c>
      <c r="C22" s="17">
        <f>VLOOKUP(CONCATENATE($A22, " ", $B$7), 'Table 8 - Full data'!$A$2:$M$127, 3, FALSE)</f>
        <v>7.0000000000000007E-2</v>
      </c>
      <c r="D22" s="16">
        <f>VLOOKUP(CONCATENATE($A22, " ", $B$7), 'Table 8 - Full data'!$A$2:$M$127, 4, FALSE)</f>
        <v>13010</v>
      </c>
      <c r="E22" s="16">
        <f>VLOOKUP(CONCATENATE($A22, " ", $B$7), 'Table 8 - Full data'!$A$2:$M$127, 5, FALSE)</f>
        <v>10865</v>
      </c>
      <c r="F22" s="16">
        <f>VLOOKUP(CONCATENATE($A22, " ", $B$7), 'Table 8 - Full data'!$A$2:$M$127, 6, FALSE)</f>
        <v>8340</v>
      </c>
      <c r="G22" s="16">
        <f>VLOOKUP(CONCATENATE($A22, " ", $B$7), 'Table 8 - Full data'!$A$2:$M$127, 7, FALSE)</f>
        <v>21135</v>
      </c>
      <c r="H22" s="16">
        <f>VLOOKUP(CONCATENATE($A22, " ", $B$7), 'Table 8 - Full data'!$A$2:$M$127, 8, FALSE)</f>
        <v>3515</v>
      </c>
      <c r="I22" s="17">
        <f>VLOOKUP(CONCATENATE($A22, " ", $B$7), 'Table 8 - Full data'!$A$2:$M$127, 9, FALSE)</f>
        <v>0.38</v>
      </c>
      <c r="J22" s="17">
        <f>VLOOKUP(CONCATENATE($A22, " ", $B$7), 'Table 8 - Full data'!$A$2:$M$127, 10, FALSE)</f>
        <v>0.31</v>
      </c>
      <c r="K22" s="17">
        <f>VLOOKUP(CONCATENATE($A22, " ", $B$7), 'Table 8 - Full data'!$A$2:$M$127, 11, FALSE)</f>
        <v>0.24</v>
      </c>
      <c r="L22" s="17">
        <f>VLOOKUP(CONCATENATE($A22, " ", $B$7), 'Table 8 - Full data'!$A$2:$M$127, 12, FALSE)</f>
        <v>0.61</v>
      </c>
      <c r="M22" s="17">
        <f>VLOOKUP(CONCATENATE($A22, " ", $B$7), 'Table 8 - Full data'!$A$2:$M$127, 13, FALSE)</f>
        <v>0.1</v>
      </c>
    </row>
    <row r="23" spans="1:13" x14ac:dyDescent="0.35">
      <c r="A23" s="11" t="s">
        <v>319</v>
      </c>
      <c r="B23" s="16">
        <f>VLOOKUP(CONCATENATE($A23, " ", $B$7), 'Table 8 - Full data'!$A$2:$M$127, 2, FALSE)</f>
        <v>1300</v>
      </c>
      <c r="C23" s="17">
        <f>VLOOKUP(CONCATENATE($A23, " ", $B$7), 'Table 8 - Full data'!$A$2:$M$127, 3, FALSE)</f>
        <v>0</v>
      </c>
      <c r="D23" s="16">
        <f>VLOOKUP(CONCATENATE($A23, " ", $B$7), 'Table 8 - Full data'!$A$2:$M$127, 4, FALSE)</f>
        <v>480</v>
      </c>
      <c r="E23" s="16">
        <f>VLOOKUP(CONCATENATE($A23, " ", $B$7), 'Table 8 - Full data'!$A$2:$M$127, 5, FALSE)</f>
        <v>425</v>
      </c>
      <c r="F23" s="16">
        <f>VLOOKUP(CONCATENATE($A23, " ", $B$7), 'Table 8 - Full data'!$A$2:$M$127, 6, FALSE)</f>
        <v>325</v>
      </c>
      <c r="G23" s="16">
        <f>VLOOKUP(CONCATENATE($A23, " ", $B$7), 'Table 8 - Full data'!$A$2:$M$127, 7, FALSE)</f>
        <v>760</v>
      </c>
      <c r="H23" s="16">
        <f>VLOOKUP(CONCATENATE($A23, " ", $B$7), 'Table 8 - Full data'!$A$2:$M$127, 8, FALSE)</f>
        <v>140</v>
      </c>
      <c r="I23" s="17">
        <f>VLOOKUP(CONCATENATE($A23, " ", $B$7), 'Table 8 - Full data'!$A$2:$M$127, 9, FALSE)</f>
        <v>0.37</v>
      </c>
      <c r="J23" s="17">
        <f>VLOOKUP(CONCATENATE($A23, " ", $B$7), 'Table 8 - Full data'!$A$2:$M$127, 10, FALSE)</f>
        <v>0.33</v>
      </c>
      <c r="K23" s="17">
        <f>VLOOKUP(CONCATENATE($A23, " ", $B$7), 'Table 8 - Full data'!$A$2:$M$127, 11, FALSE)</f>
        <v>0.25</v>
      </c>
      <c r="L23" s="17">
        <f>VLOOKUP(CONCATENATE($A23, " ", $B$7), 'Table 8 - Full data'!$A$2:$M$127, 12, FALSE)</f>
        <v>0.57999999999999996</v>
      </c>
      <c r="M23" s="17">
        <f>VLOOKUP(CONCATENATE($A23, " ", $B$7), 'Table 8 - Full data'!$A$2:$M$127, 13, FALSE)</f>
        <v>0.11</v>
      </c>
    </row>
    <row r="24" spans="1:13" x14ac:dyDescent="0.35">
      <c r="A24" s="11" t="s">
        <v>305</v>
      </c>
      <c r="B24" s="16">
        <f>VLOOKUP(CONCATENATE($A24, " ", $B$7), 'Table 8 - Full data'!$A$2:$M$127, 2, FALSE)</f>
        <v>690</v>
      </c>
      <c r="C24" s="17">
        <f>VLOOKUP(CONCATENATE($A24, " ", $B$7), 'Table 8 - Full data'!$A$2:$M$127, 3, FALSE)</f>
        <v>0</v>
      </c>
      <c r="D24" s="16">
        <f>VLOOKUP(CONCATENATE($A24, " ", $B$7), 'Table 8 - Full data'!$A$2:$M$127, 4, FALSE)</f>
        <v>280</v>
      </c>
      <c r="E24" s="16">
        <f>VLOOKUP(CONCATENATE($A24, " ", $B$7), 'Table 8 - Full data'!$A$2:$M$127, 5, FALSE)</f>
        <v>220</v>
      </c>
      <c r="F24" s="16">
        <f>VLOOKUP(CONCATENATE($A24, " ", $B$7), 'Table 8 - Full data'!$A$2:$M$127, 6, FALSE)</f>
        <v>135</v>
      </c>
      <c r="G24" s="16">
        <f>VLOOKUP(CONCATENATE($A24, " ", $B$7), 'Table 8 - Full data'!$A$2:$M$127, 7, FALSE)</f>
        <v>465</v>
      </c>
      <c r="H24" s="16">
        <f>VLOOKUP(CONCATENATE($A24, " ", $B$7), 'Table 8 - Full data'!$A$2:$M$127, 8, FALSE)</f>
        <v>60</v>
      </c>
      <c r="I24" s="17">
        <f>VLOOKUP(CONCATENATE($A24, " ", $B$7), 'Table 8 - Full data'!$A$2:$M$127, 9, FALSE)</f>
        <v>0.41</v>
      </c>
      <c r="J24" s="17">
        <f>VLOOKUP(CONCATENATE($A24, " ", $B$7), 'Table 8 - Full data'!$A$2:$M$127, 10, FALSE)</f>
        <v>0.32</v>
      </c>
      <c r="K24" s="17">
        <f>VLOOKUP(CONCATENATE($A24, " ", $B$7), 'Table 8 - Full data'!$A$2:$M$127, 11, FALSE)</f>
        <v>0.19</v>
      </c>
      <c r="L24" s="17">
        <f>VLOOKUP(CONCATENATE($A24, " ", $B$7), 'Table 8 - Full data'!$A$2:$M$127, 12, FALSE)</f>
        <v>0.67</v>
      </c>
      <c r="M24" s="17">
        <f>VLOOKUP(CONCATENATE($A24, " ", $B$7), 'Table 8 - Full data'!$A$2:$M$127, 13, FALSE)</f>
        <v>0.09</v>
      </c>
    </row>
    <row r="25" spans="1:13" x14ac:dyDescent="0.35">
      <c r="A25" s="11" t="s">
        <v>306</v>
      </c>
      <c r="B25" s="16">
        <f>VLOOKUP(CONCATENATE($A25, " ", $B$7), 'Table 8 - Full data'!$A$2:$M$127, 2, FALSE)</f>
        <v>12780</v>
      </c>
      <c r="C25" s="17">
        <f>VLOOKUP(CONCATENATE($A25, " ", $B$7), 'Table 8 - Full data'!$A$2:$M$127, 3, FALSE)</f>
        <v>0.03</v>
      </c>
      <c r="D25" s="16">
        <f>VLOOKUP(CONCATENATE($A25, " ", $B$7), 'Table 8 - Full data'!$A$2:$M$127, 4, FALSE)</f>
        <v>7830</v>
      </c>
      <c r="E25" s="16">
        <f>VLOOKUP(CONCATENATE($A25, " ", $B$7), 'Table 8 - Full data'!$A$2:$M$127, 5, FALSE)</f>
        <v>2830</v>
      </c>
      <c r="F25" s="16">
        <f>VLOOKUP(CONCATENATE($A25, " ", $B$7), 'Table 8 - Full data'!$A$2:$M$127, 6, FALSE)</f>
        <v>1145</v>
      </c>
      <c r="G25" s="16">
        <f>VLOOKUP(CONCATENATE($A25, " ", $B$7), 'Table 8 - Full data'!$A$2:$M$127, 7, FALSE)</f>
        <v>7170</v>
      </c>
      <c r="H25" s="16">
        <f>VLOOKUP(CONCATENATE($A25, " ", $B$7), 'Table 8 - Full data'!$A$2:$M$127, 8, FALSE)</f>
        <v>985</v>
      </c>
      <c r="I25" s="17">
        <f>VLOOKUP(CONCATENATE($A25, " ", $B$7), 'Table 8 - Full data'!$A$2:$M$127, 9, FALSE)</f>
        <v>0.61</v>
      </c>
      <c r="J25" s="17">
        <f>VLOOKUP(CONCATENATE($A25, " ", $B$7), 'Table 8 - Full data'!$A$2:$M$127, 10, FALSE)</f>
        <v>0.22</v>
      </c>
      <c r="K25" s="17">
        <f>VLOOKUP(CONCATENATE($A25, " ", $B$7), 'Table 8 - Full data'!$A$2:$M$127, 11, FALSE)</f>
        <v>0.09</v>
      </c>
      <c r="L25" s="17">
        <f>VLOOKUP(CONCATENATE($A25, " ", $B$7), 'Table 8 - Full data'!$A$2:$M$127, 12, FALSE)</f>
        <v>0.56000000000000005</v>
      </c>
      <c r="M25" s="17">
        <f>VLOOKUP(CONCATENATE($A25, " ", $B$7), 'Table 8 - Full data'!$A$2:$M$127, 13, FALSE)</f>
        <v>0.08</v>
      </c>
    </row>
    <row r="26" spans="1:13" x14ac:dyDescent="0.35">
      <c r="A26" s="11" t="s">
        <v>307</v>
      </c>
      <c r="B26" s="16">
        <f>VLOOKUP(CONCATENATE($A26, " ", $B$7), 'Table 8 - Full data'!$A$2:$M$127, 2, FALSE)</f>
        <v>705</v>
      </c>
      <c r="C26" s="17">
        <f>VLOOKUP(CONCATENATE($A26, " ", $B$7), 'Table 8 - Full data'!$A$2:$M$127, 3, FALSE)</f>
        <v>0</v>
      </c>
      <c r="D26" s="16">
        <f>VLOOKUP(CONCATENATE($A26, " ", $B$7), 'Table 8 - Full data'!$A$2:$M$127, 4, FALSE)</f>
        <v>305</v>
      </c>
      <c r="E26" s="16">
        <f>VLOOKUP(CONCATENATE($A26, " ", $B$7), 'Table 8 - Full data'!$A$2:$M$127, 5, FALSE)</f>
        <v>170</v>
      </c>
      <c r="F26" s="16">
        <f>VLOOKUP(CONCATENATE($A26, " ", $B$7), 'Table 8 - Full data'!$A$2:$M$127, 6, FALSE)</f>
        <v>115</v>
      </c>
      <c r="G26" s="16">
        <f>VLOOKUP(CONCATENATE($A26, " ", $B$7), 'Table 8 - Full data'!$A$2:$M$127, 7, FALSE)</f>
        <v>415</v>
      </c>
      <c r="H26" s="16">
        <f>VLOOKUP(CONCATENATE($A26, " ", $B$7), 'Table 8 - Full data'!$A$2:$M$127, 8, FALSE)</f>
        <v>95</v>
      </c>
      <c r="I26" s="17">
        <f>VLOOKUP(CONCATENATE($A26, " ", $B$7), 'Table 8 - Full data'!$A$2:$M$127, 9, FALSE)</f>
        <v>0.43</v>
      </c>
      <c r="J26" s="17">
        <f>VLOOKUP(CONCATENATE($A26, " ", $B$7), 'Table 8 - Full data'!$A$2:$M$127, 10, FALSE)</f>
        <v>0.24</v>
      </c>
      <c r="K26" s="17">
        <f>VLOOKUP(CONCATENATE($A26, " ", $B$7), 'Table 8 - Full data'!$A$2:$M$127, 11, FALSE)</f>
        <v>0.16</v>
      </c>
      <c r="L26" s="17">
        <f>VLOOKUP(CONCATENATE($A26, " ", $B$7), 'Table 8 - Full data'!$A$2:$M$127, 12, FALSE)</f>
        <v>0.59</v>
      </c>
      <c r="M26" s="17">
        <f>VLOOKUP(CONCATENATE($A26, " ", $B$7), 'Table 8 - Full data'!$A$2:$M$127, 13, FALSE)</f>
        <v>0.14000000000000001</v>
      </c>
    </row>
    <row r="27" spans="1:13" x14ac:dyDescent="0.35">
      <c r="A27" s="11" t="s">
        <v>65</v>
      </c>
      <c r="B27" s="11"/>
      <c r="C27" s="11"/>
      <c r="D27" s="11"/>
      <c r="E27" s="11"/>
      <c r="F27" s="11"/>
      <c r="G27" s="11"/>
      <c r="H27" s="11"/>
      <c r="I27" s="11"/>
      <c r="J27" s="11"/>
      <c r="K27" s="11"/>
      <c r="L27" s="11"/>
      <c r="M27" s="11"/>
    </row>
    <row r="28" spans="1:13" x14ac:dyDescent="0.35">
      <c r="A28" s="11" t="s">
        <v>84</v>
      </c>
      <c r="B28" s="11"/>
      <c r="C28" s="11"/>
      <c r="D28" s="11"/>
      <c r="E28" s="11"/>
      <c r="F28" s="11"/>
      <c r="G28" s="11"/>
      <c r="H28" s="11"/>
      <c r="I28" s="11"/>
      <c r="J28" s="11"/>
      <c r="K28" s="11"/>
      <c r="L28" s="11"/>
      <c r="M28" s="11"/>
    </row>
    <row r="29" spans="1:13" ht="201.5" x14ac:dyDescent="0.35">
      <c r="A29" s="24" t="s">
        <v>66</v>
      </c>
      <c r="B29" s="11"/>
      <c r="C29" s="11"/>
      <c r="D29" s="11"/>
      <c r="E29" s="11"/>
      <c r="F29" s="11"/>
      <c r="G29" s="11"/>
      <c r="H29" s="11"/>
      <c r="I29" s="11"/>
      <c r="J29" s="11"/>
      <c r="K29" s="11"/>
      <c r="L29" s="11"/>
      <c r="M29" s="11"/>
    </row>
    <row r="30" spans="1:13" ht="155" x14ac:dyDescent="0.35">
      <c r="A30" s="24" t="s">
        <v>103</v>
      </c>
      <c r="B30" s="11"/>
      <c r="C30" s="11"/>
      <c r="D30" s="11"/>
      <c r="E30" s="11"/>
      <c r="F30" s="11"/>
      <c r="G30" s="11"/>
      <c r="H30" s="11"/>
      <c r="I30" s="11"/>
      <c r="J30" s="11"/>
      <c r="K30" s="11"/>
      <c r="L30" s="11"/>
      <c r="M30" s="11"/>
    </row>
    <row r="31" spans="1:13" ht="139.5" x14ac:dyDescent="0.35">
      <c r="A31" s="24" t="s">
        <v>106</v>
      </c>
      <c r="B31" s="11"/>
      <c r="C31" s="11"/>
      <c r="D31" s="11"/>
      <c r="E31" s="11"/>
      <c r="F31" s="11"/>
      <c r="G31" s="11"/>
      <c r="H31" s="11"/>
      <c r="I31" s="11"/>
      <c r="J31" s="11"/>
      <c r="K31" s="11"/>
      <c r="L31" s="11"/>
      <c r="M31" s="11"/>
    </row>
    <row r="32" spans="1:13" x14ac:dyDescent="0.35">
      <c r="A32" s="11" t="s">
        <v>104</v>
      </c>
      <c r="B32" s="11"/>
      <c r="C32" s="11"/>
      <c r="D32" s="11"/>
      <c r="E32" s="11"/>
      <c r="F32" s="11"/>
      <c r="G32" s="11"/>
      <c r="H32" s="11"/>
      <c r="I32" s="11"/>
      <c r="J32" s="11"/>
      <c r="K32" s="11"/>
      <c r="L32" s="11"/>
      <c r="M32" s="11"/>
    </row>
    <row r="33" spans="1:13" x14ac:dyDescent="0.35">
      <c r="A33" s="11" t="s">
        <v>94</v>
      </c>
      <c r="B33" s="11"/>
      <c r="C33" s="11"/>
      <c r="D33" s="11"/>
      <c r="E33" s="11"/>
      <c r="F33" s="11"/>
      <c r="G33" s="11"/>
      <c r="H33" s="11"/>
      <c r="I33" s="11"/>
      <c r="J33" s="11"/>
      <c r="K33" s="11"/>
      <c r="L33" s="11"/>
      <c r="M33" s="11"/>
    </row>
    <row r="34" spans="1:13" x14ac:dyDescent="0.35">
      <c r="A34" s="11" t="s">
        <v>107</v>
      </c>
      <c r="B34" s="11"/>
      <c r="C34" s="11"/>
      <c r="D34" s="11"/>
      <c r="E34" s="11"/>
      <c r="F34" s="11"/>
      <c r="G34" s="11"/>
      <c r="H34" s="11"/>
      <c r="I34" s="11"/>
      <c r="J34" s="11"/>
      <c r="K34" s="11"/>
      <c r="L34" s="11"/>
      <c r="M34" s="11"/>
    </row>
    <row r="35" spans="1:13" x14ac:dyDescent="0.35">
      <c r="A35" s="11" t="s">
        <v>100</v>
      </c>
      <c r="B35" s="11"/>
      <c r="C35" s="11"/>
      <c r="D35" s="11"/>
      <c r="E35" s="11"/>
      <c r="F35" s="11"/>
      <c r="G35" s="11"/>
      <c r="H35" s="11"/>
      <c r="I35" s="11"/>
      <c r="J35" s="11"/>
      <c r="K35" s="11"/>
      <c r="L35" s="11"/>
      <c r="M35" s="11"/>
    </row>
    <row r="36" spans="1:13" ht="108.5" x14ac:dyDescent="0.35">
      <c r="A36" s="24" t="s">
        <v>101</v>
      </c>
      <c r="B36" s="11"/>
      <c r="C36" s="11"/>
      <c r="D36" s="11"/>
      <c r="E36" s="11"/>
      <c r="F36" s="11"/>
      <c r="G36" s="11"/>
      <c r="H36" s="11"/>
      <c r="I36" s="11"/>
      <c r="J36" s="11"/>
      <c r="K36" s="11"/>
      <c r="L36" s="11"/>
      <c r="M36" s="11"/>
    </row>
    <row r="37" spans="1:13" ht="124" x14ac:dyDescent="0.35">
      <c r="A37" s="24" t="s">
        <v>102</v>
      </c>
      <c r="B37" s="11"/>
      <c r="C37" s="11"/>
      <c r="D37" s="11"/>
      <c r="E37" s="11"/>
      <c r="F37" s="11"/>
      <c r="G37" s="11"/>
      <c r="H37" s="11"/>
      <c r="I37" s="11"/>
      <c r="J37" s="11"/>
      <c r="K37" s="11"/>
      <c r="L37" s="11"/>
      <c r="M37" s="11"/>
    </row>
    <row r="38" spans="1:13" x14ac:dyDescent="0.35">
      <c r="A38" s="11" t="s">
        <v>98</v>
      </c>
      <c r="B38" s="11"/>
      <c r="C38" s="11"/>
      <c r="D38" s="11"/>
      <c r="E38" s="11"/>
      <c r="F38" s="11"/>
      <c r="G38" s="11"/>
      <c r="H38" s="11"/>
      <c r="I38" s="11"/>
      <c r="J38" s="11"/>
      <c r="K38" s="11"/>
      <c r="L38" s="11"/>
      <c r="M38" s="11"/>
    </row>
  </sheetData>
  <conditionalFormatting sqref="C1:C1048576 I1:M1048576">
    <cfRule type="dataBar" priority="1">
      <dataBar>
        <cfvo type="num" val="0"/>
        <cfvo type="num" val="1"/>
        <color rgb="FFB4A9D4"/>
      </dataBar>
      <extLst>
        <ext xmlns:x14="http://schemas.microsoft.com/office/spreadsheetml/2009/9/main" uri="{B025F937-C7B1-47D3-B67F-A62EFF666E3E}">
          <x14:id>{303DE2D1-1B2D-4394-A056-A0A3FEC09447}</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03DE2D1-1B2D-4394-A056-A0A3FEC09447}">
            <x14:dataBar minLength="0" maxLength="100" gradient="0">
              <x14:cfvo type="num">
                <xm:f>0</xm:f>
              </x14:cfvo>
              <x14:cfvo type="num">
                <xm:f>1</xm:f>
              </x14:cfvo>
              <x14:negativeFillColor rgb="FFB4A9D4"/>
              <x14:axisColor rgb="FF000000"/>
            </x14:dataBar>
          </x14:cfRule>
          <xm:sqref>C1:C1048576 I1:M1048576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'Financial year lookup'!A3:A9</xm:f>
          </x14:formula1>
          <xm:sqref>B7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0"/>
  <sheetViews>
    <sheetView topLeftCell="A16" workbookViewId="0">
      <selection activeCell="A2" sqref="A2"/>
    </sheetView>
  </sheetViews>
  <sheetFormatPr defaultColWidth="10.6640625" defaultRowHeight="15.5" x14ac:dyDescent="0.35"/>
  <cols>
    <col min="1" max="1" width="35.6640625" customWidth="1"/>
    <col min="2" max="10" width="16.6640625" customWidth="1"/>
  </cols>
  <sheetData>
    <row r="1" spans="1:10" ht="21" x14ac:dyDescent="0.5">
      <c r="A1" s="10" t="s">
        <v>9</v>
      </c>
      <c r="B1" s="11"/>
      <c r="C1" s="11"/>
      <c r="D1" s="11"/>
      <c r="E1" s="11"/>
      <c r="F1" s="11"/>
      <c r="G1" s="11"/>
      <c r="H1" s="11"/>
      <c r="I1" s="11"/>
      <c r="J1" s="11"/>
    </row>
    <row r="2" spans="1:10" ht="18.5" x14ac:dyDescent="0.45">
      <c r="A2" s="84" t="s">
        <v>940</v>
      </c>
      <c r="B2" s="11"/>
      <c r="C2" s="11"/>
      <c r="D2" s="11"/>
      <c r="E2" s="11"/>
      <c r="F2" s="11"/>
      <c r="G2" s="11"/>
      <c r="H2" s="11"/>
      <c r="I2" s="11"/>
      <c r="J2" s="11"/>
    </row>
    <row r="3" spans="1:10" ht="124" x14ac:dyDescent="0.35">
      <c r="A3" s="24" t="s">
        <v>45</v>
      </c>
      <c r="B3" s="11"/>
      <c r="C3" s="11"/>
      <c r="D3" s="11"/>
      <c r="E3" s="11"/>
      <c r="F3" s="11"/>
      <c r="G3" s="11"/>
      <c r="H3" s="11"/>
      <c r="I3" s="11"/>
      <c r="J3" s="11"/>
    </row>
    <row r="4" spans="1:10" x14ac:dyDescent="0.35">
      <c r="A4" s="11" t="s">
        <v>46</v>
      </c>
      <c r="B4" s="11"/>
      <c r="C4" s="11"/>
      <c r="D4" s="11"/>
      <c r="E4" s="11"/>
      <c r="F4" s="11"/>
      <c r="G4" s="11"/>
      <c r="H4" s="11"/>
      <c r="I4" s="11"/>
      <c r="J4" s="11"/>
    </row>
    <row r="5" spans="1:10" x14ac:dyDescent="0.35">
      <c r="A5" s="11" t="s">
        <v>24</v>
      </c>
      <c r="B5" s="11"/>
      <c r="C5" s="11"/>
      <c r="D5" s="11"/>
      <c r="E5" s="11"/>
      <c r="F5" s="11"/>
      <c r="G5" s="11"/>
      <c r="H5" s="11"/>
      <c r="I5" s="11"/>
      <c r="J5" s="11"/>
    </row>
    <row r="6" spans="1:10" x14ac:dyDescent="0.35">
      <c r="A6" s="11" t="s">
        <v>25</v>
      </c>
      <c r="B6" s="11"/>
      <c r="C6" s="11"/>
      <c r="D6" s="11"/>
      <c r="E6" s="11"/>
      <c r="F6" s="11"/>
      <c r="G6" s="11"/>
      <c r="H6" s="11"/>
      <c r="I6" s="11"/>
      <c r="J6" s="11"/>
    </row>
    <row r="7" spans="1:10" x14ac:dyDescent="0.35">
      <c r="A7" s="11" t="s">
        <v>47</v>
      </c>
      <c r="B7" s="11"/>
      <c r="C7" s="11"/>
      <c r="D7" s="11"/>
      <c r="E7" s="11"/>
      <c r="F7" s="11"/>
      <c r="G7" s="11"/>
      <c r="H7" s="11"/>
      <c r="I7" s="11"/>
      <c r="J7" s="11"/>
    </row>
    <row r="8" spans="1:10" ht="31" x14ac:dyDescent="0.35">
      <c r="A8" s="12" t="s">
        <v>850</v>
      </c>
      <c r="B8" s="12" t="s">
        <v>347</v>
      </c>
      <c r="C8" s="11"/>
      <c r="D8" s="11"/>
      <c r="E8" s="11"/>
      <c r="F8" s="11"/>
      <c r="G8" s="11"/>
      <c r="H8" s="11"/>
      <c r="I8" s="11"/>
      <c r="J8" s="11"/>
    </row>
    <row r="9" spans="1:10" ht="80" customHeight="1" x14ac:dyDescent="0.35">
      <c r="A9" s="7" t="s">
        <v>938</v>
      </c>
      <c r="B9" s="12" t="s">
        <v>860</v>
      </c>
      <c r="C9" s="12" t="s">
        <v>320</v>
      </c>
      <c r="D9" s="12" t="s">
        <v>261</v>
      </c>
      <c r="E9" s="12" t="s">
        <v>861</v>
      </c>
      <c r="F9" s="12" t="s">
        <v>862</v>
      </c>
      <c r="G9" s="12" t="s">
        <v>321</v>
      </c>
      <c r="H9" s="12" t="s">
        <v>178</v>
      </c>
      <c r="I9" s="12" t="s">
        <v>179</v>
      </c>
      <c r="J9" s="12" t="s">
        <v>180</v>
      </c>
    </row>
    <row r="10" spans="1:10" x14ac:dyDescent="0.35">
      <c r="A10" s="13" t="s">
        <v>181</v>
      </c>
      <c r="B10" s="14">
        <f>VLOOKUP(CONCATENATE($A10, " ", $B$8), 'Table 9 - Full data'!$A$3:$J$30, 2, FALSE)</f>
        <v>178305</v>
      </c>
      <c r="C10" s="15">
        <f>VLOOKUP(CONCATENATE($A10, " ", $B$8), 'Table 9 - Full data'!$A$3:$J$30, 3, FALSE)</f>
        <v>1</v>
      </c>
      <c r="D10" s="14">
        <f>VLOOKUP(CONCATENATE($A10, " ", $B$8), 'Table 9 - Full data'!$A$3:$J$30, 4, FALSE)</f>
        <v>176840</v>
      </c>
      <c r="E10" s="14">
        <f>VLOOKUP(CONCATENATE($A10, " ", $B$8), 'Table 9 - Full data'!$A$3:$J$30, 5, FALSE)</f>
        <v>86490</v>
      </c>
      <c r="F10" s="14">
        <f>VLOOKUP(CONCATENATE($A10, " ", $B$8), 'Table 9 - Full data'!$A$3:$J$30, 6, FALSE)</f>
        <v>86100</v>
      </c>
      <c r="G10" s="14">
        <f>VLOOKUP(CONCATENATE($A10, " ", $B$8), 'Table 9 - Full data'!$A$3:$J$30, 7, FALSE)</f>
        <v>4245</v>
      </c>
      <c r="H10" s="15">
        <f>VLOOKUP(CONCATENATE($A10, " ", $B$8), 'Table 9 - Full data'!$A$3:$J$30, 8, FALSE)</f>
        <v>0.49</v>
      </c>
      <c r="I10" s="15">
        <f>VLOOKUP(CONCATENATE($A10, " ", $B$8), 'Table 9 - Full data'!$A$3:$J$30, 9, FALSE)</f>
        <v>0.49</v>
      </c>
      <c r="J10" s="15">
        <f>VLOOKUP(CONCATENATE($A10, " ", $B$8), 'Table 9 - Full data'!$A$3:$J$30, 10, FALSE)</f>
        <v>0.02</v>
      </c>
    </row>
    <row r="11" spans="1:10" x14ac:dyDescent="0.35">
      <c r="A11" s="11" t="s">
        <v>322</v>
      </c>
      <c r="B11" s="16"/>
      <c r="C11" s="17"/>
      <c r="D11" s="16"/>
      <c r="E11" s="16"/>
      <c r="F11" s="16"/>
      <c r="G11" s="16"/>
      <c r="H11" s="17"/>
      <c r="I11" s="17"/>
      <c r="J11" s="17"/>
    </row>
    <row r="12" spans="1:10" x14ac:dyDescent="0.35">
      <c r="A12" s="11" t="s">
        <v>323</v>
      </c>
      <c r="B12" s="16"/>
      <c r="C12" s="17"/>
      <c r="D12" s="16"/>
      <c r="E12" s="16"/>
      <c r="F12" s="16"/>
      <c r="G12" s="16"/>
      <c r="H12" s="17"/>
      <c r="I12" s="17"/>
      <c r="J12" s="17"/>
    </row>
    <row r="13" spans="1:10" x14ac:dyDescent="0.35">
      <c r="A13" s="11" t="s">
        <v>324</v>
      </c>
      <c r="B13" s="16"/>
      <c r="C13" s="17"/>
      <c r="D13" s="16"/>
      <c r="E13" s="16"/>
      <c r="F13" s="16"/>
      <c r="G13" s="16"/>
      <c r="H13" s="17"/>
      <c r="I13" s="17"/>
      <c r="J13" s="17"/>
    </row>
    <row r="14" spans="1:10" x14ac:dyDescent="0.35">
      <c r="A14" s="11" t="s">
        <v>65</v>
      </c>
      <c r="B14" s="11"/>
      <c r="C14" s="11"/>
      <c r="D14" s="11"/>
      <c r="E14" s="11"/>
      <c r="F14" s="11"/>
      <c r="G14" s="11"/>
      <c r="H14" s="11"/>
      <c r="I14" s="11"/>
      <c r="J14" s="11"/>
    </row>
    <row r="15" spans="1:10" ht="201.5" x14ac:dyDescent="0.35">
      <c r="A15" s="24" t="s">
        <v>66</v>
      </c>
      <c r="B15" s="11"/>
      <c r="C15" s="11"/>
      <c r="D15" s="11"/>
      <c r="E15" s="11"/>
      <c r="F15" s="11"/>
      <c r="G15" s="11"/>
      <c r="H15" s="11"/>
      <c r="I15" s="11"/>
      <c r="J15" s="11"/>
    </row>
    <row r="16" spans="1:10" ht="155" x14ac:dyDescent="0.35">
      <c r="A16" s="24" t="s">
        <v>108</v>
      </c>
      <c r="B16" s="11"/>
      <c r="C16" s="11"/>
      <c r="D16" s="11"/>
      <c r="E16" s="11"/>
      <c r="F16" s="11"/>
      <c r="G16" s="11"/>
      <c r="H16" s="11"/>
      <c r="I16" s="11"/>
      <c r="J16" s="11"/>
    </row>
    <row r="17" spans="1:10" ht="178.5" customHeight="1" x14ac:dyDescent="0.35">
      <c r="A17" s="76" t="s">
        <v>943</v>
      </c>
      <c r="B17" s="11"/>
      <c r="C17" s="11"/>
      <c r="D17" s="11"/>
      <c r="E17" s="11"/>
      <c r="F17" s="11"/>
      <c r="G17" s="11"/>
      <c r="H17" s="11"/>
      <c r="I17" s="11"/>
      <c r="J17" s="11"/>
    </row>
    <row r="18" spans="1:10" x14ac:dyDescent="0.35">
      <c r="A18" s="11" t="s">
        <v>109</v>
      </c>
      <c r="B18" s="11"/>
      <c r="C18" s="11"/>
      <c r="D18" s="11"/>
      <c r="E18" s="11"/>
      <c r="F18" s="11"/>
      <c r="G18" s="11"/>
      <c r="H18" s="11"/>
      <c r="I18" s="11"/>
      <c r="J18" s="11"/>
    </row>
    <row r="19" spans="1:10" x14ac:dyDescent="0.35">
      <c r="A19" s="11" t="s">
        <v>87</v>
      </c>
      <c r="B19" s="11"/>
      <c r="C19" s="11"/>
      <c r="D19" s="11"/>
      <c r="E19" s="11"/>
      <c r="F19" s="11"/>
      <c r="G19" s="11"/>
      <c r="H19" s="11"/>
      <c r="I19" s="11"/>
      <c r="J19" s="11"/>
    </row>
    <row r="20" spans="1:10" ht="108.5" x14ac:dyDescent="0.35">
      <c r="A20" s="24" t="s">
        <v>110</v>
      </c>
      <c r="B20" s="11"/>
      <c r="C20" s="11"/>
      <c r="D20" s="11"/>
      <c r="E20" s="11"/>
      <c r="F20" s="11"/>
      <c r="G20" s="11"/>
      <c r="H20" s="11"/>
      <c r="I20" s="11"/>
      <c r="J20" s="11"/>
    </row>
  </sheetData>
  <conditionalFormatting sqref="C1:C1048576 H1:J1048576">
    <cfRule type="dataBar" priority="1">
      <dataBar>
        <cfvo type="num" val="0"/>
        <cfvo type="num" val="1"/>
        <color rgb="FFB4A9D4"/>
      </dataBar>
      <extLst>
        <ext xmlns:x14="http://schemas.microsoft.com/office/spreadsheetml/2009/9/main" uri="{B025F937-C7B1-47D3-B67F-A62EFF666E3E}">
          <x14:id>{44BB6CF8-C0FA-4398-88F1-C5F9424D7750}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4BB6CF8-C0FA-4398-88F1-C5F9424D7750}">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'Financial year lookup'!A3:A9</xm:f>
          </x14:formula1>
          <xm:sqref>B8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2"/>
  <sheetViews>
    <sheetView workbookViewId="0"/>
  </sheetViews>
  <sheetFormatPr defaultColWidth="10.6640625" defaultRowHeight="15.5" x14ac:dyDescent="0.35"/>
  <cols>
    <col min="1" max="1" width="50.6640625" customWidth="1"/>
    <col min="2" max="13" width="16.6640625" customWidth="1"/>
  </cols>
  <sheetData>
    <row r="1" spans="1:13" ht="21" x14ac:dyDescent="0.5">
      <c r="A1" s="10" t="s">
        <v>10</v>
      </c>
      <c r="B1" s="11"/>
      <c r="C1" s="11"/>
      <c r="D1" s="11"/>
      <c r="E1" s="11"/>
      <c r="F1" s="11"/>
      <c r="G1" s="11"/>
      <c r="H1" s="11"/>
      <c r="I1" s="11"/>
      <c r="J1" s="11"/>
      <c r="K1" s="11"/>
      <c r="L1" s="11"/>
      <c r="M1" s="11"/>
    </row>
    <row r="2" spans="1:13" x14ac:dyDescent="0.35">
      <c r="A2" s="11" t="s">
        <v>48</v>
      </c>
      <c r="B2" s="11"/>
      <c r="C2" s="11"/>
      <c r="D2" s="11"/>
      <c r="E2" s="11"/>
      <c r="F2" s="11"/>
      <c r="G2" s="11"/>
      <c r="H2" s="11"/>
      <c r="I2" s="11"/>
      <c r="J2" s="11"/>
      <c r="K2" s="11"/>
      <c r="L2" s="11"/>
      <c r="M2" s="11"/>
    </row>
    <row r="3" spans="1:13" x14ac:dyDescent="0.35">
      <c r="A3" s="11" t="s">
        <v>24</v>
      </c>
      <c r="B3" s="11"/>
      <c r="C3" s="11"/>
      <c r="D3" s="11"/>
      <c r="E3" s="11"/>
      <c r="F3" s="11"/>
      <c r="G3" s="11"/>
      <c r="H3" s="11"/>
      <c r="I3" s="11"/>
      <c r="J3" s="11"/>
      <c r="K3" s="11"/>
      <c r="L3" s="11"/>
      <c r="M3" s="11"/>
    </row>
    <row r="4" spans="1:13" x14ac:dyDescent="0.35">
      <c r="A4" s="11" t="s">
        <v>25</v>
      </c>
      <c r="B4" s="11"/>
      <c r="C4" s="11"/>
      <c r="D4" s="11"/>
      <c r="E4" s="11"/>
      <c r="F4" s="11"/>
      <c r="G4" s="11"/>
      <c r="H4" s="11"/>
      <c r="I4" s="11"/>
      <c r="J4" s="11"/>
      <c r="K4" s="11"/>
      <c r="L4" s="11"/>
      <c r="M4" s="11"/>
    </row>
    <row r="5" spans="1:13" x14ac:dyDescent="0.35">
      <c r="A5" s="11" t="s">
        <v>49</v>
      </c>
      <c r="B5" s="11"/>
      <c r="C5" s="11"/>
      <c r="D5" s="11"/>
      <c r="E5" s="11"/>
      <c r="F5" s="11"/>
      <c r="G5" s="11"/>
      <c r="H5" s="11"/>
      <c r="I5" s="11"/>
      <c r="J5" s="11"/>
      <c r="K5" s="11"/>
      <c r="L5" s="11"/>
      <c r="M5" s="11"/>
    </row>
    <row r="6" spans="1:13" ht="80" customHeight="1" x14ac:dyDescent="0.35">
      <c r="A6" s="12" t="s">
        <v>882</v>
      </c>
      <c r="B6" s="12" t="s">
        <v>325</v>
      </c>
      <c r="C6" s="12" t="s">
        <v>326</v>
      </c>
      <c r="D6" s="12" t="s">
        <v>327</v>
      </c>
      <c r="E6" s="12" t="s">
        <v>328</v>
      </c>
      <c r="F6" s="12" t="s">
        <v>329</v>
      </c>
      <c r="G6" s="12" t="s">
        <v>330</v>
      </c>
      <c r="H6" s="12" t="s">
        <v>331</v>
      </c>
      <c r="I6" s="12" t="s">
        <v>332</v>
      </c>
      <c r="J6" s="12" t="s">
        <v>333</v>
      </c>
      <c r="K6" s="12" t="s">
        <v>334</v>
      </c>
      <c r="L6" s="12" t="s">
        <v>883</v>
      </c>
      <c r="M6" s="12" t="s">
        <v>884</v>
      </c>
    </row>
    <row r="7" spans="1:13" x14ac:dyDescent="0.35">
      <c r="A7" s="13" t="s">
        <v>181</v>
      </c>
      <c r="B7" s="14">
        <v>469425</v>
      </c>
      <c r="C7" s="14">
        <v>9780</v>
      </c>
      <c r="D7" s="14">
        <v>74140</v>
      </c>
      <c r="E7" s="14">
        <v>66555</v>
      </c>
      <c r="F7" s="14">
        <v>56965</v>
      </c>
      <c r="G7" s="14">
        <v>54660</v>
      </c>
      <c r="H7" s="14">
        <v>39125</v>
      </c>
      <c r="I7" s="14">
        <v>31245</v>
      </c>
      <c r="J7" s="14">
        <v>24350</v>
      </c>
      <c r="K7" s="14">
        <v>27080</v>
      </c>
      <c r="L7" s="14">
        <v>85530</v>
      </c>
      <c r="M7" s="14">
        <v>18</v>
      </c>
    </row>
    <row r="8" spans="1:13" x14ac:dyDescent="0.35">
      <c r="A8" s="11" t="s">
        <v>182</v>
      </c>
      <c r="B8" s="16">
        <v>3365</v>
      </c>
      <c r="C8" s="16">
        <v>100</v>
      </c>
      <c r="D8" s="16">
        <v>1370</v>
      </c>
      <c r="E8" s="16">
        <v>1595</v>
      </c>
      <c r="F8" s="16">
        <v>295</v>
      </c>
      <c r="G8" s="16">
        <v>0</v>
      </c>
      <c r="H8" s="16">
        <v>0</v>
      </c>
      <c r="I8" s="16">
        <v>0</v>
      </c>
      <c r="J8" s="16">
        <v>0</v>
      </c>
      <c r="K8" s="16">
        <v>0</v>
      </c>
      <c r="L8" s="16">
        <v>0</v>
      </c>
      <c r="M8" s="16">
        <v>7</v>
      </c>
    </row>
    <row r="9" spans="1:13" x14ac:dyDescent="0.35">
      <c r="A9" s="11" t="s">
        <v>183</v>
      </c>
      <c r="B9" s="16">
        <v>8300</v>
      </c>
      <c r="C9" s="16">
        <v>475</v>
      </c>
      <c r="D9" s="16">
        <v>1310</v>
      </c>
      <c r="E9" s="16">
        <v>1310</v>
      </c>
      <c r="F9" s="16">
        <v>3390</v>
      </c>
      <c r="G9" s="16">
        <v>945</v>
      </c>
      <c r="H9" s="16">
        <v>555</v>
      </c>
      <c r="I9" s="16">
        <v>275</v>
      </c>
      <c r="J9" s="16">
        <v>40</v>
      </c>
      <c r="K9" s="16">
        <v>0</v>
      </c>
      <c r="L9" s="16">
        <v>0</v>
      </c>
      <c r="M9" s="16">
        <v>12</v>
      </c>
    </row>
    <row r="10" spans="1:13" x14ac:dyDescent="0.35">
      <c r="A10" s="11" t="s">
        <v>184</v>
      </c>
      <c r="B10" s="16">
        <v>3105</v>
      </c>
      <c r="C10" s="16">
        <v>550</v>
      </c>
      <c r="D10" s="16">
        <v>815</v>
      </c>
      <c r="E10" s="16">
        <v>285</v>
      </c>
      <c r="F10" s="16">
        <v>260</v>
      </c>
      <c r="G10" s="16">
        <v>240</v>
      </c>
      <c r="H10" s="16">
        <v>185</v>
      </c>
      <c r="I10" s="16">
        <v>135</v>
      </c>
      <c r="J10" s="16">
        <v>275</v>
      </c>
      <c r="K10" s="16">
        <v>220</v>
      </c>
      <c r="L10" s="16">
        <v>150</v>
      </c>
      <c r="M10" s="16">
        <v>9</v>
      </c>
    </row>
    <row r="11" spans="1:13" x14ac:dyDescent="0.35">
      <c r="A11" s="11" t="s">
        <v>185</v>
      </c>
      <c r="B11" s="16">
        <v>2905</v>
      </c>
      <c r="C11" s="16">
        <v>585</v>
      </c>
      <c r="D11" s="16">
        <v>1080</v>
      </c>
      <c r="E11" s="16">
        <v>300</v>
      </c>
      <c r="F11" s="16">
        <v>215</v>
      </c>
      <c r="G11" s="16">
        <v>175</v>
      </c>
      <c r="H11" s="16">
        <v>155</v>
      </c>
      <c r="I11" s="16">
        <v>75</v>
      </c>
      <c r="J11" s="16">
        <v>55</v>
      </c>
      <c r="K11" s="16">
        <v>35</v>
      </c>
      <c r="L11" s="16">
        <v>220</v>
      </c>
      <c r="M11" s="16">
        <v>3</v>
      </c>
    </row>
    <row r="12" spans="1:13" x14ac:dyDescent="0.35">
      <c r="A12" s="11" t="s">
        <v>186</v>
      </c>
      <c r="B12" s="16">
        <v>3820</v>
      </c>
      <c r="C12" s="16">
        <v>790</v>
      </c>
      <c r="D12" s="16">
        <v>1710</v>
      </c>
      <c r="E12" s="16">
        <v>330</v>
      </c>
      <c r="F12" s="16">
        <v>245</v>
      </c>
      <c r="G12" s="16">
        <v>180</v>
      </c>
      <c r="H12" s="16">
        <v>160</v>
      </c>
      <c r="I12" s="16">
        <v>85</v>
      </c>
      <c r="J12" s="16">
        <v>55</v>
      </c>
      <c r="K12" s="16">
        <v>50</v>
      </c>
      <c r="L12" s="16">
        <v>215</v>
      </c>
      <c r="M12" s="16">
        <v>1</v>
      </c>
    </row>
    <row r="13" spans="1:13" x14ac:dyDescent="0.35">
      <c r="A13" s="11" t="s">
        <v>187</v>
      </c>
      <c r="B13" s="16">
        <v>21140</v>
      </c>
      <c r="C13" s="16">
        <v>400</v>
      </c>
      <c r="D13" s="16">
        <v>17035</v>
      </c>
      <c r="E13" s="16">
        <v>1945</v>
      </c>
      <c r="F13" s="16">
        <v>950</v>
      </c>
      <c r="G13" s="16">
        <v>420</v>
      </c>
      <c r="H13" s="16">
        <v>180</v>
      </c>
      <c r="I13" s="16">
        <v>65</v>
      </c>
      <c r="J13" s="16">
        <v>50</v>
      </c>
      <c r="K13" s="16">
        <v>25</v>
      </c>
      <c r="L13" s="16">
        <v>75</v>
      </c>
      <c r="M13" s="16">
        <v>4</v>
      </c>
    </row>
    <row r="14" spans="1:13" x14ac:dyDescent="0.35">
      <c r="A14" s="11" t="s">
        <v>188</v>
      </c>
      <c r="B14" s="16">
        <v>20520</v>
      </c>
      <c r="C14" s="16">
        <v>450</v>
      </c>
      <c r="D14" s="16">
        <v>7410</v>
      </c>
      <c r="E14" s="16">
        <v>9265</v>
      </c>
      <c r="F14" s="16">
        <v>1340</v>
      </c>
      <c r="G14" s="16">
        <v>1080</v>
      </c>
      <c r="H14" s="16">
        <v>425</v>
      </c>
      <c r="I14" s="16">
        <v>225</v>
      </c>
      <c r="J14" s="16">
        <v>150</v>
      </c>
      <c r="K14" s="16">
        <v>80</v>
      </c>
      <c r="L14" s="16">
        <v>90</v>
      </c>
      <c r="M14" s="16">
        <v>7</v>
      </c>
    </row>
    <row r="15" spans="1:13" x14ac:dyDescent="0.35">
      <c r="A15" s="11" t="s">
        <v>189</v>
      </c>
      <c r="B15" s="16">
        <v>13030</v>
      </c>
      <c r="C15" s="16">
        <v>1095</v>
      </c>
      <c r="D15" s="16">
        <v>4915</v>
      </c>
      <c r="E15" s="16">
        <v>3510</v>
      </c>
      <c r="F15" s="16">
        <v>925</v>
      </c>
      <c r="G15" s="16">
        <v>895</v>
      </c>
      <c r="H15" s="16">
        <v>700</v>
      </c>
      <c r="I15" s="16">
        <v>380</v>
      </c>
      <c r="J15" s="16">
        <v>265</v>
      </c>
      <c r="K15" s="16">
        <v>145</v>
      </c>
      <c r="L15" s="16">
        <v>195</v>
      </c>
      <c r="M15" s="16">
        <v>6</v>
      </c>
    </row>
    <row r="16" spans="1:13" x14ac:dyDescent="0.35">
      <c r="A16" s="11" t="s">
        <v>190</v>
      </c>
      <c r="B16" s="16">
        <v>7460</v>
      </c>
      <c r="C16" s="16">
        <v>890</v>
      </c>
      <c r="D16" s="16">
        <v>3470</v>
      </c>
      <c r="E16" s="16">
        <v>1375</v>
      </c>
      <c r="F16" s="16">
        <v>510</v>
      </c>
      <c r="G16" s="16">
        <v>235</v>
      </c>
      <c r="H16" s="16">
        <v>200</v>
      </c>
      <c r="I16" s="16">
        <v>170</v>
      </c>
      <c r="J16" s="16">
        <v>105</v>
      </c>
      <c r="K16" s="16">
        <v>150</v>
      </c>
      <c r="L16" s="16">
        <v>365</v>
      </c>
      <c r="M16" s="16">
        <v>5</v>
      </c>
    </row>
    <row r="17" spans="1:13" x14ac:dyDescent="0.35">
      <c r="A17" s="11" t="s">
        <v>191</v>
      </c>
      <c r="B17" s="16">
        <v>6565</v>
      </c>
      <c r="C17" s="16">
        <v>50</v>
      </c>
      <c r="D17" s="16">
        <v>430</v>
      </c>
      <c r="E17" s="16">
        <v>3170</v>
      </c>
      <c r="F17" s="16">
        <v>1225</v>
      </c>
      <c r="G17" s="16">
        <v>645</v>
      </c>
      <c r="H17" s="16">
        <v>470</v>
      </c>
      <c r="I17" s="16">
        <v>270</v>
      </c>
      <c r="J17" s="16">
        <v>95</v>
      </c>
      <c r="K17" s="16">
        <v>35</v>
      </c>
      <c r="L17" s="16">
        <v>180</v>
      </c>
      <c r="M17" s="16">
        <v>10</v>
      </c>
    </row>
    <row r="18" spans="1:13" x14ac:dyDescent="0.35">
      <c r="A18" s="11" t="s">
        <v>192</v>
      </c>
      <c r="B18" s="16">
        <v>6925</v>
      </c>
      <c r="C18" s="16">
        <v>50</v>
      </c>
      <c r="D18" s="16">
        <v>440</v>
      </c>
      <c r="E18" s="16">
        <v>605</v>
      </c>
      <c r="F18" s="16">
        <v>3850</v>
      </c>
      <c r="G18" s="16">
        <v>595</v>
      </c>
      <c r="H18" s="16">
        <v>405</v>
      </c>
      <c r="I18" s="16">
        <v>275</v>
      </c>
      <c r="J18" s="16">
        <v>265</v>
      </c>
      <c r="K18" s="16">
        <v>160</v>
      </c>
      <c r="L18" s="16">
        <v>280</v>
      </c>
      <c r="M18" s="16">
        <v>13</v>
      </c>
    </row>
    <row r="19" spans="1:13" x14ac:dyDescent="0.35">
      <c r="A19" s="11" t="s">
        <v>193</v>
      </c>
      <c r="B19" s="16">
        <v>8190</v>
      </c>
      <c r="C19" s="16">
        <v>55</v>
      </c>
      <c r="D19" s="16">
        <v>865</v>
      </c>
      <c r="E19" s="16">
        <v>3010</v>
      </c>
      <c r="F19" s="16">
        <v>2635</v>
      </c>
      <c r="G19" s="16">
        <v>415</v>
      </c>
      <c r="H19" s="16">
        <v>330</v>
      </c>
      <c r="I19" s="16">
        <v>225</v>
      </c>
      <c r="J19" s="16">
        <v>205</v>
      </c>
      <c r="K19" s="16">
        <v>120</v>
      </c>
      <c r="L19" s="16">
        <v>335</v>
      </c>
      <c r="M19" s="16">
        <v>11</v>
      </c>
    </row>
    <row r="20" spans="1:13" x14ac:dyDescent="0.35">
      <c r="A20" s="11" t="s">
        <v>194</v>
      </c>
      <c r="B20" s="16">
        <v>6635</v>
      </c>
      <c r="C20" s="16">
        <v>35</v>
      </c>
      <c r="D20" s="16">
        <v>280</v>
      </c>
      <c r="E20" s="16">
        <v>325</v>
      </c>
      <c r="F20" s="16">
        <v>410</v>
      </c>
      <c r="G20" s="16">
        <v>1685</v>
      </c>
      <c r="H20" s="16">
        <v>2795</v>
      </c>
      <c r="I20" s="16">
        <v>355</v>
      </c>
      <c r="J20" s="16">
        <v>185</v>
      </c>
      <c r="K20" s="16">
        <v>120</v>
      </c>
      <c r="L20" s="16">
        <v>445</v>
      </c>
      <c r="M20" s="16">
        <v>21</v>
      </c>
    </row>
    <row r="21" spans="1:13" x14ac:dyDescent="0.35">
      <c r="A21" s="11" t="s">
        <v>195</v>
      </c>
      <c r="B21" s="16">
        <v>7820</v>
      </c>
      <c r="C21" s="16">
        <v>40</v>
      </c>
      <c r="D21" s="16">
        <v>555</v>
      </c>
      <c r="E21" s="16">
        <v>265</v>
      </c>
      <c r="F21" s="16">
        <v>2330</v>
      </c>
      <c r="G21" s="16">
        <v>1710</v>
      </c>
      <c r="H21" s="16">
        <v>1545</v>
      </c>
      <c r="I21" s="16">
        <v>355</v>
      </c>
      <c r="J21" s="16">
        <v>290</v>
      </c>
      <c r="K21" s="16">
        <v>205</v>
      </c>
      <c r="L21" s="16">
        <v>530</v>
      </c>
      <c r="M21" s="16">
        <v>18</v>
      </c>
    </row>
    <row r="22" spans="1:13" x14ac:dyDescent="0.35">
      <c r="A22" s="11" t="s">
        <v>196</v>
      </c>
      <c r="B22" s="16">
        <v>7890</v>
      </c>
      <c r="C22" s="16">
        <v>30</v>
      </c>
      <c r="D22" s="16">
        <v>390</v>
      </c>
      <c r="E22" s="16">
        <v>1445</v>
      </c>
      <c r="F22" s="16">
        <v>4230</v>
      </c>
      <c r="G22" s="16">
        <v>495</v>
      </c>
      <c r="H22" s="16">
        <v>295</v>
      </c>
      <c r="I22" s="16">
        <v>205</v>
      </c>
      <c r="J22" s="16">
        <v>135</v>
      </c>
      <c r="K22" s="16">
        <v>110</v>
      </c>
      <c r="L22" s="16">
        <v>555</v>
      </c>
      <c r="M22" s="16">
        <v>13</v>
      </c>
    </row>
    <row r="23" spans="1:13" x14ac:dyDescent="0.35">
      <c r="A23" s="11" t="s">
        <v>197</v>
      </c>
      <c r="B23" s="16">
        <v>9395</v>
      </c>
      <c r="C23" s="16">
        <v>15</v>
      </c>
      <c r="D23" s="16">
        <v>365</v>
      </c>
      <c r="E23" s="16">
        <v>230</v>
      </c>
      <c r="F23" s="16">
        <v>1150</v>
      </c>
      <c r="G23" s="16">
        <v>5035</v>
      </c>
      <c r="H23" s="16">
        <v>1475</v>
      </c>
      <c r="I23" s="16">
        <v>295</v>
      </c>
      <c r="J23" s="16">
        <v>195</v>
      </c>
      <c r="K23" s="16">
        <v>120</v>
      </c>
      <c r="L23" s="16">
        <v>505</v>
      </c>
      <c r="M23" s="16">
        <v>19</v>
      </c>
    </row>
    <row r="24" spans="1:13" x14ac:dyDescent="0.35">
      <c r="A24" s="11" t="s">
        <v>198</v>
      </c>
      <c r="B24" s="16">
        <v>6055</v>
      </c>
      <c r="C24" s="16">
        <v>10</v>
      </c>
      <c r="D24" s="16">
        <v>380</v>
      </c>
      <c r="E24" s="16">
        <v>230</v>
      </c>
      <c r="F24" s="16">
        <v>1965</v>
      </c>
      <c r="G24" s="16">
        <v>1415</v>
      </c>
      <c r="H24" s="16">
        <v>565</v>
      </c>
      <c r="I24" s="16">
        <v>385</v>
      </c>
      <c r="J24" s="16">
        <v>310</v>
      </c>
      <c r="K24" s="16">
        <v>270</v>
      </c>
      <c r="L24" s="16">
        <v>520</v>
      </c>
      <c r="M24" s="16">
        <v>16</v>
      </c>
    </row>
    <row r="25" spans="1:13" x14ac:dyDescent="0.35">
      <c r="A25" s="11" t="s">
        <v>199</v>
      </c>
      <c r="B25" s="16">
        <v>6190</v>
      </c>
      <c r="C25" s="16">
        <v>10</v>
      </c>
      <c r="D25" s="16">
        <v>390</v>
      </c>
      <c r="E25" s="16">
        <v>2330</v>
      </c>
      <c r="F25" s="16">
        <v>1345</v>
      </c>
      <c r="G25" s="16">
        <v>415</v>
      </c>
      <c r="H25" s="16">
        <v>350</v>
      </c>
      <c r="I25" s="16">
        <v>290</v>
      </c>
      <c r="J25" s="16">
        <v>195</v>
      </c>
      <c r="K25" s="16">
        <v>110</v>
      </c>
      <c r="L25" s="16">
        <v>760</v>
      </c>
      <c r="M25" s="16">
        <v>11</v>
      </c>
    </row>
    <row r="26" spans="1:13" x14ac:dyDescent="0.35">
      <c r="A26" s="11" t="s">
        <v>200</v>
      </c>
      <c r="B26" s="16">
        <v>10790</v>
      </c>
      <c r="C26" s="16">
        <v>20</v>
      </c>
      <c r="D26" s="16">
        <v>495</v>
      </c>
      <c r="E26" s="16">
        <v>2960</v>
      </c>
      <c r="F26" s="16">
        <v>2750</v>
      </c>
      <c r="G26" s="16">
        <v>2785</v>
      </c>
      <c r="H26" s="16">
        <v>415</v>
      </c>
      <c r="I26" s="16">
        <v>240</v>
      </c>
      <c r="J26" s="16">
        <v>175</v>
      </c>
      <c r="K26" s="16">
        <v>135</v>
      </c>
      <c r="L26" s="16">
        <v>815</v>
      </c>
      <c r="M26" s="16">
        <v>14</v>
      </c>
    </row>
    <row r="27" spans="1:13" x14ac:dyDescent="0.35">
      <c r="A27" s="11" t="s">
        <v>201</v>
      </c>
      <c r="B27" s="16">
        <v>16500</v>
      </c>
      <c r="C27" s="16">
        <v>15</v>
      </c>
      <c r="D27" s="16">
        <v>375</v>
      </c>
      <c r="E27" s="16">
        <v>1370</v>
      </c>
      <c r="F27" s="16">
        <v>1445</v>
      </c>
      <c r="G27" s="16">
        <v>5100</v>
      </c>
      <c r="H27" s="16">
        <v>3385</v>
      </c>
      <c r="I27" s="16">
        <v>2185</v>
      </c>
      <c r="J27" s="16">
        <v>1205</v>
      </c>
      <c r="K27" s="16">
        <v>565</v>
      </c>
      <c r="L27" s="16">
        <v>860</v>
      </c>
      <c r="M27" s="16">
        <v>20</v>
      </c>
    </row>
    <row r="28" spans="1:13" x14ac:dyDescent="0.35">
      <c r="A28" s="11" t="s">
        <v>202</v>
      </c>
      <c r="B28" s="16">
        <v>11300</v>
      </c>
      <c r="C28" s="16">
        <v>895</v>
      </c>
      <c r="D28" s="16">
        <v>2850</v>
      </c>
      <c r="E28" s="16">
        <v>440</v>
      </c>
      <c r="F28" s="16">
        <v>320</v>
      </c>
      <c r="G28" s="16">
        <v>320</v>
      </c>
      <c r="H28" s="16">
        <v>525</v>
      </c>
      <c r="I28" s="16">
        <v>590</v>
      </c>
      <c r="J28" s="16">
        <v>1065</v>
      </c>
      <c r="K28" s="16">
        <v>1780</v>
      </c>
      <c r="L28" s="16">
        <v>2515</v>
      </c>
      <c r="M28" s="16">
        <v>28</v>
      </c>
    </row>
    <row r="29" spans="1:13" x14ac:dyDescent="0.35">
      <c r="A29" s="11" t="s">
        <v>203</v>
      </c>
      <c r="B29" s="16">
        <v>12955</v>
      </c>
      <c r="C29" s="16">
        <v>300</v>
      </c>
      <c r="D29" s="16">
        <v>2655</v>
      </c>
      <c r="E29" s="16">
        <v>970</v>
      </c>
      <c r="F29" s="16">
        <v>995</v>
      </c>
      <c r="G29" s="16">
        <v>2015</v>
      </c>
      <c r="H29" s="16">
        <v>1255</v>
      </c>
      <c r="I29" s="16">
        <v>585</v>
      </c>
      <c r="J29" s="16">
        <v>495</v>
      </c>
      <c r="K29" s="16">
        <v>400</v>
      </c>
      <c r="L29" s="16">
        <v>3280</v>
      </c>
      <c r="M29" s="16">
        <v>19</v>
      </c>
    </row>
    <row r="30" spans="1:13" x14ac:dyDescent="0.35">
      <c r="A30" s="11" t="s">
        <v>204</v>
      </c>
      <c r="B30" s="16">
        <v>7245</v>
      </c>
      <c r="C30" s="16">
        <v>135</v>
      </c>
      <c r="D30" s="16">
        <v>2375</v>
      </c>
      <c r="E30" s="16">
        <v>835</v>
      </c>
      <c r="F30" s="16">
        <v>540</v>
      </c>
      <c r="G30" s="16">
        <v>490</v>
      </c>
      <c r="H30" s="16">
        <v>415</v>
      </c>
      <c r="I30" s="16">
        <v>300</v>
      </c>
      <c r="J30" s="16">
        <v>230</v>
      </c>
      <c r="K30" s="16">
        <v>180</v>
      </c>
      <c r="L30" s="16">
        <v>1750</v>
      </c>
      <c r="M30" s="16">
        <v>13</v>
      </c>
    </row>
    <row r="31" spans="1:13" x14ac:dyDescent="0.35">
      <c r="A31" s="11" t="s">
        <v>205</v>
      </c>
      <c r="B31" s="16">
        <v>6515</v>
      </c>
      <c r="C31" s="16">
        <v>140</v>
      </c>
      <c r="D31" s="16">
        <v>1885</v>
      </c>
      <c r="E31" s="16">
        <v>1385</v>
      </c>
      <c r="F31" s="16">
        <v>1000</v>
      </c>
      <c r="G31" s="16">
        <v>285</v>
      </c>
      <c r="H31" s="16">
        <v>225</v>
      </c>
      <c r="I31" s="16">
        <v>210</v>
      </c>
      <c r="J31" s="16">
        <v>165</v>
      </c>
      <c r="K31" s="16">
        <v>135</v>
      </c>
      <c r="L31" s="16">
        <v>1085</v>
      </c>
      <c r="M31" s="16">
        <v>10</v>
      </c>
    </row>
    <row r="32" spans="1:13" x14ac:dyDescent="0.35">
      <c r="A32" s="11" t="s">
        <v>206</v>
      </c>
      <c r="B32" s="16">
        <v>8075</v>
      </c>
      <c r="C32" s="16">
        <v>55</v>
      </c>
      <c r="D32" s="16">
        <v>565</v>
      </c>
      <c r="E32" s="16">
        <v>345</v>
      </c>
      <c r="F32" s="16">
        <v>505</v>
      </c>
      <c r="G32" s="16">
        <v>2780</v>
      </c>
      <c r="H32" s="16">
        <v>2100</v>
      </c>
      <c r="I32" s="16">
        <v>615</v>
      </c>
      <c r="J32" s="16">
        <v>180</v>
      </c>
      <c r="K32" s="16">
        <v>85</v>
      </c>
      <c r="L32" s="16">
        <v>840</v>
      </c>
      <c r="M32" s="16">
        <v>20</v>
      </c>
    </row>
    <row r="33" spans="1:13" x14ac:dyDescent="0.35">
      <c r="A33" s="11" t="s">
        <v>207</v>
      </c>
      <c r="B33" s="16">
        <v>6940</v>
      </c>
      <c r="C33" s="16">
        <v>20</v>
      </c>
      <c r="D33" s="16">
        <v>125</v>
      </c>
      <c r="E33" s="16">
        <v>265</v>
      </c>
      <c r="F33" s="16">
        <v>555</v>
      </c>
      <c r="G33" s="16">
        <v>1680</v>
      </c>
      <c r="H33" s="16">
        <v>1720</v>
      </c>
      <c r="I33" s="16">
        <v>520</v>
      </c>
      <c r="J33" s="16">
        <v>395</v>
      </c>
      <c r="K33" s="16">
        <v>410</v>
      </c>
      <c r="L33" s="16">
        <v>1245</v>
      </c>
      <c r="M33" s="16">
        <v>22</v>
      </c>
    </row>
    <row r="34" spans="1:13" x14ac:dyDescent="0.35">
      <c r="A34" s="11" t="s">
        <v>208</v>
      </c>
      <c r="B34" s="16">
        <v>9270</v>
      </c>
      <c r="C34" s="16">
        <v>15</v>
      </c>
      <c r="D34" s="16">
        <v>130</v>
      </c>
      <c r="E34" s="16">
        <v>190</v>
      </c>
      <c r="F34" s="16">
        <v>2395</v>
      </c>
      <c r="G34" s="16">
        <v>3100</v>
      </c>
      <c r="H34" s="16">
        <v>835</v>
      </c>
      <c r="I34" s="16">
        <v>480</v>
      </c>
      <c r="J34" s="16">
        <v>325</v>
      </c>
      <c r="K34" s="16">
        <v>225</v>
      </c>
      <c r="L34" s="16">
        <v>1570</v>
      </c>
      <c r="M34" s="16">
        <v>17</v>
      </c>
    </row>
    <row r="35" spans="1:13" x14ac:dyDescent="0.35">
      <c r="A35" s="11" t="s">
        <v>209</v>
      </c>
      <c r="B35" s="16">
        <v>10015</v>
      </c>
      <c r="C35" s="16">
        <v>20</v>
      </c>
      <c r="D35" s="16">
        <v>140</v>
      </c>
      <c r="E35" s="16">
        <v>140</v>
      </c>
      <c r="F35" s="16">
        <v>160</v>
      </c>
      <c r="G35" s="16">
        <v>2575</v>
      </c>
      <c r="H35" s="16">
        <v>1450</v>
      </c>
      <c r="I35" s="16">
        <v>2690</v>
      </c>
      <c r="J35" s="16">
        <v>605</v>
      </c>
      <c r="K35" s="16">
        <v>405</v>
      </c>
      <c r="L35" s="16">
        <v>1830</v>
      </c>
      <c r="M35" s="16">
        <v>26</v>
      </c>
    </row>
    <row r="36" spans="1:13" x14ac:dyDescent="0.35">
      <c r="A36" s="11" t="s">
        <v>210</v>
      </c>
      <c r="B36" s="16">
        <v>9395</v>
      </c>
      <c r="C36" s="16">
        <v>15</v>
      </c>
      <c r="D36" s="16">
        <v>105</v>
      </c>
      <c r="E36" s="16">
        <v>290</v>
      </c>
      <c r="F36" s="16">
        <v>840</v>
      </c>
      <c r="G36" s="16">
        <v>790</v>
      </c>
      <c r="H36" s="16">
        <v>1475</v>
      </c>
      <c r="I36" s="16">
        <v>2195</v>
      </c>
      <c r="J36" s="16">
        <v>925</v>
      </c>
      <c r="K36" s="16">
        <v>575</v>
      </c>
      <c r="L36" s="16">
        <v>2185</v>
      </c>
      <c r="M36" s="16">
        <v>28</v>
      </c>
    </row>
    <row r="37" spans="1:13" x14ac:dyDescent="0.35">
      <c r="A37" s="11" t="s">
        <v>211</v>
      </c>
      <c r="B37" s="16">
        <v>7820</v>
      </c>
      <c r="C37" s="16">
        <v>70</v>
      </c>
      <c r="D37" s="16">
        <v>1865</v>
      </c>
      <c r="E37" s="16">
        <v>1385</v>
      </c>
      <c r="F37" s="16">
        <v>690</v>
      </c>
      <c r="G37" s="16">
        <v>450</v>
      </c>
      <c r="H37" s="16">
        <v>420</v>
      </c>
      <c r="I37" s="16">
        <v>350</v>
      </c>
      <c r="J37" s="16">
        <v>250</v>
      </c>
      <c r="K37" s="16">
        <v>205</v>
      </c>
      <c r="L37" s="16">
        <v>2135</v>
      </c>
      <c r="M37" s="16">
        <v>15</v>
      </c>
    </row>
    <row r="38" spans="1:13" x14ac:dyDescent="0.35">
      <c r="A38" s="11" t="s">
        <v>212</v>
      </c>
      <c r="B38" s="16">
        <v>16230</v>
      </c>
      <c r="C38" s="16">
        <v>60</v>
      </c>
      <c r="D38" s="16">
        <v>2920</v>
      </c>
      <c r="E38" s="16">
        <v>7115</v>
      </c>
      <c r="F38" s="16">
        <v>2705</v>
      </c>
      <c r="G38" s="16">
        <v>760</v>
      </c>
      <c r="H38" s="16">
        <v>310</v>
      </c>
      <c r="I38" s="16">
        <v>225</v>
      </c>
      <c r="J38" s="16">
        <v>195</v>
      </c>
      <c r="K38" s="16">
        <v>140</v>
      </c>
      <c r="L38" s="16">
        <v>1805</v>
      </c>
      <c r="M38" s="16">
        <v>10</v>
      </c>
    </row>
    <row r="39" spans="1:13" x14ac:dyDescent="0.35">
      <c r="A39" s="11" t="s">
        <v>213</v>
      </c>
      <c r="B39" s="16">
        <v>8520</v>
      </c>
      <c r="C39" s="16">
        <v>30</v>
      </c>
      <c r="D39" s="16">
        <v>935</v>
      </c>
      <c r="E39" s="16">
        <v>3700</v>
      </c>
      <c r="F39" s="16">
        <v>795</v>
      </c>
      <c r="G39" s="16">
        <v>605</v>
      </c>
      <c r="H39" s="16">
        <v>580</v>
      </c>
      <c r="I39" s="16">
        <v>415</v>
      </c>
      <c r="J39" s="16">
        <v>245</v>
      </c>
      <c r="K39" s="16">
        <v>160</v>
      </c>
      <c r="L39" s="16">
        <v>1060</v>
      </c>
      <c r="M39" s="16">
        <v>9</v>
      </c>
    </row>
    <row r="40" spans="1:13" x14ac:dyDescent="0.35">
      <c r="A40" s="11" t="s">
        <v>214</v>
      </c>
      <c r="B40" s="16">
        <v>7560</v>
      </c>
      <c r="C40" s="16">
        <v>30</v>
      </c>
      <c r="D40" s="16">
        <v>930</v>
      </c>
      <c r="E40" s="16">
        <v>2720</v>
      </c>
      <c r="F40" s="16">
        <v>790</v>
      </c>
      <c r="G40" s="16">
        <v>530</v>
      </c>
      <c r="H40" s="16">
        <v>355</v>
      </c>
      <c r="I40" s="16">
        <v>310</v>
      </c>
      <c r="J40" s="16">
        <v>280</v>
      </c>
      <c r="K40" s="16">
        <v>220</v>
      </c>
      <c r="L40" s="16">
        <v>1395</v>
      </c>
      <c r="M40" s="16">
        <v>11</v>
      </c>
    </row>
    <row r="41" spans="1:13" x14ac:dyDescent="0.35">
      <c r="A41" s="11" t="s">
        <v>215</v>
      </c>
      <c r="B41" s="16">
        <v>5195</v>
      </c>
      <c r="C41" s="16">
        <v>10</v>
      </c>
      <c r="D41" s="16">
        <v>55</v>
      </c>
      <c r="E41" s="16">
        <v>490</v>
      </c>
      <c r="F41" s="16">
        <v>1975</v>
      </c>
      <c r="G41" s="16">
        <v>705</v>
      </c>
      <c r="H41" s="16">
        <v>480</v>
      </c>
      <c r="I41" s="16">
        <v>290</v>
      </c>
      <c r="J41" s="16">
        <v>205</v>
      </c>
      <c r="K41" s="16">
        <v>135</v>
      </c>
      <c r="L41" s="16">
        <v>855</v>
      </c>
      <c r="M41" s="16">
        <v>16</v>
      </c>
    </row>
    <row r="42" spans="1:13" x14ac:dyDescent="0.35">
      <c r="A42" s="11" t="s">
        <v>216</v>
      </c>
      <c r="B42" s="16">
        <v>4075</v>
      </c>
      <c r="C42" s="16">
        <v>10</v>
      </c>
      <c r="D42" s="16">
        <v>40</v>
      </c>
      <c r="E42" s="16">
        <v>55</v>
      </c>
      <c r="F42" s="16">
        <v>145</v>
      </c>
      <c r="G42" s="16">
        <v>1620</v>
      </c>
      <c r="H42" s="16">
        <v>710</v>
      </c>
      <c r="I42" s="16">
        <v>360</v>
      </c>
      <c r="J42" s="16">
        <v>240</v>
      </c>
      <c r="K42" s="16">
        <v>210</v>
      </c>
      <c r="L42" s="16">
        <v>690</v>
      </c>
      <c r="M42" s="16">
        <v>21</v>
      </c>
    </row>
    <row r="43" spans="1:13" x14ac:dyDescent="0.35">
      <c r="A43" s="11" t="s">
        <v>217</v>
      </c>
      <c r="B43" s="16">
        <v>5435</v>
      </c>
      <c r="C43" s="16">
        <v>10</v>
      </c>
      <c r="D43" s="16">
        <v>60</v>
      </c>
      <c r="E43" s="16">
        <v>195</v>
      </c>
      <c r="F43" s="16">
        <v>305</v>
      </c>
      <c r="G43" s="16">
        <v>2165</v>
      </c>
      <c r="H43" s="16">
        <v>1030</v>
      </c>
      <c r="I43" s="16">
        <v>375</v>
      </c>
      <c r="J43" s="16">
        <v>245</v>
      </c>
      <c r="K43" s="16">
        <v>240</v>
      </c>
      <c r="L43" s="16">
        <v>805</v>
      </c>
      <c r="M43" s="16">
        <v>20</v>
      </c>
    </row>
    <row r="44" spans="1:13" x14ac:dyDescent="0.35">
      <c r="A44" s="11" t="s">
        <v>218</v>
      </c>
      <c r="B44" s="16">
        <v>3645</v>
      </c>
      <c r="C44" s="16" t="s">
        <v>880</v>
      </c>
      <c r="D44" s="16">
        <v>30</v>
      </c>
      <c r="E44" s="16">
        <v>35</v>
      </c>
      <c r="F44" s="16">
        <v>170</v>
      </c>
      <c r="G44" s="16">
        <v>365</v>
      </c>
      <c r="H44" s="16">
        <v>1015</v>
      </c>
      <c r="I44" s="16">
        <v>725</v>
      </c>
      <c r="J44" s="16">
        <v>260</v>
      </c>
      <c r="K44" s="16">
        <v>265</v>
      </c>
      <c r="L44" s="16">
        <v>770</v>
      </c>
      <c r="M44" s="16">
        <v>26</v>
      </c>
    </row>
    <row r="45" spans="1:13" x14ac:dyDescent="0.35">
      <c r="A45" s="11" t="s">
        <v>219</v>
      </c>
      <c r="B45" s="16">
        <v>4335</v>
      </c>
      <c r="C45" s="16">
        <v>5</v>
      </c>
      <c r="D45" s="16">
        <v>50</v>
      </c>
      <c r="E45" s="16">
        <v>45</v>
      </c>
      <c r="F45" s="16">
        <v>135</v>
      </c>
      <c r="G45" s="16">
        <v>270</v>
      </c>
      <c r="H45" s="16">
        <v>660</v>
      </c>
      <c r="I45" s="16">
        <v>1195</v>
      </c>
      <c r="J45" s="16">
        <v>525</v>
      </c>
      <c r="K45" s="16">
        <v>545</v>
      </c>
      <c r="L45" s="16">
        <v>900</v>
      </c>
      <c r="M45" s="16">
        <v>30</v>
      </c>
    </row>
    <row r="46" spans="1:13" x14ac:dyDescent="0.35">
      <c r="A46" s="11" t="s">
        <v>220</v>
      </c>
      <c r="B46" s="16">
        <v>5080</v>
      </c>
      <c r="C46" s="16">
        <v>15</v>
      </c>
      <c r="D46" s="16">
        <v>50</v>
      </c>
      <c r="E46" s="16">
        <v>35</v>
      </c>
      <c r="F46" s="16">
        <v>80</v>
      </c>
      <c r="G46" s="16">
        <v>770</v>
      </c>
      <c r="H46" s="16">
        <v>1285</v>
      </c>
      <c r="I46" s="16">
        <v>435</v>
      </c>
      <c r="J46" s="16">
        <v>285</v>
      </c>
      <c r="K46" s="16">
        <v>775</v>
      </c>
      <c r="L46" s="16">
        <v>1350</v>
      </c>
      <c r="M46" s="16">
        <v>28.5</v>
      </c>
    </row>
    <row r="47" spans="1:13" x14ac:dyDescent="0.35">
      <c r="A47" s="11" t="s">
        <v>221</v>
      </c>
      <c r="B47" s="16">
        <v>5680</v>
      </c>
      <c r="C47" s="16">
        <v>10</v>
      </c>
      <c r="D47" s="16">
        <v>70</v>
      </c>
      <c r="E47" s="16">
        <v>45</v>
      </c>
      <c r="F47" s="16">
        <v>40</v>
      </c>
      <c r="G47" s="16">
        <v>65</v>
      </c>
      <c r="H47" s="16">
        <v>430</v>
      </c>
      <c r="I47" s="16">
        <v>1455</v>
      </c>
      <c r="J47" s="16">
        <v>920</v>
      </c>
      <c r="K47" s="16">
        <v>770</v>
      </c>
      <c r="L47" s="16">
        <v>1875</v>
      </c>
      <c r="M47" s="16">
        <v>34</v>
      </c>
    </row>
    <row r="48" spans="1:13" x14ac:dyDescent="0.35">
      <c r="A48" s="11" t="s">
        <v>222</v>
      </c>
      <c r="B48" s="16">
        <v>5210</v>
      </c>
      <c r="C48" s="16">
        <v>10</v>
      </c>
      <c r="D48" s="16">
        <v>30</v>
      </c>
      <c r="E48" s="16">
        <v>35</v>
      </c>
      <c r="F48" s="16">
        <v>25</v>
      </c>
      <c r="G48" s="16">
        <v>30</v>
      </c>
      <c r="H48" s="16">
        <v>60</v>
      </c>
      <c r="I48" s="16">
        <v>130</v>
      </c>
      <c r="J48" s="16">
        <v>1045</v>
      </c>
      <c r="K48" s="16">
        <v>1470</v>
      </c>
      <c r="L48" s="16">
        <v>2375</v>
      </c>
      <c r="M48" s="16">
        <v>40</v>
      </c>
    </row>
    <row r="49" spans="1:13" x14ac:dyDescent="0.35">
      <c r="A49" s="11" t="s">
        <v>223</v>
      </c>
      <c r="B49" s="16">
        <v>7330</v>
      </c>
      <c r="C49" s="16">
        <v>20</v>
      </c>
      <c r="D49" s="16">
        <v>65</v>
      </c>
      <c r="E49" s="16">
        <v>95</v>
      </c>
      <c r="F49" s="16">
        <v>80</v>
      </c>
      <c r="G49" s="16">
        <v>125</v>
      </c>
      <c r="H49" s="16">
        <v>150</v>
      </c>
      <c r="I49" s="16">
        <v>140</v>
      </c>
      <c r="J49" s="16">
        <v>110</v>
      </c>
      <c r="K49" s="16">
        <v>1470</v>
      </c>
      <c r="L49" s="16">
        <v>5075</v>
      </c>
      <c r="M49" s="16">
        <v>44</v>
      </c>
    </row>
    <row r="50" spans="1:13" x14ac:dyDescent="0.35">
      <c r="A50" s="11" t="s">
        <v>224</v>
      </c>
      <c r="B50" s="16">
        <v>6830</v>
      </c>
      <c r="C50" s="16">
        <v>15</v>
      </c>
      <c r="D50" s="16">
        <v>150</v>
      </c>
      <c r="E50" s="16">
        <v>55</v>
      </c>
      <c r="F50" s="16">
        <v>60</v>
      </c>
      <c r="G50" s="16">
        <v>60</v>
      </c>
      <c r="H50" s="16">
        <v>45</v>
      </c>
      <c r="I50" s="16">
        <v>385</v>
      </c>
      <c r="J50" s="16">
        <v>2255</v>
      </c>
      <c r="K50" s="16">
        <v>1500</v>
      </c>
      <c r="L50" s="16">
        <v>2300</v>
      </c>
      <c r="M50" s="16">
        <v>36</v>
      </c>
    </row>
    <row r="51" spans="1:13" x14ac:dyDescent="0.35">
      <c r="A51" s="11" t="s">
        <v>225</v>
      </c>
      <c r="B51" s="16">
        <v>9240</v>
      </c>
      <c r="C51" s="16" t="s">
        <v>880</v>
      </c>
      <c r="D51" s="16">
        <v>40</v>
      </c>
      <c r="E51" s="16">
        <v>25</v>
      </c>
      <c r="F51" s="16">
        <v>25</v>
      </c>
      <c r="G51" s="16">
        <v>30</v>
      </c>
      <c r="H51" s="16">
        <v>75</v>
      </c>
      <c r="I51" s="16">
        <v>2235</v>
      </c>
      <c r="J51" s="16">
        <v>2495</v>
      </c>
      <c r="K51" s="16">
        <v>2535</v>
      </c>
      <c r="L51" s="16">
        <v>1780</v>
      </c>
      <c r="M51" s="16">
        <v>35</v>
      </c>
    </row>
    <row r="52" spans="1:13" x14ac:dyDescent="0.35">
      <c r="A52" s="11" t="s">
        <v>226</v>
      </c>
      <c r="B52" s="16">
        <v>12710</v>
      </c>
      <c r="C52" s="16">
        <v>20</v>
      </c>
      <c r="D52" s="16">
        <v>165</v>
      </c>
      <c r="E52" s="16">
        <v>105</v>
      </c>
      <c r="F52" s="16">
        <v>45</v>
      </c>
      <c r="G52" s="16">
        <v>30</v>
      </c>
      <c r="H52" s="16">
        <v>45</v>
      </c>
      <c r="I52" s="16">
        <v>45</v>
      </c>
      <c r="J52" s="16">
        <v>60</v>
      </c>
      <c r="K52" s="16">
        <v>2065</v>
      </c>
      <c r="L52" s="16">
        <v>10130</v>
      </c>
      <c r="M52" s="16">
        <v>42</v>
      </c>
    </row>
    <row r="53" spans="1:13" x14ac:dyDescent="0.35">
      <c r="A53" s="11" t="s">
        <v>227</v>
      </c>
      <c r="B53" s="16">
        <v>10950</v>
      </c>
      <c r="C53" s="16">
        <v>10</v>
      </c>
      <c r="D53" s="16">
        <v>155</v>
      </c>
      <c r="E53" s="16">
        <v>110</v>
      </c>
      <c r="F53" s="16">
        <v>110</v>
      </c>
      <c r="G53" s="16">
        <v>1585</v>
      </c>
      <c r="H53" s="16">
        <v>1485</v>
      </c>
      <c r="I53" s="16">
        <v>1845</v>
      </c>
      <c r="J53" s="16">
        <v>1780</v>
      </c>
      <c r="K53" s="16">
        <v>1240</v>
      </c>
      <c r="L53" s="16">
        <v>2630</v>
      </c>
      <c r="M53" s="16">
        <v>31</v>
      </c>
    </row>
    <row r="54" spans="1:13" x14ac:dyDescent="0.35">
      <c r="A54" s="11" t="s">
        <v>228</v>
      </c>
      <c r="B54" s="16">
        <v>7335</v>
      </c>
      <c r="C54" s="16">
        <v>10</v>
      </c>
      <c r="D54" s="16">
        <v>515</v>
      </c>
      <c r="E54" s="16">
        <v>1385</v>
      </c>
      <c r="F54" s="16">
        <v>1255</v>
      </c>
      <c r="G54" s="16">
        <v>1000</v>
      </c>
      <c r="H54" s="16">
        <v>505</v>
      </c>
      <c r="I54" s="16">
        <v>360</v>
      </c>
      <c r="J54" s="16">
        <v>325</v>
      </c>
      <c r="K54" s="16">
        <v>250</v>
      </c>
      <c r="L54" s="16">
        <v>1730</v>
      </c>
      <c r="M54" s="16">
        <v>17</v>
      </c>
    </row>
    <row r="55" spans="1:13" x14ac:dyDescent="0.35">
      <c r="A55" s="11" t="s">
        <v>229</v>
      </c>
      <c r="B55" s="16">
        <v>5600</v>
      </c>
      <c r="C55" s="16">
        <v>10</v>
      </c>
      <c r="D55" s="16">
        <v>1095</v>
      </c>
      <c r="E55" s="16">
        <v>785</v>
      </c>
      <c r="F55" s="16">
        <v>445</v>
      </c>
      <c r="G55" s="16">
        <v>335</v>
      </c>
      <c r="H55" s="16">
        <v>320</v>
      </c>
      <c r="I55" s="16">
        <v>320</v>
      </c>
      <c r="J55" s="16">
        <v>265</v>
      </c>
      <c r="K55" s="16">
        <v>255</v>
      </c>
      <c r="L55" s="16">
        <v>1775</v>
      </c>
      <c r="M55" s="16">
        <v>22</v>
      </c>
    </row>
    <row r="56" spans="1:13" x14ac:dyDescent="0.35">
      <c r="A56" s="11" t="s">
        <v>230</v>
      </c>
      <c r="B56" s="16">
        <v>3580</v>
      </c>
      <c r="C56" s="16" t="s">
        <v>880</v>
      </c>
      <c r="D56" s="16">
        <v>125</v>
      </c>
      <c r="E56" s="16">
        <v>65</v>
      </c>
      <c r="F56" s="16">
        <v>250</v>
      </c>
      <c r="G56" s="16">
        <v>455</v>
      </c>
      <c r="H56" s="16">
        <v>865</v>
      </c>
      <c r="I56" s="16">
        <v>580</v>
      </c>
      <c r="J56" s="16">
        <v>155</v>
      </c>
      <c r="K56" s="16">
        <v>115</v>
      </c>
      <c r="L56" s="16">
        <v>970</v>
      </c>
      <c r="M56" s="16">
        <v>26</v>
      </c>
    </row>
    <row r="57" spans="1:13" x14ac:dyDescent="0.35">
      <c r="A57" s="11" t="s">
        <v>231</v>
      </c>
      <c r="B57" s="16">
        <v>4840</v>
      </c>
      <c r="C57" s="16">
        <v>5</v>
      </c>
      <c r="D57" s="16">
        <v>50</v>
      </c>
      <c r="E57" s="16">
        <v>45</v>
      </c>
      <c r="F57" s="16">
        <v>25</v>
      </c>
      <c r="G57" s="16">
        <v>45</v>
      </c>
      <c r="H57" s="16">
        <v>65</v>
      </c>
      <c r="I57" s="16">
        <v>70</v>
      </c>
      <c r="J57" s="16">
        <v>650</v>
      </c>
      <c r="K57" s="16">
        <v>1885</v>
      </c>
      <c r="L57" s="16">
        <v>2005</v>
      </c>
      <c r="M57" s="16">
        <v>39</v>
      </c>
    </row>
    <row r="58" spans="1:13" x14ac:dyDescent="0.35">
      <c r="A58" s="11" t="s">
        <v>232</v>
      </c>
      <c r="B58" s="16">
        <v>4270</v>
      </c>
      <c r="C58" s="16">
        <v>10</v>
      </c>
      <c r="D58" s="16">
        <v>65</v>
      </c>
      <c r="E58" s="16">
        <v>70</v>
      </c>
      <c r="F58" s="16">
        <v>30</v>
      </c>
      <c r="G58" s="16">
        <v>35</v>
      </c>
      <c r="H58" s="16">
        <v>40</v>
      </c>
      <c r="I58" s="16">
        <v>45</v>
      </c>
      <c r="J58" s="16">
        <v>40</v>
      </c>
      <c r="K58" s="16">
        <v>835</v>
      </c>
      <c r="L58" s="16">
        <v>3105</v>
      </c>
      <c r="M58" s="16">
        <v>44</v>
      </c>
    </row>
    <row r="59" spans="1:13" x14ac:dyDescent="0.35">
      <c r="A59" s="11" t="s">
        <v>233</v>
      </c>
      <c r="B59" s="16">
        <v>11085</v>
      </c>
      <c r="C59" s="16">
        <v>10</v>
      </c>
      <c r="D59" s="16">
        <v>120</v>
      </c>
      <c r="E59" s="16">
        <v>165</v>
      </c>
      <c r="F59" s="16">
        <v>150</v>
      </c>
      <c r="G59" s="16">
        <v>160</v>
      </c>
      <c r="H59" s="16">
        <v>395</v>
      </c>
      <c r="I59" s="16">
        <v>1470</v>
      </c>
      <c r="J59" s="16">
        <v>1490</v>
      </c>
      <c r="K59" s="16">
        <v>1855</v>
      </c>
      <c r="L59" s="16">
        <v>5270</v>
      </c>
      <c r="M59" s="16">
        <v>40</v>
      </c>
    </row>
    <row r="60" spans="1:13" x14ac:dyDescent="0.35">
      <c r="A60" s="11" t="s">
        <v>234</v>
      </c>
      <c r="B60" s="16">
        <v>7955</v>
      </c>
      <c r="C60" s="16">
        <v>15</v>
      </c>
      <c r="D60" s="16">
        <v>60</v>
      </c>
      <c r="E60" s="16">
        <v>275</v>
      </c>
      <c r="F60" s="16">
        <v>1160</v>
      </c>
      <c r="G60" s="16">
        <v>1475</v>
      </c>
      <c r="H60" s="16">
        <v>915</v>
      </c>
      <c r="I60" s="16">
        <v>1240</v>
      </c>
      <c r="J60" s="16">
        <v>335</v>
      </c>
      <c r="K60" s="16">
        <v>260</v>
      </c>
      <c r="L60" s="16">
        <v>2215</v>
      </c>
      <c r="M60" s="16">
        <v>26</v>
      </c>
    </row>
    <row r="61" spans="1:13" x14ac:dyDescent="0.35">
      <c r="A61" s="11" t="s">
        <v>235</v>
      </c>
      <c r="B61" s="16">
        <v>6255</v>
      </c>
      <c r="C61" s="16">
        <v>45</v>
      </c>
      <c r="D61" s="16">
        <v>45</v>
      </c>
      <c r="E61" s="16">
        <v>120</v>
      </c>
      <c r="F61" s="16">
        <v>2495</v>
      </c>
      <c r="G61" s="16">
        <v>450</v>
      </c>
      <c r="H61" s="16">
        <v>285</v>
      </c>
      <c r="I61" s="16">
        <v>240</v>
      </c>
      <c r="J61" s="16">
        <v>175</v>
      </c>
      <c r="K61" s="16">
        <v>140</v>
      </c>
      <c r="L61" s="16">
        <v>2265</v>
      </c>
      <c r="M61" s="16">
        <v>20</v>
      </c>
    </row>
    <row r="62" spans="1:13" x14ac:dyDescent="0.35">
      <c r="A62" s="11" t="s">
        <v>236</v>
      </c>
      <c r="B62" s="16">
        <v>7020</v>
      </c>
      <c r="C62" s="16">
        <v>130</v>
      </c>
      <c r="D62" s="16">
        <v>75</v>
      </c>
      <c r="E62" s="16">
        <v>1700</v>
      </c>
      <c r="F62" s="16">
        <v>2465</v>
      </c>
      <c r="G62" s="16">
        <v>395</v>
      </c>
      <c r="H62" s="16">
        <v>325</v>
      </c>
      <c r="I62" s="16">
        <v>225</v>
      </c>
      <c r="J62" s="16">
        <v>165</v>
      </c>
      <c r="K62" s="16">
        <v>150</v>
      </c>
      <c r="L62" s="16">
        <v>1385</v>
      </c>
      <c r="M62" s="16">
        <v>12</v>
      </c>
    </row>
    <row r="63" spans="1:13" x14ac:dyDescent="0.35">
      <c r="A63" s="11" t="s">
        <v>237</v>
      </c>
      <c r="B63" s="16">
        <v>5615</v>
      </c>
      <c r="C63" s="16">
        <v>325</v>
      </c>
      <c r="D63" s="16">
        <v>550</v>
      </c>
      <c r="E63" s="16">
        <v>2295</v>
      </c>
      <c r="F63" s="16">
        <v>415</v>
      </c>
      <c r="G63" s="16">
        <v>270</v>
      </c>
      <c r="H63" s="16">
        <v>270</v>
      </c>
      <c r="I63" s="16">
        <v>215</v>
      </c>
      <c r="J63" s="16">
        <v>160</v>
      </c>
      <c r="K63" s="16">
        <v>130</v>
      </c>
      <c r="L63" s="16">
        <v>985</v>
      </c>
      <c r="M63" s="16">
        <v>9</v>
      </c>
    </row>
    <row r="64" spans="1:13" x14ac:dyDescent="0.35">
      <c r="A64" s="11" t="s">
        <v>238</v>
      </c>
      <c r="B64" s="16">
        <v>5745</v>
      </c>
      <c r="C64" s="16">
        <v>50</v>
      </c>
      <c r="D64" s="16">
        <v>2115</v>
      </c>
      <c r="E64" s="16">
        <v>1325</v>
      </c>
      <c r="F64" s="16">
        <v>335</v>
      </c>
      <c r="G64" s="16">
        <v>260</v>
      </c>
      <c r="H64" s="16">
        <v>335</v>
      </c>
      <c r="I64" s="16">
        <v>235</v>
      </c>
      <c r="J64" s="16">
        <v>170</v>
      </c>
      <c r="K64" s="16">
        <v>100</v>
      </c>
      <c r="L64" s="16">
        <v>825</v>
      </c>
      <c r="M64" s="16">
        <v>7</v>
      </c>
    </row>
    <row r="65" spans="1:13" x14ac:dyDescent="0.35">
      <c r="A65" s="11" t="s">
        <v>239</v>
      </c>
      <c r="B65" s="16">
        <v>4725</v>
      </c>
      <c r="C65" s="16">
        <v>540</v>
      </c>
      <c r="D65" s="16">
        <v>1945</v>
      </c>
      <c r="E65" s="16">
        <v>355</v>
      </c>
      <c r="F65" s="16">
        <v>240</v>
      </c>
      <c r="G65" s="16">
        <v>245</v>
      </c>
      <c r="H65" s="16">
        <v>320</v>
      </c>
      <c r="I65" s="16">
        <v>220</v>
      </c>
      <c r="J65" s="16">
        <v>125</v>
      </c>
      <c r="K65" s="16">
        <v>100</v>
      </c>
      <c r="L65" s="16">
        <v>630</v>
      </c>
      <c r="M65" s="16">
        <v>4</v>
      </c>
    </row>
    <row r="66" spans="1:13" x14ac:dyDescent="0.35">
      <c r="A66" s="11" t="s">
        <v>240</v>
      </c>
      <c r="B66" s="16">
        <v>4400</v>
      </c>
      <c r="C66" s="16">
        <v>475</v>
      </c>
      <c r="D66" s="16">
        <v>1875</v>
      </c>
      <c r="E66" s="16">
        <v>340</v>
      </c>
      <c r="F66" s="16">
        <v>270</v>
      </c>
      <c r="G66" s="16">
        <v>260</v>
      </c>
      <c r="H66" s="16">
        <v>310</v>
      </c>
      <c r="I66" s="16">
        <v>170</v>
      </c>
      <c r="J66" s="16">
        <v>115</v>
      </c>
      <c r="K66" s="16">
        <v>95</v>
      </c>
      <c r="L66" s="16">
        <v>485</v>
      </c>
      <c r="M66" s="16">
        <v>4</v>
      </c>
    </row>
    <row r="67" spans="1:13" x14ac:dyDescent="0.35">
      <c r="A67" s="11" t="s">
        <v>241</v>
      </c>
      <c r="B67" s="16">
        <v>3940</v>
      </c>
      <c r="C67" s="16">
        <v>495</v>
      </c>
      <c r="D67" s="16">
        <v>1575</v>
      </c>
      <c r="E67" s="16">
        <v>340</v>
      </c>
      <c r="F67" s="16">
        <v>270</v>
      </c>
      <c r="G67" s="16">
        <v>325</v>
      </c>
      <c r="H67" s="16">
        <v>245</v>
      </c>
      <c r="I67" s="16">
        <v>145</v>
      </c>
      <c r="J67" s="16">
        <v>95</v>
      </c>
      <c r="K67" s="16">
        <v>65</v>
      </c>
      <c r="L67" s="16">
        <v>380</v>
      </c>
      <c r="M67" s="16">
        <v>5</v>
      </c>
    </row>
    <row r="68" spans="1:13" x14ac:dyDescent="0.35">
      <c r="A68" s="11" t="s">
        <v>242</v>
      </c>
      <c r="B68" s="16">
        <v>2900</v>
      </c>
      <c r="C68" s="16">
        <v>60</v>
      </c>
      <c r="D68" s="16">
        <v>1405</v>
      </c>
      <c r="E68" s="16">
        <v>335</v>
      </c>
      <c r="F68" s="16">
        <v>205</v>
      </c>
      <c r="G68" s="16">
        <v>285</v>
      </c>
      <c r="H68" s="16">
        <v>215</v>
      </c>
      <c r="I68" s="16">
        <v>105</v>
      </c>
      <c r="J68" s="16">
        <v>65</v>
      </c>
      <c r="K68" s="16">
        <v>45</v>
      </c>
      <c r="L68" s="16">
        <v>175</v>
      </c>
      <c r="M68" s="16">
        <v>5</v>
      </c>
    </row>
    <row r="69" spans="1:13" x14ac:dyDescent="0.35">
      <c r="A69" s="18" t="s">
        <v>243</v>
      </c>
      <c r="B69" s="19">
        <v>17675</v>
      </c>
      <c r="C69" s="19">
        <v>1715</v>
      </c>
      <c r="D69" s="19">
        <v>4570</v>
      </c>
      <c r="E69" s="19">
        <v>3490</v>
      </c>
      <c r="F69" s="19">
        <v>4160</v>
      </c>
      <c r="G69" s="19">
        <v>1360</v>
      </c>
      <c r="H69" s="19">
        <v>895</v>
      </c>
      <c r="I69" s="19">
        <v>485</v>
      </c>
      <c r="J69" s="19">
        <v>375</v>
      </c>
      <c r="K69" s="19">
        <v>255</v>
      </c>
      <c r="L69" s="19">
        <v>370</v>
      </c>
      <c r="M69" s="19">
        <v>9</v>
      </c>
    </row>
    <row r="70" spans="1:13" x14ac:dyDescent="0.35">
      <c r="A70" s="30" t="s">
        <v>244</v>
      </c>
      <c r="B70" s="22">
        <v>119380</v>
      </c>
      <c r="C70" s="22">
        <v>3900</v>
      </c>
      <c r="D70" s="22">
        <v>37865</v>
      </c>
      <c r="E70" s="22">
        <v>25480</v>
      </c>
      <c r="F70" s="22">
        <v>19795</v>
      </c>
      <c r="G70" s="22">
        <v>13390</v>
      </c>
      <c r="H70" s="22">
        <v>8975</v>
      </c>
      <c r="I70" s="22">
        <v>2905</v>
      </c>
      <c r="J70" s="22">
        <v>1990</v>
      </c>
      <c r="K70" s="22">
        <v>1315</v>
      </c>
      <c r="L70" s="22">
        <v>3765</v>
      </c>
      <c r="M70" s="22">
        <v>9</v>
      </c>
    </row>
    <row r="71" spans="1:13" x14ac:dyDescent="0.35">
      <c r="A71" s="21" t="s">
        <v>245</v>
      </c>
      <c r="B71" s="22">
        <v>111860</v>
      </c>
      <c r="C71" s="22">
        <v>1645</v>
      </c>
      <c r="D71" s="22">
        <v>12365</v>
      </c>
      <c r="E71" s="22">
        <v>11460</v>
      </c>
      <c r="F71" s="22">
        <v>13975</v>
      </c>
      <c r="G71" s="22">
        <v>22955</v>
      </c>
      <c r="H71" s="22">
        <v>13235</v>
      </c>
      <c r="I71" s="22">
        <v>9100</v>
      </c>
      <c r="J71" s="22">
        <v>5350</v>
      </c>
      <c r="K71" s="22">
        <v>4705</v>
      </c>
      <c r="L71" s="22">
        <v>17075</v>
      </c>
      <c r="M71" s="22">
        <v>19</v>
      </c>
    </row>
    <row r="72" spans="1:13" x14ac:dyDescent="0.35">
      <c r="A72" s="21" t="s">
        <v>246</v>
      </c>
      <c r="B72" s="22">
        <v>82970</v>
      </c>
      <c r="C72" s="22">
        <v>270</v>
      </c>
      <c r="D72" s="22">
        <v>7110</v>
      </c>
      <c r="E72" s="22">
        <v>16110</v>
      </c>
      <c r="F72" s="22">
        <v>8680</v>
      </c>
      <c r="G72" s="22">
        <v>9090</v>
      </c>
      <c r="H72" s="22">
        <v>8750</v>
      </c>
      <c r="I72" s="22">
        <v>8330</v>
      </c>
      <c r="J72" s="22">
        <v>4570</v>
      </c>
      <c r="K72" s="22">
        <v>4240</v>
      </c>
      <c r="L72" s="22">
        <v>15825</v>
      </c>
      <c r="M72" s="22">
        <v>21</v>
      </c>
    </row>
    <row r="73" spans="1:13" x14ac:dyDescent="0.35">
      <c r="A73" s="21" t="s">
        <v>247</v>
      </c>
      <c r="B73" s="22">
        <v>88985</v>
      </c>
      <c r="C73" s="22">
        <v>120</v>
      </c>
      <c r="D73" s="22">
        <v>2575</v>
      </c>
      <c r="E73" s="22">
        <v>2935</v>
      </c>
      <c r="F73" s="22">
        <v>2495</v>
      </c>
      <c r="G73" s="22">
        <v>3895</v>
      </c>
      <c r="H73" s="22">
        <v>4045</v>
      </c>
      <c r="I73" s="22">
        <v>7630</v>
      </c>
      <c r="J73" s="22">
        <v>10665</v>
      </c>
      <c r="K73" s="22">
        <v>15480</v>
      </c>
      <c r="L73" s="22">
        <v>39140</v>
      </c>
      <c r="M73" s="22">
        <v>39</v>
      </c>
    </row>
    <row r="74" spans="1:13" x14ac:dyDescent="0.35">
      <c r="A74" s="21" t="s">
        <v>248</v>
      </c>
      <c r="B74" s="22">
        <v>48560</v>
      </c>
      <c r="C74" s="22">
        <v>2125</v>
      </c>
      <c r="D74" s="22">
        <v>9650</v>
      </c>
      <c r="E74" s="22">
        <v>7085</v>
      </c>
      <c r="F74" s="22">
        <v>7860</v>
      </c>
      <c r="G74" s="22">
        <v>3970</v>
      </c>
      <c r="H74" s="22">
        <v>3230</v>
      </c>
      <c r="I74" s="22">
        <v>2800</v>
      </c>
      <c r="J74" s="22">
        <v>1400</v>
      </c>
      <c r="K74" s="22">
        <v>1090</v>
      </c>
      <c r="L74" s="22">
        <v>9355</v>
      </c>
      <c r="M74" s="22">
        <v>13</v>
      </c>
    </row>
    <row r="75" spans="1:13" x14ac:dyDescent="0.35">
      <c r="A75" s="13" t="s">
        <v>335</v>
      </c>
      <c r="B75" s="15">
        <v>1</v>
      </c>
      <c r="C75" s="15">
        <v>0.02</v>
      </c>
      <c r="D75" s="15">
        <v>0.16</v>
      </c>
      <c r="E75" s="15">
        <v>0.14000000000000001</v>
      </c>
      <c r="F75" s="15">
        <v>0.12</v>
      </c>
      <c r="G75" s="15">
        <v>0.12</v>
      </c>
      <c r="H75" s="15">
        <v>0.08</v>
      </c>
      <c r="I75" s="15">
        <v>7.0000000000000007E-2</v>
      </c>
      <c r="J75" s="15">
        <v>0.05</v>
      </c>
      <c r="K75" s="15">
        <v>0.06</v>
      </c>
      <c r="L75" s="15">
        <v>0.18</v>
      </c>
      <c r="M75" s="15" t="s">
        <v>881</v>
      </c>
    </row>
    <row r="76" spans="1:13" x14ac:dyDescent="0.35">
      <c r="A76" s="11" t="s">
        <v>65</v>
      </c>
      <c r="B76" s="11"/>
      <c r="C76" s="11"/>
      <c r="D76" s="11"/>
      <c r="E76" s="11"/>
      <c r="F76" s="11"/>
      <c r="G76" s="11"/>
      <c r="H76" s="11"/>
      <c r="I76" s="11"/>
      <c r="J76" s="11"/>
      <c r="K76" s="11"/>
      <c r="L76" s="11"/>
      <c r="M76" s="11"/>
    </row>
    <row r="77" spans="1:13" ht="170.5" x14ac:dyDescent="0.35">
      <c r="A77" s="76" t="s">
        <v>930</v>
      </c>
      <c r="B77" s="11"/>
      <c r="C77" s="11"/>
      <c r="D77" s="11"/>
      <c r="E77" s="11"/>
      <c r="F77" s="11"/>
      <c r="G77" s="11"/>
      <c r="H77" s="11"/>
      <c r="I77" s="11"/>
      <c r="J77" s="11"/>
      <c r="K77" s="11"/>
      <c r="L77" s="11"/>
      <c r="M77" s="11"/>
    </row>
    <row r="78" spans="1:13" ht="77.5" x14ac:dyDescent="0.35">
      <c r="A78" s="24" t="s">
        <v>111</v>
      </c>
      <c r="B78" s="11"/>
      <c r="C78" s="11"/>
      <c r="D78" s="11"/>
      <c r="E78" s="11"/>
      <c r="F78" s="11"/>
      <c r="G78" s="11"/>
      <c r="H78" s="11"/>
      <c r="I78" s="11"/>
      <c r="J78" s="11"/>
      <c r="K78" s="11"/>
      <c r="L78" s="11"/>
      <c r="M78" s="11"/>
    </row>
    <row r="79" spans="1:13" ht="139.5" x14ac:dyDescent="0.35">
      <c r="A79" s="24" t="s">
        <v>112</v>
      </c>
      <c r="B79" s="11"/>
      <c r="C79" s="11"/>
      <c r="D79" s="11"/>
      <c r="E79" s="11"/>
      <c r="F79" s="11"/>
      <c r="G79" s="11"/>
      <c r="H79" s="11"/>
      <c r="I79" s="11"/>
      <c r="J79" s="11"/>
      <c r="K79" s="11"/>
      <c r="L79" s="11"/>
      <c r="M79" s="11"/>
    </row>
    <row r="80" spans="1:13" ht="77.5" x14ac:dyDescent="0.35">
      <c r="A80" s="24" t="s">
        <v>113</v>
      </c>
      <c r="B80" s="11"/>
      <c r="C80" s="11"/>
      <c r="D80" s="11"/>
      <c r="E80" s="11"/>
      <c r="F80" s="11"/>
      <c r="G80" s="11"/>
      <c r="H80" s="11"/>
      <c r="I80" s="11"/>
      <c r="J80" s="11"/>
      <c r="K80" s="11"/>
      <c r="L80" s="11"/>
      <c r="M80" s="11"/>
    </row>
    <row r="81" spans="1:13" ht="62" x14ac:dyDescent="0.35">
      <c r="A81" s="24" t="s">
        <v>114</v>
      </c>
      <c r="B81" s="11"/>
      <c r="C81" s="11"/>
      <c r="D81" s="11"/>
      <c r="E81" s="11"/>
      <c r="F81" s="11"/>
      <c r="G81" s="11"/>
      <c r="H81" s="11"/>
      <c r="I81" s="11"/>
      <c r="J81" s="11"/>
      <c r="K81" s="11"/>
      <c r="L81" s="11"/>
      <c r="M81" s="11"/>
    </row>
    <row r="82" spans="1:13" x14ac:dyDescent="0.35">
      <c r="A82" s="4"/>
    </row>
  </sheetData>
  <conditionalFormatting sqref="A1">
    <cfRule type="dataBar" priority="1">
      <dataBar>
        <cfvo type="num" val="0"/>
        <cfvo type="num" val="1"/>
        <color rgb="FFB4A9D4"/>
      </dataBar>
      <extLst>
        <ext xmlns:x14="http://schemas.microsoft.com/office/spreadsheetml/2009/9/main" uri="{B025F937-C7B1-47D3-B67F-A62EFF666E3E}">
          <x14:id>{306B2161-FA6F-4CDB-86E4-A5E5A173E081}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06B2161-FA6F-4CDB-86E4-A5E5A173E081}">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9"/>
  <sheetViews>
    <sheetView workbookViewId="0"/>
  </sheetViews>
  <sheetFormatPr defaultColWidth="10.6640625" defaultRowHeight="15.5" x14ac:dyDescent="0.35"/>
  <cols>
    <col min="1" max="1" width="50.6640625" customWidth="1"/>
    <col min="2" max="10" width="16.6640625" customWidth="1"/>
  </cols>
  <sheetData>
    <row r="1" spans="1:10" ht="21" x14ac:dyDescent="0.5">
      <c r="A1" s="10" t="s">
        <v>11</v>
      </c>
      <c r="B1" s="11"/>
      <c r="C1" s="11"/>
      <c r="D1" s="11"/>
      <c r="E1" s="11"/>
      <c r="F1" s="11"/>
      <c r="G1" s="11"/>
      <c r="H1" s="11"/>
      <c r="I1" s="11"/>
      <c r="J1" s="11"/>
    </row>
    <row r="2" spans="1:10" x14ac:dyDescent="0.35">
      <c r="A2" s="11" t="s">
        <v>50</v>
      </c>
      <c r="B2" s="11"/>
      <c r="C2" s="11"/>
      <c r="D2" s="11"/>
      <c r="E2" s="11"/>
      <c r="F2" s="11"/>
      <c r="G2" s="11"/>
      <c r="H2" s="11"/>
      <c r="I2" s="11"/>
      <c r="J2" s="11"/>
    </row>
    <row r="3" spans="1:10" x14ac:dyDescent="0.35">
      <c r="A3" s="11" t="s">
        <v>24</v>
      </c>
      <c r="B3" s="11"/>
      <c r="C3" s="11"/>
      <c r="D3" s="11"/>
      <c r="E3" s="11"/>
      <c r="F3" s="11"/>
      <c r="G3" s="11"/>
      <c r="H3" s="11"/>
      <c r="I3" s="11"/>
      <c r="J3" s="11"/>
    </row>
    <row r="4" spans="1:10" x14ac:dyDescent="0.35">
      <c r="A4" s="11" t="s">
        <v>25</v>
      </c>
      <c r="B4" s="11"/>
      <c r="C4" s="11"/>
      <c r="D4" s="11"/>
      <c r="E4" s="11"/>
      <c r="F4" s="11"/>
      <c r="G4" s="11"/>
      <c r="H4" s="11"/>
      <c r="I4" s="11"/>
      <c r="J4" s="11"/>
    </row>
    <row r="5" spans="1:10" x14ac:dyDescent="0.35">
      <c r="A5" s="11" t="s">
        <v>51</v>
      </c>
      <c r="B5" s="11"/>
      <c r="C5" s="11"/>
      <c r="D5" s="11"/>
      <c r="E5" s="11"/>
      <c r="F5" s="11"/>
      <c r="G5" s="11"/>
      <c r="H5" s="11"/>
      <c r="I5" s="11"/>
      <c r="J5" s="11"/>
    </row>
    <row r="6" spans="1:10" ht="110" customHeight="1" x14ac:dyDescent="0.35">
      <c r="A6" s="12" t="s">
        <v>885</v>
      </c>
      <c r="B6" s="12" t="s">
        <v>886</v>
      </c>
      <c r="C6" s="12" t="s">
        <v>887</v>
      </c>
      <c r="D6" s="12" t="s">
        <v>888</v>
      </c>
      <c r="E6" s="12" t="s">
        <v>889</v>
      </c>
      <c r="F6" s="12" t="s">
        <v>890</v>
      </c>
      <c r="G6" s="12" t="s">
        <v>336</v>
      </c>
      <c r="H6" s="12" t="s">
        <v>337</v>
      </c>
      <c r="I6" s="12" t="s">
        <v>338</v>
      </c>
      <c r="J6" s="12" t="s">
        <v>339</v>
      </c>
    </row>
    <row r="7" spans="1:10" x14ac:dyDescent="0.35">
      <c r="A7" s="13" t="s">
        <v>181</v>
      </c>
      <c r="B7" s="25">
        <v>145436382</v>
      </c>
      <c r="C7" s="25">
        <v>37320895</v>
      </c>
      <c r="D7" s="25">
        <v>29891834</v>
      </c>
      <c r="E7" s="25">
        <v>27416389</v>
      </c>
      <c r="F7" s="25">
        <v>50807264</v>
      </c>
      <c r="G7" s="15">
        <v>0.26</v>
      </c>
      <c r="H7" s="15">
        <v>0.21</v>
      </c>
      <c r="I7" s="15">
        <v>0.19</v>
      </c>
      <c r="J7" s="15">
        <v>0.35</v>
      </c>
    </row>
    <row r="8" spans="1:10" x14ac:dyDescent="0.35">
      <c r="A8" s="11" t="s">
        <v>273</v>
      </c>
      <c r="B8" s="26">
        <v>4048025</v>
      </c>
      <c r="C8" s="26">
        <v>1180342</v>
      </c>
      <c r="D8" s="26">
        <v>721666</v>
      </c>
      <c r="E8" s="26">
        <v>605765</v>
      </c>
      <c r="F8" s="26">
        <v>1540252</v>
      </c>
      <c r="G8" s="17">
        <v>0.28999999999999998</v>
      </c>
      <c r="H8" s="17">
        <v>0.18</v>
      </c>
      <c r="I8" s="17">
        <v>0.15</v>
      </c>
      <c r="J8" s="17">
        <v>0.38</v>
      </c>
    </row>
    <row r="9" spans="1:10" x14ac:dyDescent="0.35">
      <c r="A9" s="11" t="s">
        <v>274</v>
      </c>
      <c r="B9" s="26">
        <v>3485522</v>
      </c>
      <c r="C9" s="26">
        <v>972638</v>
      </c>
      <c r="D9" s="26">
        <v>642095</v>
      </c>
      <c r="E9" s="26">
        <v>565205</v>
      </c>
      <c r="F9" s="26">
        <v>1305584</v>
      </c>
      <c r="G9" s="17">
        <v>0.28000000000000003</v>
      </c>
      <c r="H9" s="17">
        <v>0.18</v>
      </c>
      <c r="I9" s="17">
        <v>0.16</v>
      </c>
      <c r="J9" s="17">
        <v>0.37</v>
      </c>
    </row>
    <row r="10" spans="1:10" x14ac:dyDescent="0.35">
      <c r="A10" s="11" t="s">
        <v>275</v>
      </c>
      <c r="B10" s="26">
        <v>2641589</v>
      </c>
      <c r="C10" s="26">
        <v>766537</v>
      </c>
      <c r="D10" s="26">
        <v>469375</v>
      </c>
      <c r="E10" s="26">
        <v>407460</v>
      </c>
      <c r="F10" s="26">
        <v>998218</v>
      </c>
      <c r="G10" s="17">
        <v>0.28999999999999998</v>
      </c>
      <c r="H10" s="17">
        <v>0.18</v>
      </c>
      <c r="I10" s="17">
        <v>0.15</v>
      </c>
      <c r="J10" s="17">
        <v>0.38</v>
      </c>
    </row>
    <row r="11" spans="1:10" x14ac:dyDescent="0.35">
      <c r="A11" s="11" t="s">
        <v>276</v>
      </c>
      <c r="B11" s="26">
        <v>1465333</v>
      </c>
      <c r="C11" s="26">
        <v>413087</v>
      </c>
      <c r="D11" s="26">
        <v>281343</v>
      </c>
      <c r="E11" s="26">
        <v>264069</v>
      </c>
      <c r="F11" s="26">
        <v>506833</v>
      </c>
      <c r="G11" s="17">
        <v>0.28000000000000003</v>
      </c>
      <c r="H11" s="17">
        <v>0.19</v>
      </c>
      <c r="I11" s="17">
        <v>0.18</v>
      </c>
      <c r="J11" s="17">
        <v>0.35</v>
      </c>
    </row>
    <row r="12" spans="1:10" x14ac:dyDescent="0.35">
      <c r="A12" s="11" t="s">
        <v>277</v>
      </c>
      <c r="B12" s="26">
        <v>1511870</v>
      </c>
      <c r="C12" s="26">
        <v>424978</v>
      </c>
      <c r="D12" s="26">
        <v>250613</v>
      </c>
      <c r="E12" s="26">
        <v>241491</v>
      </c>
      <c r="F12" s="26">
        <v>594788</v>
      </c>
      <c r="G12" s="17">
        <v>0.28000000000000003</v>
      </c>
      <c r="H12" s="17">
        <v>0.17</v>
      </c>
      <c r="I12" s="17">
        <v>0.16</v>
      </c>
      <c r="J12" s="17">
        <v>0.39</v>
      </c>
    </row>
    <row r="13" spans="1:10" x14ac:dyDescent="0.35">
      <c r="A13" s="11" t="s">
        <v>278</v>
      </c>
      <c r="B13" s="26">
        <v>3412648</v>
      </c>
      <c r="C13" s="26">
        <v>951913</v>
      </c>
      <c r="D13" s="26">
        <v>648601</v>
      </c>
      <c r="E13" s="26">
        <v>562732</v>
      </c>
      <c r="F13" s="26">
        <v>1249402</v>
      </c>
      <c r="G13" s="17">
        <v>0.28000000000000003</v>
      </c>
      <c r="H13" s="17">
        <v>0.19</v>
      </c>
      <c r="I13" s="17">
        <v>0.16</v>
      </c>
      <c r="J13" s="17">
        <v>0.37</v>
      </c>
    </row>
    <row r="14" spans="1:10" x14ac:dyDescent="0.35">
      <c r="A14" s="11" t="s">
        <v>279</v>
      </c>
      <c r="B14" s="26">
        <v>4645753</v>
      </c>
      <c r="C14" s="26">
        <v>1343165</v>
      </c>
      <c r="D14" s="26">
        <v>792329</v>
      </c>
      <c r="E14" s="26">
        <v>709402</v>
      </c>
      <c r="F14" s="26">
        <v>1800857</v>
      </c>
      <c r="G14" s="17">
        <v>0.28999999999999998</v>
      </c>
      <c r="H14" s="17">
        <v>0.17</v>
      </c>
      <c r="I14" s="17">
        <v>0.15</v>
      </c>
      <c r="J14" s="17">
        <v>0.39</v>
      </c>
    </row>
    <row r="15" spans="1:10" x14ac:dyDescent="0.35">
      <c r="A15" s="11" t="s">
        <v>280</v>
      </c>
      <c r="B15" s="26">
        <v>3953475</v>
      </c>
      <c r="C15" s="26">
        <v>1119460</v>
      </c>
      <c r="D15" s="26">
        <v>678472</v>
      </c>
      <c r="E15" s="26">
        <v>581244</v>
      </c>
      <c r="F15" s="26">
        <v>1574300</v>
      </c>
      <c r="G15" s="17">
        <v>0.28000000000000003</v>
      </c>
      <c r="H15" s="17">
        <v>0.17</v>
      </c>
      <c r="I15" s="17">
        <v>0.15</v>
      </c>
      <c r="J15" s="17">
        <v>0.4</v>
      </c>
    </row>
    <row r="16" spans="1:10" x14ac:dyDescent="0.35">
      <c r="A16" s="11" t="s">
        <v>281</v>
      </c>
      <c r="B16" s="26">
        <v>1274220</v>
      </c>
      <c r="C16" s="26">
        <v>360566</v>
      </c>
      <c r="D16" s="26">
        <v>235054</v>
      </c>
      <c r="E16" s="26">
        <v>228728</v>
      </c>
      <c r="F16" s="26">
        <v>449871</v>
      </c>
      <c r="G16" s="17">
        <v>0.28000000000000003</v>
      </c>
      <c r="H16" s="17">
        <v>0.18</v>
      </c>
      <c r="I16" s="17">
        <v>0.18</v>
      </c>
      <c r="J16" s="17">
        <v>0.35</v>
      </c>
    </row>
    <row r="17" spans="1:10" x14ac:dyDescent="0.35">
      <c r="A17" s="11" t="s">
        <v>282</v>
      </c>
      <c r="B17" s="26">
        <v>2249425</v>
      </c>
      <c r="C17" s="26">
        <v>627960</v>
      </c>
      <c r="D17" s="26">
        <v>395844</v>
      </c>
      <c r="E17" s="26">
        <v>376221</v>
      </c>
      <c r="F17" s="26">
        <v>849400</v>
      </c>
      <c r="G17" s="17">
        <v>0.28000000000000003</v>
      </c>
      <c r="H17" s="17">
        <v>0.18</v>
      </c>
      <c r="I17" s="17">
        <v>0.17</v>
      </c>
      <c r="J17" s="17">
        <v>0.38</v>
      </c>
    </row>
    <row r="18" spans="1:10" x14ac:dyDescent="0.35">
      <c r="A18" s="11" t="s">
        <v>283</v>
      </c>
      <c r="B18" s="26">
        <v>1217959</v>
      </c>
      <c r="C18" s="26">
        <v>354270</v>
      </c>
      <c r="D18" s="26">
        <v>228732</v>
      </c>
      <c r="E18" s="26">
        <v>214290</v>
      </c>
      <c r="F18" s="26">
        <v>420667</v>
      </c>
      <c r="G18" s="17">
        <v>0.28999999999999998</v>
      </c>
      <c r="H18" s="17">
        <v>0.19</v>
      </c>
      <c r="I18" s="17">
        <v>0.18</v>
      </c>
      <c r="J18" s="17">
        <v>0.35</v>
      </c>
    </row>
    <row r="19" spans="1:10" x14ac:dyDescent="0.35">
      <c r="A19" s="11" t="s">
        <v>284</v>
      </c>
      <c r="B19" s="26">
        <v>7924059</v>
      </c>
      <c r="C19" s="26">
        <v>2297582</v>
      </c>
      <c r="D19" s="26">
        <v>1405397</v>
      </c>
      <c r="E19" s="26">
        <v>1261634</v>
      </c>
      <c r="F19" s="26">
        <v>2959446</v>
      </c>
      <c r="G19" s="17">
        <v>0.28999999999999998</v>
      </c>
      <c r="H19" s="17">
        <v>0.18</v>
      </c>
      <c r="I19" s="17">
        <v>0.16</v>
      </c>
      <c r="J19" s="17">
        <v>0.37</v>
      </c>
    </row>
    <row r="20" spans="1:10" x14ac:dyDescent="0.35">
      <c r="A20" s="11" t="s">
        <v>285</v>
      </c>
      <c r="B20" s="26">
        <v>3932172</v>
      </c>
      <c r="C20" s="26">
        <v>1119317</v>
      </c>
      <c r="D20" s="26">
        <v>698804</v>
      </c>
      <c r="E20" s="26">
        <v>591035</v>
      </c>
      <c r="F20" s="26">
        <v>1523016</v>
      </c>
      <c r="G20" s="17">
        <v>0.28000000000000003</v>
      </c>
      <c r="H20" s="17">
        <v>0.18</v>
      </c>
      <c r="I20" s="17">
        <v>0.15</v>
      </c>
      <c r="J20" s="17">
        <v>0.39</v>
      </c>
    </row>
    <row r="21" spans="1:10" x14ac:dyDescent="0.35">
      <c r="A21" s="11" t="s">
        <v>286</v>
      </c>
      <c r="B21" s="26">
        <v>10088969</v>
      </c>
      <c r="C21" s="26">
        <v>2824547</v>
      </c>
      <c r="D21" s="26">
        <v>1761823</v>
      </c>
      <c r="E21" s="26">
        <v>1538195</v>
      </c>
      <c r="F21" s="26">
        <v>3964405</v>
      </c>
      <c r="G21" s="17">
        <v>0.28000000000000003</v>
      </c>
      <c r="H21" s="17">
        <v>0.17</v>
      </c>
      <c r="I21" s="17">
        <v>0.15</v>
      </c>
      <c r="J21" s="17">
        <v>0.39</v>
      </c>
    </row>
    <row r="22" spans="1:10" x14ac:dyDescent="0.35">
      <c r="A22" s="11" t="s">
        <v>287</v>
      </c>
      <c r="B22" s="26">
        <v>21349832</v>
      </c>
      <c r="C22" s="26">
        <v>6167161</v>
      </c>
      <c r="D22" s="26">
        <v>3683705</v>
      </c>
      <c r="E22" s="26">
        <v>3242631</v>
      </c>
      <c r="F22" s="26">
        <v>8256335</v>
      </c>
      <c r="G22" s="17">
        <v>0.28999999999999998</v>
      </c>
      <c r="H22" s="17">
        <v>0.17</v>
      </c>
      <c r="I22" s="17">
        <v>0.15</v>
      </c>
      <c r="J22" s="17">
        <v>0.39</v>
      </c>
    </row>
    <row r="23" spans="1:10" x14ac:dyDescent="0.35">
      <c r="A23" s="11" t="s">
        <v>288</v>
      </c>
      <c r="B23" s="26">
        <v>4405292</v>
      </c>
      <c r="C23" s="26">
        <v>1267550</v>
      </c>
      <c r="D23" s="26">
        <v>800491</v>
      </c>
      <c r="E23" s="26">
        <v>694259</v>
      </c>
      <c r="F23" s="26">
        <v>1642993</v>
      </c>
      <c r="G23" s="17">
        <v>0.28999999999999998</v>
      </c>
      <c r="H23" s="17">
        <v>0.18</v>
      </c>
      <c r="I23" s="17">
        <v>0.16</v>
      </c>
      <c r="J23" s="17">
        <v>0.37</v>
      </c>
    </row>
    <row r="24" spans="1:10" x14ac:dyDescent="0.35">
      <c r="A24" s="11" t="s">
        <v>289</v>
      </c>
      <c r="B24" s="26">
        <v>2249823</v>
      </c>
      <c r="C24" s="26">
        <v>655900</v>
      </c>
      <c r="D24" s="26">
        <v>375128</v>
      </c>
      <c r="E24" s="26">
        <v>322897</v>
      </c>
      <c r="F24" s="26">
        <v>895899</v>
      </c>
      <c r="G24" s="17">
        <v>0.28999999999999998</v>
      </c>
      <c r="H24" s="17">
        <v>0.17</v>
      </c>
      <c r="I24" s="17">
        <v>0.14000000000000001</v>
      </c>
      <c r="J24" s="17">
        <v>0.4</v>
      </c>
    </row>
    <row r="25" spans="1:10" x14ac:dyDescent="0.35">
      <c r="A25" s="11" t="s">
        <v>290</v>
      </c>
      <c r="B25" s="26">
        <v>2459186</v>
      </c>
      <c r="C25" s="26">
        <v>681395</v>
      </c>
      <c r="D25" s="26">
        <v>434751</v>
      </c>
      <c r="E25" s="26">
        <v>391796</v>
      </c>
      <c r="F25" s="26">
        <v>951244</v>
      </c>
      <c r="G25" s="17">
        <v>0.28000000000000003</v>
      </c>
      <c r="H25" s="17">
        <v>0.18</v>
      </c>
      <c r="I25" s="17">
        <v>0.16</v>
      </c>
      <c r="J25" s="17">
        <v>0.39</v>
      </c>
    </row>
    <row r="26" spans="1:10" x14ac:dyDescent="0.35">
      <c r="A26" s="11" t="s">
        <v>291</v>
      </c>
      <c r="B26" s="26">
        <v>1814945</v>
      </c>
      <c r="C26" s="26">
        <v>507424</v>
      </c>
      <c r="D26" s="26">
        <v>341573</v>
      </c>
      <c r="E26" s="26">
        <v>295584</v>
      </c>
      <c r="F26" s="26">
        <v>670364</v>
      </c>
      <c r="G26" s="17">
        <v>0.28000000000000003</v>
      </c>
      <c r="H26" s="17">
        <v>0.19</v>
      </c>
      <c r="I26" s="17">
        <v>0.16</v>
      </c>
      <c r="J26" s="17">
        <v>0.37</v>
      </c>
    </row>
    <row r="27" spans="1:10" x14ac:dyDescent="0.35">
      <c r="A27" s="11" t="s">
        <v>292</v>
      </c>
      <c r="B27" s="26">
        <v>340415</v>
      </c>
      <c r="C27" s="26">
        <v>98636</v>
      </c>
      <c r="D27" s="26">
        <v>70421</v>
      </c>
      <c r="E27" s="26">
        <v>59616</v>
      </c>
      <c r="F27" s="26">
        <v>111743</v>
      </c>
      <c r="G27" s="17">
        <v>0.28999999999999998</v>
      </c>
      <c r="H27" s="17">
        <v>0.21</v>
      </c>
      <c r="I27" s="17">
        <v>0.18</v>
      </c>
      <c r="J27" s="17">
        <v>0.33</v>
      </c>
    </row>
    <row r="28" spans="1:10" x14ac:dyDescent="0.35">
      <c r="A28" s="11" t="s">
        <v>293</v>
      </c>
      <c r="B28" s="26">
        <v>4499444</v>
      </c>
      <c r="C28" s="26">
        <v>1252299</v>
      </c>
      <c r="D28" s="26">
        <v>781843</v>
      </c>
      <c r="E28" s="26">
        <v>662136</v>
      </c>
      <c r="F28" s="26">
        <v>1803166</v>
      </c>
      <c r="G28" s="17">
        <v>0.28000000000000003</v>
      </c>
      <c r="H28" s="17">
        <v>0.17</v>
      </c>
      <c r="I28" s="17">
        <v>0.15</v>
      </c>
      <c r="J28" s="17">
        <v>0.4</v>
      </c>
    </row>
    <row r="29" spans="1:10" x14ac:dyDescent="0.35">
      <c r="A29" s="11" t="s">
        <v>294</v>
      </c>
      <c r="B29" s="26">
        <v>10438716</v>
      </c>
      <c r="C29" s="26">
        <v>2957300</v>
      </c>
      <c r="D29" s="26">
        <v>1807428</v>
      </c>
      <c r="E29" s="26">
        <v>1595759</v>
      </c>
      <c r="F29" s="26">
        <v>4078229</v>
      </c>
      <c r="G29" s="17">
        <v>0.28000000000000003</v>
      </c>
      <c r="H29" s="17">
        <v>0.17</v>
      </c>
      <c r="I29" s="17">
        <v>0.15</v>
      </c>
      <c r="J29" s="17">
        <v>0.39</v>
      </c>
    </row>
    <row r="30" spans="1:10" x14ac:dyDescent="0.35">
      <c r="A30" s="11" t="s">
        <v>295</v>
      </c>
      <c r="B30" s="26">
        <v>239462</v>
      </c>
      <c r="C30" s="26">
        <v>70615</v>
      </c>
      <c r="D30" s="26">
        <v>52840</v>
      </c>
      <c r="E30" s="26">
        <v>50454</v>
      </c>
      <c r="F30" s="26">
        <v>65553</v>
      </c>
      <c r="G30" s="17">
        <v>0.28999999999999998</v>
      </c>
      <c r="H30" s="17">
        <v>0.22</v>
      </c>
      <c r="I30" s="17">
        <v>0.21</v>
      </c>
      <c r="J30" s="17">
        <v>0.27</v>
      </c>
    </row>
    <row r="31" spans="1:10" x14ac:dyDescent="0.35">
      <c r="A31" s="11" t="s">
        <v>296</v>
      </c>
      <c r="B31" s="26">
        <v>2728279</v>
      </c>
      <c r="C31" s="26">
        <v>812964</v>
      </c>
      <c r="D31" s="26">
        <v>505016</v>
      </c>
      <c r="E31" s="26">
        <v>433735</v>
      </c>
      <c r="F31" s="26">
        <v>976563</v>
      </c>
      <c r="G31" s="17">
        <v>0.3</v>
      </c>
      <c r="H31" s="17">
        <v>0.19</v>
      </c>
      <c r="I31" s="17">
        <v>0.16</v>
      </c>
      <c r="J31" s="17">
        <v>0.36</v>
      </c>
    </row>
    <row r="32" spans="1:10" x14ac:dyDescent="0.35">
      <c r="A32" s="11" t="s">
        <v>297</v>
      </c>
      <c r="B32" s="26">
        <v>4246282</v>
      </c>
      <c r="C32" s="26">
        <v>1246542</v>
      </c>
      <c r="D32" s="26">
        <v>768836</v>
      </c>
      <c r="E32" s="26">
        <v>666947</v>
      </c>
      <c r="F32" s="26">
        <v>1563957</v>
      </c>
      <c r="G32" s="17">
        <v>0.28999999999999998</v>
      </c>
      <c r="H32" s="17">
        <v>0.18</v>
      </c>
      <c r="I32" s="17">
        <v>0.16</v>
      </c>
      <c r="J32" s="17">
        <v>0.37</v>
      </c>
    </row>
    <row r="33" spans="1:10" x14ac:dyDescent="0.35">
      <c r="A33" s="11" t="s">
        <v>298</v>
      </c>
      <c r="B33" s="26">
        <v>2166870</v>
      </c>
      <c r="C33" s="26">
        <v>629536</v>
      </c>
      <c r="D33" s="26">
        <v>392846</v>
      </c>
      <c r="E33" s="26">
        <v>368013</v>
      </c>
      <c r="F33" s="26">
        <v>776475</v>
      </c>
      <c r="G33" s="17">
        <v>0.28999999999999998</v>
      </c>
      <c r="H33" s="17">
        <v>0.18</v>
      </c>
      <c r="I33" s="17">
        <v>0.17</v>
      </c>
      <c r="J33" s="17">
        <v>0.36</v>
      </c>
    </row>
    <row r="34" spans="1:10" x14ac:dyDescent="0.35">
      <c r="A34" s="11" t="s">
        <v>299</v>
      </c>
      <c r="B34" s="26">
        <v>258336</v>
      </c>
      <c r="C34" s="26">
        <v>73075</v>
      </c>
      <c r="D34" s="26">
        <v>52245</v>
      </c>
      <c r="E34" s="26">
        <v>46822</v>
      </c>
      <c r="F34" s="26">
        <v>86195</v>
      </c>
      <c r="G34" s="17">
        <v>0.28000000000000003</v>
      </c>
      <c r="H34" s="17">
        <v>0.2</v>
      </c>
      <c r="I34" s="17">
        <v>0.18</v>
      </c>
      <c r="J34" s="17">
        <v>0.33</v>
      </c>
    </row>
    <row r="35" spans="1:10" x14ac:dyDescent="0.35">
      <c r="A35" s="11" t="s">
        <v>300</v>
      </c>
      <c r="B35" s="26">
        <v>2589672</v>
      </c>
      <c r="C35" s="26">
        <v>732396</v>
      </c>
      <c r="D35" s="26">
        <v>463348</v>
      </c>
      <c r="E35" s="26">
        <v>415811</v>
      </c>
      <c r="F35" s="26">
        <v>978117</v>
      </c>
      <c r="G35" s="17">
        <v>0.28000000000000003</v>
      </c>
      <c r="H35" s="17">
        <v>0.18</v>
      </c>
      <c r="I35" s="17">
        <v>0.16</v>
      </c>
      <c r="J35" s="17">
        <v>0.38</v>
      </c>
    </row>
    <row r="36" spans="1:10" x14ac:dyDescent="0.35">
      <c r="A36" s="11" t="s">
        <v>301</v>
      </c>
      <c r="B36" s="26">
        <v>7955528</v>
      </c>
      <c r="C36" s="26">
        <v>2304788</v>
      </c>
      <c r="D36" s="26">
        <v>1377151</v>
      </c>
      <c r="E36" s="26">
        <v>1221877</v>
      </c>
      <c r="F36" s="26">
        <v>3051711</v>
      </c>
      <c r="G36" s="17">
        <v>0.28999999999999998</v>
      </c>
      <c r="H36" s="17">
        <v>0.17</v>
      </c>
      <c r="I36" s="17">
        <v>0.15</v>
      </c>
      <c r="J36" s="17">
        <v>0.38</v>
      </c>
    </row>
    <row r="37" spans="1:10" x14ac:dyDescent="0.35">
      <c r="A37" s="11" t="s">
        <v>302</v>
      </c>
      <c r="B37" s="26">
        <v>1547520</v>
      </c>
      <c r="C37" s="26">
        <v>443313</v>
      </c>
      <c r="D37" s="26">
        <v>266106</v>
      </c>
      <c r="E37" s="26">
        <v>236269</v>
      </c>
      <c r="F37" s="26">
        <v>601832</v>
      </c>
      <c r="G37" s="17">
        <v>0.28999999999999998</v>
      </c>
      <c r="H37" s="17">
        <v>0.17</v>
      </c>
      <c r="I37" s="17">
        <v>0.15</v>
      </c>
      <c r="J37" s="17">
        <v>0.39</v>
      </c>
    </row>
    <row r="38" spans="1:10" x14ac:dyDescent="0.35">
      <c r="A38" s="11" t="s">
        <v>303</v>
      </c>
      <c r="B38" s="26">
        <v>3150204</v>
      </c>
      <c r="C38" s="26">
        <v>921135</v>
      </c>
      <c r="D38" s="26">
        <v>533178</v>
      </c>
      <c r="E38" s="26">
        <v>475707</v>
      </c>
      <c r="F38" s="26">
        <v>1220185</v>
      </c>
      <c r="G38" s="17">
        <v>0.28999999999999998</v>
      </c>
      <c r="H38" s="17">
        <v>0.17</v>
      </c>
      <c r="I38" s="17">
        <v>0.15</v>
      </c>
      <c r="J38" s="17">
        <v>0.39</v>
      </c>
    </row>
    <row r="39" spans="1:10" x14ac:dyDescent="0.35">
      <c r="A39" s="11" t="s">
        <v>304</v>
      </c>
      <c r="B39" s="26">
        <v>4887694</v>
      </c>
      <c r="C39" s="26">
        <v>1373950</v>
      </c>
      <c r="D39" s="26">
        <v>870185</v>
      </c>
      <c r="E39" s="26">
        <v>786255</v>
      </c>
      <c r="F39" s="26">
        <v>1857303</v>
      </c>
      <c r="G39" s="17">
        <v>0.28000000000000003</v>
      </c>
      <c r="H39" s="17">
        <v>0.18</v>
      </c>
      <c r="I39" s="17">
        <v>0.16</v>
      </c>
      <c r="J39" s="17">
        <v>0.38</v>
      </c>
    </row>
    <row r="40" spans="1:10" x14ac:dyDescent="0.35">
      <c r="A40" s="11" t="s">
        <v>305</v>
      </c>
      <c r="B40" s="26">
        <v>15376598</v>
      </c>
      <c r="C40" s="26">
        <v>102514</v>
      </c>
      <c r="D40" s="26">
        <v>6936416</v>
      </c>
      <c r="E40" s="26">
        <v>7206917</v>
      </c>
      <c r="F40" s="26">
        <v>1130751</v>
      </c>
      <c r="G40" s="17">
        <v>0.01</v>
      </c>
      <c r="H40" s="17">
        <v>0.45</v>
      </c>
      <c r="I40" s="17">
        <v>0.47</v>
      </c>
      <c r="J40" s="17">
        <v>7.0000000000000007E-2</v>
      </c>
    </row>
    <row r="41" spans="1:10" x14ac:dyDescent="0.35">
      <c r="A41" s="11" t="s">
        <v>306</v>
      </c>
      <c r="B41" s="26">
        <v>810829</v>
      </c>
      <c r="C41" s="26">
        <v>240769</v>
      </c>
      <c r="D41" s="26">
        <v>153514</v>
      </c>
      <c r="E41" s="26">
        <v>87266</v>
      </c>
      <c r="F41" s="26">
        <v>329280</v>
      </c>
      <c r="G41" s="17">
        <v>0.3</v>
      </c>
      <c r="H41" s="17">
        <v>0.19</v>
      </c>
      <c r="I41" s="17">
        <v>0.11</v>
      </c>
      <c r="J41" s="17">
        <v>0.41</v>
      </c>
    </row>
    <row r="42" spans="1:10" x14ac:dyDescent="0.35">
      <c r="A42" s="11" t="s">
        <v>307</v>
      </c>
      <c r="B42" s="26">
        <v>70435</v>
      </c>
      <c r="C42" s="26">
        <v>25271</v>
      </c>
      <c r="D42" s="26">
        <v>14668</v>
      </c>
      <c r="E42" s="26">
        <v>8166</v>
      </c>
      <c r="F42" s="26">
        <v>22330</v>
      </c>
      <c r="G42" s="17">
        <v>0.36</v>
      </c>
      <c r="H42" s="17">
        <v>0.21</v>
      </c>
      <c r="I42" s="17">
        <v>0.12</v>
      </c>
      <c r="J42" s="17">
        <v>0.32</v>
      </c>
    </row>
    <row r="43" spans="1:10" ht="108.5" x14ac:dyDescent="0.35">
      <c r="A43" s="24" t="s">
        <v>115</v>
      </c>
      <c r="B43" s="11"/>
      <c r="C43" s="11"/>
      <c r="D43" s="11"/>
      <c r="E43" s="11"/>
      <c r="F43" s="11"/>
      <c r="G43" s="11"/>
      <c r="H43" s="11"/>
      <c r="I43" s="11"/>
      <c r="J43" s="11"/>
    </row>
    <row r="44" spans="1:10" ht="232.5" x14ac:dyDescent="0.35">
      <c r="A44" s="24" t="s">
        <v>116</v>
      </c>
      <c r="B44" s="11"/>
      <c r="C44" s="11"/>
      <c r="D44" s="11"/>
      <c r="E44" s="11"/>
      <c r="F44" s="11"/>
      <c r="G44" s="11"/>
      <c r="H44" s="11"/>
      <c r="I44" s="11"/>
      <c r="J44" s="11"/>
    </row>
    <row r="45" spans="1:10" ht="108.5" x14ac:dyDescent="0.35">
      <c r="A45" s="24" t="s">
        <v>117</v>
      </c>
      <c r="B45" s="11"/>
      <c r="C45" s="11"/>
      <c r="D45" s="11"/>
      <c r="E45" s="11"/>
      <c r="F45" s="11"/>
      <c r="G45" s="11"/>
      <c r="H45" s="11"/>
      <c r="I45" s="11"/>
      <c r="J45" s="11"/>
    </row>
    <row r="46" spans="1:10" x14ac:dyDescent="0.35">
      <c r="A46" s="11" t="s">
        <v>118</v>
      </c>
      <c r="B46" s="11"/>
      <c r="C46" s="11"/>
      <c r="D46" s="11"/>
      <c r="E46" s="11"/>
      <c r="F46" s="11"/>
      <c r="G46" s="11"/>
      <c r="H46" s="11"/>
      <c r="I46" s="11"/>
      <c r="J46" s="11"/>
    </row>
    <row r="47" spans="1:10" x14ac:dyDescent="0.35">
      <c r="A47" s="11" t="s">
        <v>119</v>
      </c>
      <c r="B47" s="11"/>
      <c r="C47" s="11"/>
      <c r="D47" s="11"/>
      <c r="E47" s="11"/>
      <c r="F47" s="11"/>
      <c r="G47" s="11"/>
      <c r="H47" s="11"/>
      <c r="I47" s="11"/>
      <c r="J47" s="11"/>
    </row>
    <row r="48" spans="1:10" x14ac:dyDescent="0.35">
      <c r="A48" s="11" t="s">
        <v>120</v>
      </c>
      <c r="B48" s="11"/>
      <c r="C48" s="11"/>
      <c r="D48" s="11"/>
      <c r="E48" s="11"/>
      <c r="F48" s="11"/>
      <c r="G48" s="11"/>
      <c r="H48" s="11"/>
      <c r="I48" s="11"/>
      <c r="J48" s="11"/>
    </row>
    <row r="49" spans="1:10" x14ac:dyDescent="0.35">
      <c r="A49" s="11" t="s">
        <v>121</v>
      </c>
      <c r="B49" s="11"/>
      <c r="C49" s="11"/>
      <c r="D49" s="11"/>
      <c r="E49" s="11"/>
      <c r="F49" s="11"/>
      <c r="G49" s="11"/>
      <c r="H49" s="11"/>
      <c r="I49" s="11"/>
      <c r="J49" s="11"/>
    </row>
  </sheetData>
  <conditionalFormatting sqref="G1:J1048576">
    <cfRule type="dataBar" priority="1">
      <dataBar>
        <cfvo type="num" val="0"/>
        <cfvo type="num" val="1"/>
        <color rgb="FFB4A9D4"/>
      </dataBar>
      <extLst>
        <ext xmlns:x14="http://schemas.microsoft.com/office/spreadsheetml/2009/9/main" uri="{B025F937-C7B1-47D3-B67F-A62EFF666E3E}">
          <x14:id>{4809AD67-F31F-46C8-ACF3-0C34802915EE}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809AD67-F31F-46C8-ACF3-0C34802915EE}">
            <x14:dataBar minLength="0" maxLength="100" gradient="0">
              <x14:cfvo type="num">
                <xm:f>0</xm:f>
              </x14:cfvo>
              <x14:cfvo type="num">
                <xm:f>1</xm:f>
              </x14:cfvo>
              <x14:negativeFillColor rgb="FFB4A9D4"/>
              <x14:axisColor rgb="FF000000"/>
            </x14:dataBar>
          </x14:cfRule>
          <xm:sqref>G1:J1048576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78"/>
  <sheetViews>
    <sheetView workbookViewId="0"/>
  </sheetViews>
  <sheetFormatPr defaultColWidth="10.6640625" defaultRowHeight="15.5" x14ac:dyDescent="0.35"/>
  <cols>
    <col min="1" max="1" width="50.6640625" customWidth="1"/>
    <col min="2" max="10" width="16.6640625" customWidth="1"/>
    <col min="11" max="11" width="16.58203125" customWidth="1"/>
    <col min="12" max="15" width="13.58203125" customWidth="1"/>
  </cols>
  <sheetData>
    <row r="1" spans="1:15" ht="21" x14ac:dyDescent="0.5">
      <c r="A1" s="10" t="s">
        <v>12</v>
      </c>
      <c r="B1" s="11"/>
      <c r="C1" s="11"/>
      <c r="D1" s="11"/>
      <c r="E1" s="11"/>
      <c r="F1" s="11"/>
      <c r="G1" s="11"/>
      <c r="H1" s="11"/>
      <c r="I1" s="11"/>
      <c r="J1" s="11"/>
    </row>
    <row r="2" spans="1:15" x14ac:dyDescent="0.35">
      <c r="A2" s="11" t="s">
        <v>52</v>
      </c>
      <c r="B2" s="11"/>
      <c r="C2" s="11"/>
      <c r="D2" s="11"/>
      <c r="E2" s="11"/>
      <c r="F2" s="11"/>
      <c r="G2" s="11"/>
      <c r="H2" s="11"/>
      <c r="I2" s="11"/>
      <c r="J2" s="11"/>
    </row>
    <row r="3" spans="1:15" x14ac:dyDescent="0.35">
      <c r="A3" s="11" t="s">
        <v>24</v>
      </c>
      <c r="B3" s="11"/>
      <c r="C3" s="11"/>
      <c r="D3" s="11"/>
      <c r="E3" s="11"/>
      <c r="F3" s="11"/>
      <c r="G3" s="11"/>
      <c r="H3" s="11"/>
      <c r="I3" s="11"/>
      <c r="J3" s="11"/>
    </row>
    <row r="4" spans="1:15" x14ac:dyDescent="0.35">
      <c r="A4" s="11" t="s">
        <v>25</v>
      </c>
      <c r="B4" s="11"/>
      <c r="C4" s="11"/>
      <c r="D4" s="11"/>
      <c r="E4" s="11"/>
      <c r="F4" s="11"/>
      <c r="G4" s="11"/>
      <c r="H4" s="11"/>
      <c r="I4" s="11"/>
      <c r="J4" s="11"/>
    </row>
    <row r="5" spans="1:15" x14ac:dyDescent="0.35">
      <c r="A5" s="11" t="s">
        <v>26</v>
      </c>
      <c r="B5" s="11"/>
      <c r="C5" s="11"/>
      <c r="D5" s="11"/>
      <c r="E5" s="11"/>
      <c r="F5" s="11"/>
      <c r="G5" s="11"/>
      <c r="H5" s="11"/>
      <c r="I5" s="11"/>
      <c r="J5" s="11"/>
    </row>
    <row r="6" spans="1:15" ht="110" customHeight="1" x14ac:dyDescent="0.35">
      <c r="A6" s="12" t="s">
        <v>891</v>
      </c>
      <c r="B6" s="31" t="s">
        <v>925</v>
      </c>
      <c r="C6" s="12" t="s">
        <v>892</v>
      </c>
      <c r="D6" s="35" t="s">
        <v>926</v>
      </c>
      <c r="E6" s="12" t="s">
        <v>893</v>
      </c>
      <c r="F6" s="35" t="s">
        <v>927</v>
      </c>
      <c r="G6" s="12" t="s">
        <v>894</v>
      </c>
      <c r="H6" s="35" t="s">
        <v>928</v>
      </c>
      <c r="I6" s="12" t="s">
        <v>895</v>
      </c>
      <c r="J6" s="35" t="s">
        <v>929</v>
      </c>
      <c r="K6" s="12" t="s">
        <v>896</v>
      </c>
      <c r="L6" s="12" t="s">
        <v>336</v>
      </c>
      <c r="M6" s="12" t="s">
        <v>337</v>
      </c>
      <c r="N6" s="12" t="s">
        <v>338</v>
      </c>
      <c r="O6" s="12" t="s">
        <v>339</v>
      </c>
    </row>
    <row r="7" spans="1:15" x14ac:dyDescent="0.35">
      <c r="A7" s="32" t="s">
        <v>181</v>
      </c>
      <c r="B7" s="45">
        <v>1967045</v>
      </c>
      <c r="C7" s="25">
        <v>145436382</v>
      </c>
      <c r="D7" s="40">
        <v>86615</v>
      </c>
      <c r="E7" s="41">
        <v>37320895</v>
      </c>
      <c r="F7" s="42">
        <v>112145</v>
      </c>
      <c r="G7" s="41">
        <v>29891834</v>
      </c>
      <c r="H7" s="42">
        <v>102270</v>
      </c>
      <c r="I7" s="41">
        <v>27416389</v>
      </c>
      <c r="J7" s="43">
        <v>1666015</v>
      </c>
      <c r="K7" s="25">
        <v>50807264</v>
      </c>
      <c r="L7" s="15">
        <v>0.26</v>
      </c>
      <c r="M7" s="15">
        <v>0.21</v>
      </c>
      <c r="N7" s="15">
        <v>0.19</v>
      </c>
      <c r="O7" s="15">
        <v>0.35</v>
      </c>
    </row>
    <row r="8" spans="1:15" x14ac:dyDescent="0.35">
      <c r="A8" s="11" t="s">
        <v>182</v>
      </c>
      <c r="B8" s="44">
        <v>1200</v>
      </c>
      <c r="C8" s="26">
        <v>421800</v>
      </c>
      <c r="D8" s="36">
        <v>1200</v>
      </c>
      <c r="E8" s="26">
        <v>421800</v>
      </c>
      <c r="F8">
        <v>0</v>
      </c>
      <c r="G8" s="26">
        <v>0</v>
      </c>
      <c r="H8">
        <v>0</v>
      </c>
      <c r="I8" s="26">
        <v>0</v>
      </c>
      <c r="J8" s="37">
        <v>0</v>
      </c>
      <c r="K8" s="26">
        <v>0</v>
      </c>
      <c r="L8" s="17">
        <v>1</v>
      </c>
      <c r="M8" s="17">
        <v>0</v>
      </c>
      <c r="N8" s="17">
        <v>0</v>
      </c>
      <c r="O8" s="17">
        <v>0</v>
      </c>
    </row>
    <row r="9" spans="1:15" x14ac:dyDescent="0.35">
      <c r="A9" s="11" t="s">
        <v>183</v>
      </c>
      <c r="B9" s="44">
        <v>5700</v>
      </c>
      <c r="C9" s="26">
        <v>2132700</v>
      </c>
      <c r="D9" s="36">
        <v>5700</v>
      </c>
      <c r="E9" s="26">
        <v>2132700</v>
      </c>
      <c r="F9">
        <v>0</v>
      </c>
      <c r="G9" s="26">
        <v>0</v>
      </c>
      <c r="H9">
        <v>0</v>
      </c>
      <c r="I9" s="26">
        <v>0</v>
      </c>
      <c r="J9" s="37">
        <v>0</v>
      </c>
      <c r="K9" s="26">
        <v>0</v>
      </c>
      <c r="L9" s="17">
        <v>1</v>
      </c>
      <c r="M9" s="17">
        <v>0</v>
      </c>
      <c r="N9" s="17">
        <v>0</v>
      </c>
      <c r="O9" s="17">
        <v>0</v>
      </c>
    </row>
    <row r="10" spans="1:15" x14ac:dyDescent="0.35">
      <c r="A10" s="11" t="s">
        <v>184</v>
      </c>
      <c r="B10" s="44">
        <v>1770</v>
      </c>
      <c r="C10" s="26">
        <v>705900</v>
      </c>
      <c r="D10" s="36">
        <v>1770</v>
      </c>
      <c r="E10" s="26">
        <v>705900</v>
      </c>
      <c r="F10">
        <v>0</v>
      </c>
      <c r="G10" s="26">
        <v>0</v>
      </c>
      <c r="H10">
        <v>0</v>
      </c>
      <c r="I10" s="26">
        <v>0</v>
      </c>
      <c r="J10" s="37">
        <v>0</v>
      </c>
      <c r="K10" s="26">
        <v>0</v>
      </c>
      <c r="L10" s="17">
        <v>1</v>
      </c>
      <c r="M10" s="17">
        <v>0</v>
      </c>
      <c r="N10" s="17">
        <v>0</v>
      </c>
      <c r="O10" s="17">
        <v>0</v>
      </c>
    </row>
    <row r="11" spans="1:15" x14ac:dyDescent="0.35">
      <c r="A11" s="11" t="s">
        <v>185</v>
      </c>
      <c r="B11" s="44">
        <v>2005</v>
      </c>
      <c r="C11" s="26">
        <v>811800</v>
      </c>
      <c r="D11" s="36">
        <v>2005</v>
      </c>
      <c r="E11" s="26">
        <v>811800</v>
      </c>
      <c r="F11">
        <v>0</v>
      </c>
      <c r="G11" s="26">
        <v>0</v>
      </c>
      <c r="H11">
        <v>0</v>
      </c>
      <c r="I11" s="26">
        <v>0</v>
      </c>
      <c r="J11" s="37">
        <v>0</v>
      </c>
      <c r="K11" s="26">
        <v>0</v>
      </c>
      <c r="L11" s="17">
        <v>1</v>
      </c>
      <c r="M11" s="17">
        <v>0</v>
      </c>
      <c r="N11" s="17">
        <v>0</v>
      </c>
      <c r="O11" s="17">
        <v>0</v>
      </c>
    </row>
    <row r="12" spans="1:15" x14ac:dyDescent="0.35">
      <c r="A12" s="11" t="s">
        <v>186</v>
      </c>
      <c r="B12" s="44">
        <v>1695</v>
      </c>
      <c r="C12" s="26">
        <v>692400</v>
      </c>
      <c r="D12" s="36">
        <v>1695</v>
      </c>
      <c r="E12" s="26">
        <v>692400</v>
      </c>
      <c r="F12">
        <v>0</v>
      </c>
      <c r="G12" s="26">
        <v>0</v>
      </c>
      <c r="H12">
        <v>0</v>
      </c>
      <c r="I12" s="26">
        <v>0</v>
      </c>
      <c r="J12" s="37">
        <v>0</v>
      </c>
      <c r="K12" s="26">
        <v>0</v>
      </c>
      <c r="L12" s="17">
        <v>1</v>
      </c>
      <c r="M12" s="17">
        <v>0</v>
      </c>
      <c r="N12" s="17">
        <v>0</v>
      </c>
      <c r="O12" s="17">
        <v>0</v>
      </c>
    </row>
    <row r="13" spans="1:15" x14ac:dyDescent="0.35">
      <c r="A13" s="11" t="s">
        <v>187</v>
      </c>
      <c r="B13" s="44">
        <v>12200</v>
      </c>
      <c r="C13" s="26">
        <v>3401350</v>
      </c>
      <c r="D13" s="36">
        <v>1680</v>
      </c>
      <c r="E13" s="26">
        <v>680100</v>
      </c>
      <c r="F13" s="36">
        <v>10520</v>
      </c>
      <c r="G13" s="26">
        <v>2721250</v>
      </c>
      <c r="H13">
        <v>0</v>
      </c>
      <c r="I13" s="26">
        <v>0</v>
      </c>
      <c r="J13" s="37">
        <v>0</v>
      </c>
      <c r="K13" s="26">
        <v>0</v>
      </c>
      <c r="L13" s="17">
        <v>0.2</v>
      </c>
      <c r="M13" s="17">
        <v>0.8</v>
      </c>
      <c r="N13" s="17">
        <v>0</v>
      </c>
      <c r="O13" s="17">
        <v>0</v>
      </c>
    </row>
    <row r="14" spans="1:15" x14ac:dyDescent="0.35">
      <c r="A14" s="11" t="s">
        <v>188</v>
      </c>
      <c r="B14" s="44">
        <v>14865</v>
      </c>
      <c r="C14" s="26">
        <v>4034050</v>
      </c>
      <c r="D14" s="36">
        <v>1415</v>
      </c>
      <c r="E14" s="26">
        <v>589800</v>
      </c>
      <c r="F14" s="36">
        <v>5390</v>
      </c>
      <c r="G14" s="26">
        <v>1393250</v>
      </c>
      <c r="H14" s="36">
        <v>8060</v>
      </c>
      <c r="I14" s="26">
        <v>2051000</v>
      </c>
      <c r="J14" s="37">
        <v>0</v>
      </c>
      <c r="K14" s="26">
        <v>0</v>
      </c>
      <c r="L14" s="17">
        <v>0.15</v>
      </c>
      <c r="M14" s="17">
        <v>0.35</v>
      </c>
      <c r="N14" s="17">
        <v>0.51</v>
      </c>
      <c r="O14" s="17">
        <v>0</v>
      </c>
    </row>
    <row r="15" spans="1:15" x14ac:dyDescent="0.35">
      <c r="A15" s="11" t="s">
        <v>189</v>
      </c>
      <c r="B15" s="44">
        <v>11610</v>
      </c>
      <c r="C15" s="26">
        <v>3243000</v>
      </c>
      <c r="D15" s="36">
        <v>1710</v>
      </c>
      <c r="E15" s="26">
        <v>714000</v>
      </c>
      <c r="F15" s="36">
        <v>4305</v>
      </c>
      <c r="G15" s="26">
        <v>1106500</v>
      </c>
      <c r="H15" s="36">
        <v>5595</v>
      </c>
      <c r="I15" s="26">
        <v>1422500</v>
      </c>
      <c r="J15" s="37">
        <v>0</v>
      </c>
      <c r="K15" s="26">
        <v>0</v>
      </c>
      <c r="L15" s="17">
        <v>0.22</v>
      </c>
      <c r="M15" s="17">
        <v>0.34</v>
      </c>
      <c r="N15" s="17">
        <v>0.44</v>
      </c>
      <c r="O15" s="17">
        <v>0</v>
      </c>
    </row>
    <row r="16" spans="1:15" x14ac:dyDescent="0.35">
      <c r="A16" s="11" t="s">
        <v>190</v>
      </c>
      <c r="B16" s="44">
        <v>4525</v>
      </c>
      <c r="C16" s="26">
        <v>1373900</v>
      </c>
      <c r="D16" s="36">
        <v>1380</v>
      </c>
      <c r="E16" s="26">
        <v>576900</v>
      </c>
      <c r="F16" s="36">
        <v>1755</v>
      </c>
      <c r="G16" s="26">
        <v>447250</v>
      </c>
      <c r="H16" s="36">
        <v>1390</v>
      </c>
      <c r="I16" s="26">
        <v>349750</v>
      </c>
      <c r="J16" s="37">
        <v>0</v>
      </c>
      <c r="K16" s="26">
        <v>0</v>
      </c>
      <c r="L16" s="17">
        <v>0.42</v>
      </c>
      <c r="M16" s="17">
        <v>0.33</v>
      </c>
      <c r="N16" s="17">
        <v>0.25</v>
      </c>
      <c r="O16" s="17">
        <v>0</v>
      </c>
    </row>
    <row r="17" spans="1:15" x14ac:dyDescent="0.35">
      <c r="A17" s="11" t="s">
        <v>191</v>
      </c>
      <c r="B17" s="44">
        <v>4685</v>
      </c>
      <c r="C17" s="26">
        <v>995921</v>
      </c>
      <c r="D17" s="36">
        <v>970</v>
      </c>
      <c r="E17" s="26">
        <v>422700</v>
      </c>
      <c r="F17" s="36">
        <v>1280</v>
      </c>
      <c r="G17" s="26">
        <v>329000</v>
      </c>
      <c r="H17" s="36">
        <v>670</v>
      </c>
      <c r="I17" s="26">
        <v>171750</v>
      </c>
      <c r="J17" s="36">
        <v>1760</v>
      </c>
      <c r="K17" s="26">
        <v>72471</v>
      </c>
      <c r="L17" s="17">
        <v>0.42</v>
      </c>
      <c r="M17" s="17">
        <v>0.33</v>
      </c>
      <c r="N17" s="17">
        <v>0.17</v>
      </c>
      <c r="O17" s="17">
        <v>7.0000000000000007E-2</v>
      </c>
    </row>
    <row r="18" spans="1:15" x14ac:dyDescent="0.35">
      <c r="A18" s="11" t="s">
        <v>192</v>
      </c>
      <c r="B18" s="44">
        <v>7775</v>
      </c>
      <c r="C18" s="26">
        <v>1145684</v>
      </c>
      <c r="D18" s="36">
        <v>1160</v>
      </c>
      <c r="E18" s="26">
        <v>486900</v>
      </c>
      <c r="F18" s="36">
        <v>1295</v>
      </c>
      <c r="G18" s="26">
        <v>332500</v>
      </c>
      <c r="H18" s="36">
        <v>410</v>
      </c>
      <c r="I18" s="26">
        <v>103750</v>
      </c>
      <c r="J18" s="36">
        <v>4910</v>
      </c>
      <c r="K18" s="26">
        <v>222534</v>
      </c>
      <c r="L18" s="17">
        <v>0.42</v>
      </c>
      <c r="M18" s="17">
        <v>0.28999999999999998</v>
      </c>
      <c r="N18" s="17">
        <v>0.09</v>
      </c>
      <c r="O18" s="17">
        <v>0.19</v>
      </c>
    </row>
    <row r="19" spans="1:15" x14ac:dyDescent="0.35">
      <c r="A19" s="11" t="s">
        <v>193</v>
      </c>
      <c r="B19" s="44">
        <v>10395</v>
      </c>
      <c r="C19" s="26">
        <v>1276632</v>
      </c>
      <c r="D19" s="36">
        <v>1300</v>
      </c>
      <c r="E19" s="26">
        <v>540000</v>
      </c>
      <c r="F19" s="36">
        <v>1440</v>
      </c>
      <c r="G19" s="26">
        <v>367500</v>
      </c>
      <c r="H19" s="36">
        <v>340</v>
      </c>
      <c r="I19" s="26">
        <v>85500</v>
      </c>
      <c r="J19" s="36">
        <v>7315</v>
      </c>
      <c r="K19" s="26">
        <v>283632</v>
      </c>
      <c r="L19" s="17">
        <v>0.42</v>
      </c>
      <c r="M19" s="17">
        <v>0.28999999999999998</v>
      </c>
      <c r="N19" s="17">
        <v>7.0000000000000007E-2</v>
      </c>
      <c r="O19" s="17">
        <v>0.22</v>
      </c>
    </row>
    <row r="20" spans="1:15" x14ac:dyDescent="0.35">
      <c r="A20" s="11" t="s">
        <v>194</v>
      </c>
      <c r="B20" s="44">
        <v>12605</v>
      </c>
      <c r="C20" s="26">
        <v>1023155</v>
      </c>
      <c r="D20" s="36">
        <v>830</v>
      </c>
      <c r="E20" s="26">
        <v>361800</v>
      </c>
      <c r="F20" s="36">
        <v>865</v>
      </c>
      <c r="G20" s="26">
        <v>219250</v>
      </c>
      <c r="H20" s="36">
        <v>185</v>
      </c>
      <c r="I20" s="26">
        <v>47250</v>
      </c>
      <c r="J20" s="36">
        <v>10725</v>
      </c>
      <c r="K20" s="26">
        <v>394855</v>
      </c>
      <c r="L20" s="17">
        <v>0.35</v>
      </c>
      <c r="M20" s="17">
        <v>0.21</v>
      </c>
      <c r="N20" s="17">
        <v>0.05</v>
      </c>
      <c r="O20" s="17">
        <v>0.39</v>
      </c>
    </row>
    <row r="21" spans="1:15" x14ac:dyDescent="0.35">
      <c r="A21" s="11" t="s">
        <v>195</v>
      </c>
      <c r="B21" s="44">
        <v>33615</v>
      </c>
      <c r="C21" s="26">
        <v>2115895</v>
      </c>
      <c r="D21" s="36">
        <v>1440</v>
      </c>
      <c r="E21" s="26">
        <v>599100</v>
      </c>
      <c r="F21" s="36">
        <v>1595</v>
      </c>
      <c r="G21" s="26">
        <v>408000</v>
      </c>
      <c r="H21" s="36">
        <v>275</v>
      </c>
      <c r="I21" s="26">
        <v>69500</v>
      </c>
      <c r="J21" s="36">
        <v>30310</v>
      </c>
      <c r="K21" s="26">
        <v>1039295</v>
      </c>
      <c r="L21" s="17">
        <v>0.28000000000000003</v>
      </c>
      <c r="M21" s="17">
        <v>0.19</v>
      </c>
      <c r="N21" s="17">
        <v>0.03</v>
      </c>
      <c r="O21" s="17">
        <v>0.49</v>
      </c>
    </row>
    <row r="22" spans="1:15" x14ac:dyDescent="0.35">
      <c r="A22" s="11" t="s">
        <v>196</v>
      </c>
      <c r="B22" s="44">
        <v>21350</v>
      </c>
      <c r="C22" s="26">
        <v>1478432</v>
      </c>
      <c r="D22" s="36">
        <v>1180</v>
      </c>
      <c r="E22" s="26">
        <v>493200</v>
      </c>
      <c r="F22" s="36">
        <v>1285</v>
      </c>
      <c r="G22" s="26">
        <v>327000</v>
      </c>
      <c r="H22" s="36">
        <v>290</v>
      </c>
      <c r="I22" s="26">
        <v>72250</v>
      </c>
      <c r="J22" s="36">
        <v>18595</v>
      </c>
      <c r="K22" s="26">
        <v>585982</v>
      </c>
      <c r="L22" s="17">
        <v>0.33</v>
      </c>
      <c r="M22" s="17">
        <v>0.22</v>
      </c>
      <c r="N22" s="17">
        <v>0.05</v>
      </c>
      <c r="O22" s="17">
        <v>0.4</v>
      </c>
    </row>
    <row r="23" spans="1:15" x14ac:dyDescent="0.35">
      <c r="A23" s="11" t="s">
        <v>197</v>
      </c>
      <c r="B23" s="44">
        <v>25035</v>
      </c>
      <c r="C23" s="26">
        <v>1705304</v>
      </c>
      <c r="D23" s="36">
        <v>1115</v>
      </c>
      <c r="E23" s="26">
        <v>481200</v>
      </c>
      <c r="F23" s="36">
        <v>1535</v>
      </c>
      <c r="G23" s="26">
        <v>395250</v>
      </c>
      <c r="H23" s="36">
        <v>665</v>
      </c>
      <c r="I23" s="26">
        <v>169250</v>
      </c>
      <c r="J23" s="36">
        <v>21715</v>
      </c>
      <c r="K23" s="26">
        <v>659604</v>
      </c>
      <c r="L23" s="17">
        <v>0.28000000000000003</v>
      </c>
      <c r="M23" s="17">
        <v>0.23</v>
      </c>
      <c r="N23" s="17">
        <v>0.1</v>
      </c>
      <c r="O23" s="17">
        <v>0.39</v>
      </c>
    </row>
    <row r="24" spans="1:15" x14ac:dyDescent="0.35">
      <c r="A24" s="11" t="s">
        <v>198</v>
      </c>
      <c r="B24" s="44">
        <v>25560</v>
      </c>
      <c r="C24" s="26">
        <v>1478762</v>
      </c>
      <c r="D24" s="36">
        <v>1035</v>
      </c>
      <c r="E24" s="26">
        <v>437700</v>
      </c>
      <c r="F24" s="36">
        <v>1250</v>
      </c>
      <c r="G24" s="26">
        <v>319250</v>
      </c>
      <c r="H24" s="36">
        <v>350</v>
      </c>
      <c r="I24" s="26">
        <v>89250</v>
      </c>
      <c r="J24" s="36">
        <v>22925</v>
      </c>
      <c r="K24" s="26">
        <v>632562</v>
      </c>
      <c r="L24" s="17">
        <v>0.3</v>
      </c>
      <c r="M24" s="17">
        <v>0.22</v>
      </c>
      <c r="N24" s="17">
        <v>0.06</v>
      </c>
      <c r="O24" s="17">
        <v>0.43</v>
      </c>
    </row>
    <row r="25" spans="1:15" x14ac:dyDescent="0.35">
      <c r="A25" s="11" t="s">
        <v>199</v>
      </c>
      <c r="B25" s="44">
        <v>27005</v>
      </c>
      <c r="C25" s="26">
        <v>1705235</v>
      </c>
      <c r="D25" s="36">
        <v>1565</v>
      </c>
      <c r="E25" s="26">
        <v>679500</v>
      </c>
      <c r="F25" s="36">
        <v>1180</v>
      </c>
      <c r="G25" s="26">
        <v>302000</v>
      </c>
      <c r="H25" s="36">
        <v>65</v>
      </c>
      <c r="I25" s="26">
        <v>16250</v>
      </c>
      <c r="J25" s="36">
        <v>24200</v>
      </c>
      <c r="K25" s="26">
        <v>707485</v>
      </c>
      <c r="L25" s="17">
        <v>0.4</v>
      </c>
      <c r="M25" s="17">
        <v>0.18</v>
      </c>
      <c r="N25" s="17">
        <v>0.01</v>
      </c>
      <c r="O25" s="17">
        <v>0.41</v>
      </c>
    </row>
    <row r="26" spans="1:15" x14ac:dyDescent="0.35">
      <c r="A26" s="11" t="s">
        <v>200</v>
      </c>
      <c r="B26" s="44">
        <v>29830</v>
      </c>
      <c r="C26" s="26">
        <v>2091177</v>
      </c>
      <c r="D26" s="36">
        <v>1190</v>
      </c>
      <c r="E26" s="26">
        <v>522900</v>
      </c>
      <c r="F26" s="36">
        <v>915</v>
      </c>
      <c r="G26" s="26">
        <v>233000</v>
      </c>
      <c r="H26" s="36">
        <v>2110</v>
      </c>
      <c r="I26" s="26">
        <v>538500</v>
      </c>
      <c r="J26" s="36">
        <v>25615</v>
      </c>
      <c r="K26" s="26">
        <v>796777</v>
      </c>
      <c r="L26" s="17">
        <v>0.25</v>
      </c>
      <c r="M26" s="17">
        <v>0.11</v>
      </c>
      <c r="N26" s="17">
        <v>0.26</v>
      </c>
      <c r="O26" s="17">
        <v>0.38</v>
      </c>
    </row>
    <row r="27" spans="1:15" x14ac:dyDescent="0.35">
      <c r="A27" s="11" t="s">
        <v>201</v>
      </c>
      <c r="B27" s="44">
        <v>33080</v>
      </c>
      <c r="C27" s="26">
        <v>3132319</v>
      </c>
      <c r="D27" s="36">
        <v>790</v>
      </c>
      <c r="E27" s="26">
        <v>333600</v>
      </c>
      <c r="F27" s="36">
        <v>1090</v>
      </c>
      <c r="G27" s="26">
        <v>279750</v>
      </c>
      <c r="H27" s="36">
        <v>7085</v>
      </c>
      <c r="I27" s="26">
        <v>1806750</v>
      </c>
      <c r="J27" s="36">
        <v>24115</v>
      </c>
      <c r="K27" s="26">
        <v>712219</v>
      </c>
      <c r="L27" s="17">
        <v>0.11</v>
      </c>
      <c r="M27" s="17">
        <v>0.09</v>
      </c>
      <c r="N27" s="17">
        <v>0.57999999999999996</v>
      </c>
      <c r="O27" s="17">
        <v>0.23</v>
      </c>
    </row>
    <row r="28" spans="1:15" x14ac:dyDescent="0.35">
      <c r="A28" s="11" t="s">
        <v>202</v>
      </c>
      <c r="B28" s="44">
        <v>34265</v>
      </c>
      <c r="C28" s="26">
        <v>3098139</v>
      </c>
      <c r="D28" s="36">
        <v>1235</v>
      </c>
      <c r="E28" s="26">
        <v>501300</v>
      </c>
      <c r="F28" s="36">
        <v>2045</v>
      </c>
      <c r="G28" s="26">
        <v>521750</v>
      </c>
      <c r="H28" s="36">
        <v>5055</v>
      </c>
      <c r="I28" s="26">
        <v>1280500</v>
      </c>
      <c r="J28" s="36">
        <v>25935</v>
      </c>
      <c r="K28" s="26">
        <v>794589</v>
      </c>
      <c r="L28" s="17">
        <v>0.16</v>
      </c>
      <c r="M28" s="17">
        <v>0.17</v>
      </c>
      <c r="N28" s="17">
        <v>0.41</v>
      </c>
      <c r="O28" s="17">
        <v>0.26</v>
      </c>
    </row>
    <row r="29" spans="1:15" x14ac:dyDescent="0.35">
      <c r="A29" s="11" t="s">
        <v>203</v>
      </c>
      <c r="B29" s="44">
        <v>38885</v>
      </c>
      <c r="C29" s="26">
        <v>4156700</v>
      </c>
      <c r="D29" s="36">
        <v>2460</v>
      </c>
      <c r="E29" s="26">
        <v>1044300</v>
      </c>
      <c r="F29" s="36">
        <v>4520</v>
      </c>
      <c r="G29" s="26">
        <v>1158250</v>
      </c>
      <c r="H29" s="36">
        <v>4055</v>
      </c>
      <c r="I29" s="26">
        <v>1035750</v>
      </c>
      <c r="J29" s="36">
        <v>27850</v>
      </c>
      <c r="K29" s="26">
        <v>918400</v>
      </c>
      <c r="L29" s="17">
        <v>0.25</v>
      </c>
      <c r="M29" s="17">
        <v>0.28000000000000003</v>
      </c>
      <c r="N29" s="17">
        <v>0.25</v>
      </c>
      <c r="O29" s="17">
        <v>0.22</v>
      </c>
    </row>
    <row r="30" spans="1:15" x14ac:dyDescent="0.35">
      <c r="A30" s="11" t="s">
        <v>204</v>
      </c>
      <c r="B30" s="44">
        <v>35890</v>
      </c>
      <c r="C30" s="26">
        <v>2761735</v>
      </c>
      <c r="D30" s="36">
        <v>2080</v>
      </c>
      <c r="E30" s="26">
        <v>878700</v>
      </c>
      <c r="F30" s="36">
        <v>1910</v>
      </c>
      <c r="G30" s="26">
        <v>485750</v>
      </c>
      <c r="H30" s="36">
        <v>1335</v>
      </c>
      <c r="I30" s="26">
        <v>340000</v>
      </c>
      <c r="J30" s="36">
        <v>30570</v>
      </c>
      <c r="K30" s="26">
        <v>1057285</v>
      </c>
      <c r="L30" s="17">
        <v>0.32</v>
      </c>
      <c r="M30" s="17">
        <v>0.18</v>
      </c>
      <c r="N30" s="17">
        <v>0.12</v>
      </c>
      <c r="O30" s="17">
        <v>0.38</v>
      </c>
    </row>
    <row r="31" spans="1:15" x14ac:dyDescent="0.35">
      <c r="A31" s="11" t="s">
        <v>205</v>
      </c>
      <c r="B31" s="44">
        <v>31795</v>
      </c>
      <c r="C31" s="26">
        <v>1929781</v>
      </c>
      <c r="D31" s="36">
        <v>1345</v>
      </c>
      <c r="E31" s="26">
        <v>573900</v>
      </c>
      <c r="F31" s="36">
        <v>1310</v>
      </c>
      <c r="G31" s="26">
        <v>335500</v>
      </c>
      <c r="H31" s="36">
        <v>480</v>
      </c>
      <c r="I31" s="26">
        <v>122500</v>
      </c>
      <c r="J31" s="36">
        <v>28660</v>
      </c>
      <c r="K31" s="26">
        <v>897881</v>
      </c>
      <c r="L31" s="17">
        <v>0.3</v>
      </c>
      <c r="M31" s="17">
        <v>0.17</v>
      </c>
      <c r="N31" s="17">
        <v>0.06</v>
      </c>
      <c r="O31" s="17">
        <v>0.47</v>
      </c>
    </row>
    <row r="32" spans="1:15" x14ac:dyDescent="0.35">
      <c r="A32" s="11" t="s">
        <v>206</v>
      </c>
      <c r="B32" s="44">
        <v>65805</v>
      </c>
      <c r="C32" s="26">
        <v>2862957</v>
      </c>
      <c r="D32" s="36">
        <v>1115</v>
      </c>
      <c r="E32" s="26">
        <v>480600</v>
      </c>
      <c r="F32" s="36">
        <v>1635</v>
      </c>
      <c r="G32" s="26">
        <v>415500</v>
      </c>
      <c r="H32" s="36">
        <v>500</v>
      </c>
      <c r="I32" s="26">
        <v>126250</v>
      </c>
      <c r="J32" s="36">
        <v>62550</v>
      </c>
      <c r="K32" s="26">
        <v>1840607</v>
      </c>
      <c r="L32" s="17">
        <v>0.17</v>
      </c>
      <c r="M32" s="17">
        <v>0.15</v>
      </c>
      <c r="N32" s="17">
        <v>0.04</v>
      </c>
      <c r="O32" s="17">
        <v>0.64</v>
      </c>
    </row>
    <row r="33" spans="1:15" x14ac:dyDescent="0.35">
      <c r="A33" s="11" t="s">
        <v>207</v>
      </c>
      <c r="B33" s="44">
        <v>35385</v>
      </c>
      <c r="C33" s="26">
        <v>1725653</v>
      </c>
      <c r="D33" s="36">
        <v>905</v>
      </c>
      <c r="E33" s="26">
        <v>385200</v>
      </c>
      <c r="F33" s="36">
        <v>1115</v>
      </c>
      <c r="G33" s="26">
        <v>285750</v>
      </c>
      <c r="H33" s="36">
        <v>375</v>
      </c>
      <c r="I33" s="26">
        <v>94500</v>
      </c>
      <c r="J33" s="36">
        <v>32990</v>
      </c>
      <c r="K33" s="26">
        <v>960203</v>
      </c>
      <c r="L33" s="17">
        <v>0.22</v>
      </c>
      <c r="M33" s="17">
        <v>0.17</v>
      </c>
      <c r="N33" s="17">
        <v>0.05</v>
      </c>
      <c r="O33" s="17">
        <v>0.56000000000000005</v>
      </c>
    </row>
    <row r="34" spans="1:15" x14ac:dyDescent="0.35">
      <c r="A34" s="11" t="s">
        <v>208</v>
      </c>
      <c r="B34" s="44">
        <v>38130</v>
      </c>
      <c r="C34" s="26">
        <v>2339443</v>
      </c>
      <c r="D34" s="36">
        <v>1425</v>
      </c>
      <c r="E34" s="26">
        <v>598800</v>
      </c>
      <c r="F34" s="36">
        <v>2270</v>
      </c>
      <c r="G34" s="26">
        <v>584250</v>
      </c>
      <c r="H34" s="36">
        <v>555</v>
      </c>
      <c r="I34" s="26">
        <v>139500</v>
      </c>
      <c r="J34" s="36">
        <v>33885</v>
      </c>
      <c r="K34" s="26">
        <v>1016893</v>
      </c>
      <c r="L34" s="17">
        <v>0.26</v>
      </c>
      <c r="M34" s="17">
        <v>0.25</v>
      </c>
      <c r="N34" s="17">
        <v>0.06</v>
      </c>
      <c r="O34" s="17">
        <v>0.43</v>
      </c>
    </row>
    <row r="35" spans="1:15" x14ac:dyDescent="0.35">
      <c r="A35" s="11" t="s">
        <v>209</v>
      </c>
      <c r="B35" s="44">
        <v>38200</v>
      </c>
      <c r="C35" s="26">
        <v>2176275</v>
      </c>
      <c r="D35" s="36">
        <v>1170</v>
      </c>
      <c r="E35" s="26">
        <v>506100</v>
      </c>
      <c r="F35" s="36">
        <v>1780</v>
      </c>
      <c r="G35" s="26">
        <v>455000</v>
      </c>
      <c r="H35" s="36">
        <v>610</v>
      </c>
      <c r="I35" s="26">
        <v>153750</v>
      </c>
      <c r="J35" s="36">
        <v>34640</v>
      </c>
      <c r="K35" s="26">
        <v>1061425</v>
      </c>
      <c r="L35" s="17">
        <v>0.23</v>
      </c>
      <c r="M35" s="17">
        <v>0.21</v>
      </c>
      <c r="N35" s="17">
        <v>7.0000000000000007E-2</v>
      </c>
      <c r="O35" s="17">
        <v>0.49</v>
      </c>
    </row>
    <row r="36" spans="1:15" x14ac:dyDescent="0.35">
      <c r="A36" s="11" t="s">
        <v>210</v>
      </c>
      <c r="B36" s="44">
        <v>36595</v>
      </c>
      <c r="C36" s="26">
        <v>2272193</v>
      </c>
      <c r="D36" s="36">
        <v>1520</v>
      </c>
      <c r="E36" s="26">
        <v>646404</v>
      </c>
      <c r="F36" s="36">
        <v>2130</v>
      </c>
      <c r="G36" s="26">
        <v>543375</v>
      </c>
      <c r="H36" s="36">
        <v>485</v>
      </c>
      <c r="I36" s="26">
        <v>122250</v>
      </c>
      <c r="J36" s="36">
        <v>32465</v>
      </c>
      <c r="K36" s="26">
        <v>960164</v>
      </c>
      <c r="L36" s="17">
        <v>0.28000000000000003</v>
      </c>
      <c r="M36" s="17">
        <v>0.24</v>
      </c>
      <c r="N36" s="17">
        <v>0.05</v>
      </c>
      <c r="O36" s="17">
        <v>0.42</v>
      </c>
    </row>
    <row r="37" spans="1:15" x14ac:dyDescent="0.35">
      <c r="A37" s="11" t="s">
        <v>211</v>
      </c>
      <c r="B37" s="44">
        <v>39210</v>
      </c>
      <c r="C37" s="26">
        <v>2481403</v>
      </c>
      <c r="D37" s="36">
        <v>2000</v>
      </c>
      <c r="E37" s="26">
        <v>833760</v>
      </c>
      <c r="F37" s="36">
        <v>1995</v>
      </c>
      <c r="G37" s="26">
        <v>513043</v>
      </c>
      <c r="H37" s="36">
        <v>115</v>
      </c>
      <c r="I37" s="26">
        <v>28750</v>
      </c>
      <c r="J37" s="36">
        <v>35095</v>
      </c>
      <c r="K37" s="26">
        <v>1105850</v>
      </c>
      <c r="L37" s="17">
        <v>0.34</v>
      </c>
      <c r="M37" s="17">
        <v>0.21</v>
      </c>
      <c r="N37" s="17">
        <v>0.01</v>
      </c>
      <c r="O37" s="17">
        <v>0.45</v>
      </c>
    </row>
    <row r="38" spans="1:15" x14ac:dyDescent="0.35">
      <c r="A38" s="11" t="s">
        <v>212</v>
      </c>
      <c r="B38" s="44">
        <v>45640</v>
      </c>
      <c r="C38" s="26">
        <v>3665275</v>
      </c>
      <c r="D38" s="36">
        <v>1345</v>
      </c>
      <c r="E38" s="26">
        <v>556302</v>
      </c>
      <c r="F38" s="36">
        <v>1315</v>
      </c>
      <c r="G38" s="26">
        <v>339358</v>
      </c>
      <c r="H38" s="36">
        <v>6595</v>
      </c>
      <c r="I38" s="26">
        <v>1704655</v>
      </c>
      <c r="J38" s="36">
        <v>36390</v>
      </c>
      <c r="K38" s="26">
        <v>1064961</v>
      </c>
      <c r="L38" s="17">
        <v>0.15</v>
      </c>
      <c r="M38" s="17">
        <v>0.09</v>
      </c>
      <c r="N38" s="17">
        <v>0.47</v>
      </c>
      <c r="O38" s="17">
        <v>0.28999999999999998</v>
      </c>
    </row>
    <row r="39" spans="1:15" x14ac:dyDescent="0.35">
      <c r="A39" s="11" t="s">
        <v>213</v>
      </c>
      <c r="B39" s="44">
        <v>44305</v>
      </c>
      <c r="C39" s="26">
        <v>3100664</v>
      </c>
      <c r="D39" s="36">
        <v>1005</v>
      </c>
      <c r="E39" s="26">
        <v>428994</v>
      </c>
      <c r="F39" s="36">
        <v>2065</v>
      </c>
      <c r="G39" s="26">
        <v>528098</v>
      </c>
      <c r="H39" s="36">
        <v>4100</v>
      </c>
      <c r="I39" s="26">
        <v>1050955</v>
      </c>
      <c r="J39" s="36">
        <v>37135</v>
      </c>
      <c r="K39" s="26">
        <v>1092618</v>
      </c>
      <c r="L39" s="17">
        <v>0.14000000000000001</v>
      </c>
      <c r="M39" s="17">
        <v>0.17</v>
      </c>
      <c r="N39" s="17">
        <v>0.34</v>
      </c>
      <c r="O39" s="17">
        <v>0.35</v>
      </c>
    </row>
    <row r="40" spans="1:15" x14ac:dyDescent="0.35">
      <c r="A40" s="11" t="s">
        <v>214</v>
      </c>
      <c r="B40" s="44">
        <v>43160</v>
      </c>
      <c r="C40" s="26">
        <v>2960925</v>
      </c>
      <c r="D40" s="36">
        <v>1885</v>
      </c>
      <c r="E40" s="26">
        <v>773154</v>
      </c>
      <c r="F40" s="36">
        <v>1640</v>
      </c>
      <c r="G40" s="26">
        <v>419148</v>
      </c>
      <c r="H40" s="36">
        <v>2885</v>
      </c>
      <c r="I40" s="26">
        <v>736190</v>
      </c>
      <c r="J40" s="36">
        <v>36755</v>
      </c>
      <c r="K40" s="26">
        <v>1032434</v>
      </c>
      <c r="L40" s="17">
        <v>0.26</v>
      </c>
      <c r="M40" s="17">
        <v>0.14000000000000001</v>
      </c>
      <c r="N40" s="17">
        <v>0.25</v>
      </c>
      <c r="O40" s="17">
        <v>0.35</v>
      </c>
    </row>
    <row r="41" spans="1:15" x14ac:dyDescent="0.35">
      <c r="A41" s="11" t="s">
        <v>215</v>
      </c>
      <c r="B41" s="44">
        <v>39945</v>
      </c>
      <c r="C41" s="26">
        <v>2463083</v>
      </c>
      <c r="D41" s="36">
        <v>1145</v>
      </c>
      <c r="E41" s="26">
        <v>477576</v>
      </c>
      <c r="F41" s="36">
        <v>1040</v>
      </c>
      <c r="G41" s="26">
        <v>265978</v>
      </c>
      <c r="H41" s="36">
        <v>1205</v>
      </c>
      <c r="I41" s="26">
        <v>309755</v>
      </c>
      <c r="J41" s="36">
        <v>36555</v>
      </c>
      <c r="K41" s="26">
        <v>1409775</v>
      </c>
      <c r="L41" s="17">
        <v>0.19</v>
      </c>
      <c r="M41" s="17">
        <v>0.11</v>
      </c>
      <c r="N41" s="17">
        <v>0.13</v>
      </c>
      <c r="O41" s="17">
        <v>0.56999999999999995</v>
      </c>
    </row>
    <row r="42" spans="1:15" x14ac:dyDescent="0.35">
      <c r="A42" s="11" t="s">
        <v>216</v>
      </c>
      <c r="B42" s="44">
        <v>38320</v>
      </c>
      <c r="C42" s="26">
        <v>1723867</v>
      </c>
      <c r="D42" s="36">
        <v>905</v>
      </c>
      <c r="E42" s="26">
        <v>388371</v>
      </c>
      <c r="F42" s="36">
        <v>695</v>
      </c>
      <c r="G42" s="26">
        <v>178740</v>
      </c>
      <c r="H42" s="36">
        <v>480</v>
      </c>
      <c r="I42" s="26">
        <v>123973</v>
      </c>
      <c r="J42" s="36">
        <v>36240</v>
      </c>
      <c r="K42" s="26">
        <v>1032783</v>
      </c>
      <c r="L42" s="17">
        <v>0.23</v>
      </c>
      <c r="M42" s="17">
        <v>0.1</v>
      </c>
      <c r="N42" s="17">
        <v>7.0000000000000007E-2</v>
      </c>
      <c r="O42" s="17">
        <v>0.6</v>
      </c>
    </row>
    <row r="43" spans="1:15" x14ac:dyDescent="0.35">
      <c r="A43" s="11" t="s">
        <v>217</v>
      </c>
      <c r="B43" s="44">
        <v>38635</v>
      </c>
      <c r="C43" s="26">
        <v>1929123</v>
      </c>
      <c r="D43" s="36">
        <v>1250</v>
      </c>
      <c r="E43" s="26">
        <v>524745</v>
      </c>
      <c r="F43" s="36">
        <v>1025</v>
      </c>
      <c r="G43" s="26">
        <v>262563</v>
      </c>
      <c r="H43" s="36">
        <v>510</v>
      </c>
      <c r="I43" s="26">
        <v>130780</v>
      </c>
      <c r="J43" s="36">
        <v>35850</v>
      </c>
      <c r="K43" s="26">
        <v>1011035</v>
      </c>
      <c r="L43" s="17">
        <v>0.27</v>
      </c>
      <c r="M43" s="17">
        <v>0.14000000000000001</v>
      </c>
      <c r="N43" s="17">
        <v>7.0000000000000007E-2</v>
      </c>
      <c r="O43" s="17">
        <v>0.52</v>
      </c>
    </row>
    <row r="44" spans="1:15" x14ac:dyDescent="0.35">
      <c r="A44" s="11" t="s">
        <v>218</v>
      </c>
      <c r="B44" s="44">
        <v>73325</v>
      </c>
      <c r="C44" s="26">
        <v>2697595</v>
      </c>
      <c r="D44" s="36">
        <v>905</v>
      </c>
      <c r="E44" s="26">
        <v>383562</v>
      </c>
      <c r="F44" s="36">
        <v>775</v>
      </c>
      <c r="G44" s="26">
        <v>199958</v>
      </c>
      <c r="H44" s="36">
        <v>280</v>
      </c>
      <c r="I44" s="26">
        <v>71193</v>
      </c>
      <c r="J44" s="36">
        <v>71365</v>
      </c>
      <c r="K44" s="26">
        <v>2042883</v>
      </c>
      <c r="L44" s="17">
        <v>0.14000000000000001</v>
      </c>
      <c r="M44" s="17">
        <v>7.0000000000000007E-2</v>
      </c>
      <c r="N44" s="17">
        <v>0.03</v>
      </c>
      <c r="O44" s="17">
        <v>0.76</v>
      </c>
    </row>
    <row r="45" spans="1:15" x14ac:dyDescent="0.35">
      <c r="A45" s="11" t="s">
        <v>219</v>
      </c>
      <c r="B45" s="44">
        <v>36725</v>
      </c>
      <c r="C45" s="26">
        <v>1659465</v>
      </c>
      <c r="D45" s="36">
        <v>980</v>
      </c>
      <c r="E45" s="26">
        <v>418107</v>
      </c>
      <c r="F45" s="36">
        <v>755</v>
      </c>
      <c r="G45" s="26">
        <v>194155</v>
      </c>
      <c r="H45" s="36">
        <v>310</v>
      </c>
      <c r="I45" s="26">
        <v>78523</v>
      </c>
      <c r="J45" s="36">
        <v>34680</v>
      </c>
      <c r="K45" s="26">
        <v>968680</v>
      </c>
      <c r="L45" s="17">
        <v>0.25</v>
      </c>
      <c r="M45" s="17">
        <v>0.12</v>
      </c>
      <c r="N45" s="17">
        <v>0.05</v>
      </c>
      <c r="O45" s="17">
        <v>0.57999999999999996</v>
      </c>
    </row>
    <row r="46" spans="1:15" x14ac:dyDescent="0.35">
      <c r="A46" s="11" t="s">
        <v>220</v>
      </c>
      <c r="B46" s="44">
        <v>36580</v>
      </c>
      <c r="C46" s="26">
        <v>1763722</v>
      </c>
      <c r="D46" s="36">
        <v>1050</v>
      </c>
      <c r="E46" s="26">
        <v>451437</v>
      </c>
      <c r="F46" s="36">
        <v>880</v>
      </c>
      <c r="G46" s="26">
        <v>226488</v>
      </c>
      <c r="H46" s="36">
        <v>275</v>
      </c>
      <c r="I46" s="26">
        <v>69175</v>
      </c>
      <c r="J46" s="36">
        <v>34375</v>
      </c>
      <c r="K46" s="26">
        <v>1016623</v>
      </c>
      <c r="L46" s="17">
        <v>0.26</v>
      </c>
      <c r="M46" s="17">
        <v>0.13</v>
      </c>
      <c r="N46" s="17">
        <v>0.04</v>
      </c>
      <c r="O46" s="17">
        <v>0.57999999999999996</v>
      </c>
    </row>
    <row r="47" spans="1:15" x14ac:dyDescent="0.35">
      <c r="A47" s="11" t="s">
        <v>221</v>
      </c>
      <c r="B47" s="44">
        <v>36525</v>
      </c>
      <c r="C47" s="26">
        <v>1767777</v>
      </c>
      <c r="D47" s="36">
        <v>960</v>
      </c>
      <c r="E47" s="26">
        <v>394485</v>
      </c>
      <c r="F47" s="36">
        <v>1145</v>
      </c>
      <c r="G47" s="26">
        <v>294408</v>
      </c>
      <c r="H47" s="36">
        <v>275</v>
      </c>
      <c r="I47" s="26">
        <v>69933</v>
      </c>
      <c r="J47" s="36">
        <v>34145</v>
      </c>
      <c r="K47" s="26">
        <v>1008952</v>
      </c>
      <c r="L47" s="17">
        <v>0.22</v>
      </c>
      <c r="M47" s="17">
        <v>0.17</v>
      </c>
      <c r="N47" s="17">
        <v>0.04</v>
      </c>
      <c r="O47" s="17">
        <v>0.56999999999999995</v>
      </c>
    </row>
    <row r="48" spans="1:15" x14ac:dyDescent="0.35">
      <c r="A48" s="11" t="s">
        <v>222</v>
      </c>
      <c r="B48" s="44">
        <v>36105</v>
      </c>
      <c r="C48" s="26">
        <v>1729864</v>
      </c>
      <c r="D48" s="36">
        <v>900</v>
      </c>
      <c r="E48" s="26">
        <v>367463</v>
      </c>
      <c r="F48" s="36">
        <v>1155</v>
      </c>
      <c r="G48" s="26">
        <v>299018</v>
      </c>
      <c r="H48" s="36">
        <v>395</v>
      </c>
      <c r="I48" s="26">
        <v>101000</v>
      </c>
      <c r="J48" s="36">
        <v>33660</v>
      </c>
      <c r="K48" s="26">
        <v>962382</v>
      </c>
      <c r="L48" s="17">
        <v>0.21</v>
      </c>
      <c r="M48" s="17">
        <v>0.17</v>
      </c>
      <c r="N48" s="17">
        <v>0.06</v>
      </c>
      <c r="O48" s="17">
        <v>0.56000000000000005</v>
      </c>
    </row>
    <row r="49" spans="1:15" x14ac:dyDescent="0.35">
      <c r="A49" s="11" t="s">
        <v>223</v>
      </c>
      <c r="B49" s="44">
        <v>35860</v>
      </c>
      <c r="C49" s="26">
        <v>1777596</v>
      </c>
      <c r="D49" s="36">
        <v>975</v>
      </c>
      <c r="E49" s="26">
        <v>396555</v>
      </c>
      <c r="F49" s="36">
        <v>1220</v>
      </c>
      <c r="G49" s="26">
        <v>315436</v>
      </c>
      <c r="H49" s="36">
        <v>385</v>
      </c>
      <c r="I49" s="26">
        <v>98475</v>
      </c>
      <c r="J49" s="36">
        <v>33280</v>
      </c>
      <c r="K49" s="26">
        <v>967130</v>
      </c>
      <c r="L49" s="17">
        <v>0.22</v>
      </c>
      <c r="M49" s="17">
        <v>0.18</v>
      </c>
      <c r="N49" s="17">
        <v>0.06</v>
      </c>
      <c r="O49" s="17">
        <v>0.54</v>
      </c>
    </row>
    <row r="50" spans="1:15" x14ac:dyDescent="0.35">
      <c r="A50" s="11" t="s">
        <v>224</v>
      </c>
      <c r="B50" s="44">
        <v>35615</v>
      </c>
      <c r="C50" s="26">
        <v>1859846</v>
      </c>
      <c r="D50" s="36">
        <v>1180</v>
      </c>
      <c r="E50" s="26">
        <v>503139</v>
      </c>
      <c r="F50" s="36">
        <v>1325</v>
      </c>
      <c r="G50" s="26">
        <v>351185</v>
      </c>
      <c r="H50" s="36">
        <v>130</v>
      </c>
      <c r="I50" s="26">
        <v>33805</v>
      </c>
      <c r="J50" s="36">
        <v>32980</v>
      </c>
      <c r="K50" s="26">
        <v>971717</v>
      </c>
      <c r="L50" s="17">
        <v>0.27</v>
      </c>
      <c r="M50" s="17">
        <v>0.19</v>
      </c>
      <c r="N50" s="17">
        <v>0.02</v>
      </c>
      <c r="O50" s="17">
        <v>0.52</v>
      </c>
    </row>
    <row r="51" spans="1:15" x14ac:dyDescent="0.35">
      <c r="A51" s="11" t="s">
        <v>225</v>
      </c>
      <c r="B51" s="44">
        <v>37425</v>
      </c>
      <c r="C51" s="26">
        <v>2461098</v>
      </c>
      <c r="D51" s="36">
        <v>1525</v>
      </c>
      <c r="E51" s="26">
        <v>663766</v>
      </c>
      <c r="F51" s="36">
        <v>1630</v>
      </c>
      <c r="G51" s="26">
        <v>441726</v>
      </c>
      <c r="H51" s="36">
        <v>1195</v>
      </c>
      <c r="I51" s="26">
        <v>328351</v>
      </c>
      <c r="J51" s="36">
        <v>33075</v>
      </c>
      <c r="K51" s="26">
        <v>1027255</v>
      </c>
      <c r="L51" s="17">
        <v>0.27</v>
      </c>
      <c r="M51" s="17">
        <v>0.18</v>
      </c>
      <c r="N51" s="17">
        <v>0.13</v>
      </c>
      <c r="O51" s="17">
        <v>0.42</v>
      </c>
    </row>
    <row r="52" spans="1:15" x14ac:dyDescent="0.35">
      <c r="A52" s="11" t="s">
        <v>226</v>
      </c>
      <c r="B52" s="44">
        <v>45195</v>
      </c>
      <c r="C52" s="26">
        <v>4449273</v>
      </c>
      <c r="D52" s="36">
        <v>1425</v>
      </c>
      <c r="E52" s="26">
        <v>618507</v>
      </c>
      <c r="F52" s="36">
        <v>1685</v>
      </c>
      <c r="G52" s="26">
        <v>458080</v>
      </c>
      <c r="H52" s="36">
        <v>8595</v>
      </c>
      <c r="I52" s="26">
        <v>2343021</v>
      </c>
      <c r="J52" s="36">
        <v>33490</v>
      </c>
      <c r="K52" s="26">
        <v>1029666</v>
      </c>
      <c r="L52" s="17">
        <v>0.14000000000000001</v>
      </c>
      <c r="M52" s="17">
        <v>0.1</v>
      </c>
      <c r="N52" s="17">
        <v>0.53</v>
      </c>
      <c r="O52" s="17">
        <v>0.23</v>
      </c>
    </row>
    <row r="53" spans="1:15" x14ac:dyDescent="0.35">
      <c r="A53" s="11" t="s">
        <v>227</v>
      </c>
      <c r="B53" s="44">
        <v>40450</v>
      </c>
      <c r="C53" s="26">
        <v>3267734</v>
      </c>
      <c r="D53" s="36">
        <v>1890</v>
      </c>
      <c r="E53" s="26">
        <v>839623</v>
      </c>
      <c r="F53" s="36">
        <v>2145</v>
      </c>
      <c r="G53" s="26">
        <v>590769</v>
      </c>
      <c r="H53" s="36">
        <v>3085</v>
      </c>
      <c r="I53" s="26">
        <v>841042</v>
      </c>
      <c r="J53" s="36">
        <v>33330</v>
      </c>
      <c r="K53" s="26">
        <v>996299</v>
      </c>
      <c r="L53" s="17">
        <v>0.26</v>
      </c>
      <c r="M53" s="17">
        <v>0.18</v>
      </c>
      <c r="N53" s="17">
        <v>0.26</v>
      </c>
      <c r="O53" s="17">
        <v>0.3</v>
      </c>
    </row>
    <row r="54" spans="1:15" x14ac:dyDescent="0.35">
      <c r="A54" s="11" t="s">
        <v>228</v>
      </c>
      <c r="B54" s="44">
        <v>38410</v>
      </c>
      <c r="C54" s="26">
        <v>2579069</v>
      </c>
      <c r="D54" s="36">
        <v>1690</v>
      </c>
      <c r="E54" s="26">
        <v>748724</v>
      </c>
      <c r="F54" s="36">
        <v>1800</v>
      </c>
      <c r="G54" s="26">
        <v>492274</v>
      </c>
      <c r="H54" s="36">
        <v>1080</v>
      </c>
      <c r="I54" s="26">
        <v>290991</v>
      </c>
      <c r="J54" s="36">
        <v>33840</v>
      </c>
      <c r="K54" s="26">
        <v>1047080</v>
      </c>
      <c r="L54" s="17">
        <v>0.28999999999999998</v>
      </c>
      <c r="M54" s="17">
        <v>0.19</v>
      </c>
      <c r="N54" s="17">
        <v>0.11</v>
      </c>
      <c r="O54" s="17">
        <v>0.41</v>
      </c>
    </row>
    <row r="55" spans="1:15" x14ac:dyDescent="0.35">
      <c r="A55" s="11" t="s">
        <v>229</v>
      </c>
      <c r="B55" s="44">
        <v>70535</v>
      </c>
      <c r="C55" s="26">
        <v>3153865</v>
      </c>
      <c r="D55" s="36">
        <v>1445</v>
      </c>
      <c r="E55" s="26">
        <v>667822</v>
      </c>
      <c r="F55" s="36">
        <v>1195</v>
      </c>
      <c r="G55" s="26">
        <v>324798</v>
      </c>
      <c r="H55" s="36">
        <v>545</v>
      </c>
      <c r="I55" s="26">
        <v>147887</v>
      </c>
      <c r="J55" s="36">
        <v>67350</v>
      </c>
      <c r="K55" s="26">
        <v>2013358</v>
      </c>
      <c r="L55" s="17">
        <v>0.21</v>
      </c>
      <c r="M55" s="17">
        <v>0.1</v>
      </c>
      <c r="N55" s="17">
        <v>0.05</v>
      </c>
      <c r="O55" s="17">
        <v>0.64</v>
      </c>
    </row>
    <row r="56" spans="1:15" x14ac:dyDescent="0.35">
      <c r="A56" s="11" t="s">
        <v>230</v>
      </c>
      <c r="B56" s="44">
        <v>35465</v>
      </c>
      <c r="C56" s="26">
        <v>1785390</v>
      </c>
      <c r="D56" s="36">
        <v>810</v>
      </c>
      <c r="E56" s="26">
        <v>381787</v>
      </c>
      <c r="F56" s="36">
        <v>1440</v>
      </c>
      <c r="G56" s="26">
        <v>394867</v>
      </c>
      <c r="H56" s="36">
        <v>320</v>
      </c>
      <c r="I56" s="26">
        <v>86092</v>
      </c>
      <c r="J56" s="36">
        <v>32895</v>
      </c>
      <c r="K56" s="26">
        <v>922643</v>
      </c>
      <c r="L56" s="17">
        <v>0.21</v>
      </c>
      <c r="M56" s="17">
        <v>0.22</v>
      </c>
      <c r="N56" s="17">
        <v>0.05</v>
      </c>
      <c r="O56" s="17">
        <v>0.52</v>
      </c>
    </row>
    <row r="57" spans="1:15" x14ac:dyDescent="0.35">
      <c r="A57" s="11" t="s">
        <v>231</v>
      </c>
      <c r="B57" s="44">
        <v>33510</v>
      </c>
      <c r="C57" s="26">
        <v>1457381</v>
      </c>
      <c r="D57" s="36">
        <v>730</v>
      </c>
      <c r="E57" s="26">
        <v>331823</v>
      </c>
      <c r="F57" s="36">
        <v>640</v>
      </c>
      <c r="G57" s="26">
        <v>174384</v>
      </c>
      <c r="H57" s="36">
        <v>340</v>
      </c>
      <c r="I57" s="26">
        <v>93571</v>
      </c>
      <c r="J57" s="36">
        <v>31800</v>
      </c>
      <c r="K57" s="26">
        <v>857603</v>
      </c>
      <c r="L57" s="17">
        <v>0.23</v>
      </c>
      <c r="M57" s="17">
        <v>0.12</v>
      </c>
      <c r="N57" s="17">
        <v>0.06</v>
      </c>
      <c r="O57" s="17">
        <v>0.59</v>
      </c>
    </row>
    <row r="58" spans="1:15" x14ac:dyDescent="0.35">
      <c r="A58" s="11" t="s">
        <v>232</v>
      </c>
      <c r="B58" s="44">
        <v>39530</v>
      </c>
      <c r="C58" s="26">
        <v>3317290</v>
      </c>
      <c r="D58" s="36">
        <v>975</v>
      </c>
      <c r="E58" s="26">
        <v>443395</v>
      </c>
      <c r="F58" s="36">
        <v>6000</v>
      </c>
      <c r="G58" s="26">
        <v>1633094</v>
      </c>
      <c r="H58" s="36">
        <v>1280</v>
      </c>
      <c r="I58" s="26">
        <v>344971</v>
      </c>
      <c r="J58" s="36">
        <v>31275</v>
      </c>
      <c r="K58" s="26">
        <v>895831</v>
      </c>
      <c r="L58" s="17">
        <v>0.13</v>
      </c>
      <c r="M58" s="17">
        <v>0.49</v>
      </c>
      <c r="N58" s="17">
        <v>0.1</v>
      </c>
      <c r="O58" s="17">
        <v>0.27</v>
      </c>
    </row>
    <row r="59" spans="1:15" x14ac:dyDescent="0.35">
      <c r="A59" s="11" t="s">
        <v>233</v>
      </c>
      <c r="B59" s="44">
        <v>41080</v>
      </c>
      <c r="C59" s="26">
        <v>4307193</v>
      </c>
      <c r="D59" s="36">
        <v>1655</v>
      </c>
      <c r="E59" s="26">
        <v>764063</v>
      </c>
      <c r="F59" s="36">
        <v>5620</v>
      </c>
      <c r="G59" s="26">
        <v>1533985</v>
      </c>
      <c r="H59" s="36">
        <v>4035</v>
      </c>
      <c r="I59" s="26">
        <v>1094908</v>
      </c>
      <c r="J59" s="36">
        <v>29770</v>
      </c>
      <c r="K59" s="26">
        <v>914236</v>
      </c>
      <c r="L59" s="17">
        <v>0.18</v>
      </c>
      <c r="M59" s="17">
        <v>0.36</v>
      </c>
      <c r="N59" s="17">
        <v>0.25</v>
      </c>
      <c r="O59" s="17">
        <v>0.21</v>
      </c>
    </row>
    <row r="60" spans="1:15" x14ac:dyDescent="0.35">
      <c r="A60" s="11" t="s">
        <v>234</v>
      </c>
      <c r="B60" s="44">
        <v>36580</v>
      </c>
      <c r="C60" s="26">
        <v>3081803</v>
      </c>
      <c r="D60" s="36">
        <v>2225</v>
      </c>
      <c r="E60" s="26">
        <v>1010941</v>
      </c>
      <c r="F60" s="36">
        <v>2830</v>
      </c>
      <c r="G60" s="26">
        <v>802087</v>
      </c>
      <c r="H60" s="36">
        <v>965</v>
      </c>
      <c r="I60" s="26">
        <v>262519</v>
      </c>
      <c r="J60" s="36">
        <v>30560</v>
      </c>
      <c r="K60" s="26">
        <v>1006256</v>
      </c>
      <c r="L60" s="17">
        <v>0.33</v>
      </c>
      <c r="M60" s="17">
        <v>0.26</v>
      </c>
      <c r="N60" s="17">
        <v>0.09</v>
      </c>
      <c r="O60" s="17">
        <v>0.33</v>
      </c>
    </row>
    <row r="61" spans="1:15" x14ac:dyDescent="0.35">
      <c r="A61" s="11" t="s">
        <v>235</v>
      </c>
      <c r="B61" s="44">
        <v>34770</v>
      </c>
      <c r="C61" s="26">
        <v>2383798</v>
      </c>
      <c r="D61" s="36">
        <v>1515</v>
      </c>
      <c r="E61" s="26">
        <v>732181</v>
      </c>
      <c r="F61" s="36">
        <v>1815</v>
      </c>
      <c r="G61" s="26">
        <v>533893</v>
      </c>
      <c r="H61" s="36">
        <v>210</v>
      </c>
      <c r="I61" s="26">
        <v>56693</v>
      </c>
      <c r="J61" s="36">
        <v>31230</v>
      </c>
      <c r="K61" s="26">
        <v>1061031</v>
      </c>
      <c r="L61" s="17">
        <v>0.31</v>
      </c>
      <c r="M61" s="17">
        <v>0.22</v>
      </c>
      <c r="N61" s="17">
        <v>0.02</v>
      </c>
      <c r="O61" s="17">
        <v>0.45</v>
      </c>
    </row>
    <row r="62" spans="1:15" x14ac:dyDescent="0.35">
      <c r="A62" s="11" t="s">
        <v>236</v>
      </c>
      <c r="B62" s="44">
        <v>55240</v>
      </c>
      <c r="C62" s="26">
        <v>8563295</v>
      </c>
      <c r="D62" s="36">
        <v>1785</v>
      </c>
      <c r="E62" s="26">
        <v>875176</v>
      </c>
      <c r="F62" s="36">
        <v>2480</v>
      </c>
      <c r="G62" s="26">
        <v>736929</v>
      </c>
      <c r="H62" s="36">
        <v>19900</v>
      </c>
      <c r="I62" s="26">
        <v>5965071</v>
      </c>
      <c r="J62" s="36">
        <v>31075</v>
      </c>
      <c r="K62" s="26">
        <v>986119</v>
      </c>
      <c r="L62" s="17">
        <v>0.1</v>
      </c>
      <c r="M62" s="17">
        <v>0.09</v>
      </c>
      <c r="N62" s="17">
        <v>0.7</v>
      </c>
      <c r="O62" s="17">
        <v>0.12</v>
      </c>
    </row>
    <row r="63" spans="1:15" x14ac:dyDescent="0.35">
      <c r="A63" s="11" t="s">
        <v>237</v>
      </c>
      <c r="B63" s="44">
        <v>35090</v>
      </c>
      <c r="C63" s="26">
        <v>2455536</v>
      </c>
      <c r="D63" s="36">
        <v>1460</v>
      </c>
      <c r="E63" s="26">
        <v>728263</v>
      </c>
      <c r="F63" s="36">
        <v>1660</v>
      </c>
      <c r="G63" s="26">
        <v>499641</v>
      </c>
      <c r="H63" s="36">
        <v>800</v>
      </c>
      <c r="I63" s="26">
        <v>237131</v>
      </c>
      <c r="J63" s="36">
        <v>31170</v>
      </c>
      <c r="K63" s="26">
        <v>990502</v>
      </c>
      <c r="L63" s="17">
        <v>0.3</v>
      </c>
      <c r="M63" s="17">
        <v>0.2</v>
      </c>
      <c r="N63" s="17">
        <v>0.1</v>
      </c>
      <c r="O63" s="17">
        <v>0.4</v>
      </c>
    </row>
    <row r="64" spans="1:15" x14ac:dyDescent="0.35">
      <c r="A64" s="11" t="s">
        <v>238</v>
      </c>
      <c r="B64" s="44">
        <v>34700</v>
      </c>
      <c r="C64" s="26">
        <v>2349452</v>
      </c>
      <c r="D64" s="36">
        <v>1530</v>
      </c>
      <c r="E64" s="26">
        <v>759011</v>
      </c>
      <c r="F64" s="36">
        <v>1740</v>
      </c>
      <c r="G64" s="26">
        <v>519544</v>
      </c>
      <c r="H64" s="36">
        <v>295</v>
      </c>
      <c r="I64" s="26">
        <v>87596</v>
      </c>
      <c r="J64" s="36">
        <v>31135</v>
      </c>
      <c r="K64" s="26">
        <v>983300</v>
      </c>
      <c r="L64" s="17">
        <v>0.32</v>
      </c>
      <c r="M64" s="17">
        <v>0.22</v>
      </c>
      <c r="N64" s="17">
        <v>0.04</v>
      </c>
      <c r="O64" s="17">
        <v>0.42</v>
      </c>
    </row>
    <row r="65" spans="1:15" x14ac:dyDescent="0.35">
      <c r="A65" s="11" t="s">
        <v>239</v>
      </c>
      <c r="B65" s="44">
        <v>35605</v>
      </c>
      <c r="C65" s="26">
        <v>2627604</v>
      </c>
      <c r="D65" s="36">
        <v>1485</v>
      </c>
      <c r="E65" s="26">
        <v>751478</v>
      </c>
      <c r="F65" s="36">
        <v>2745</v>
      </c>
      <c r="G65" s="26">
        <v>820993</v>
      </c>
      <c r="H65" s="36">
        <v>285</v>
      </c>
      <c r="I65" s="26">
        <v>83436</v>
      </c>
      <c r="J65" s="36">
        <v>31090</v>
      </c>
      <c r="K65" s="26">
        <v>971697</v>
      </c>
      <c r="L65" s="17">
        <v>0.28999999999999998</v>
      </c>
      <c r="M65" s="17">
        <v>0.31</v>
      </c>
      <c r="N65" s="17">
        <v>0.03</v>
      </c>
      <c r="O65" s="17">
        <v>0.37</v>
      </c>
    </row>
    <row r="66" spans="1:15" x14ac:dyDescent="0.35">
      <c r="A66" s="11" t="s">
        <v>240</v>
      </c>
      <c r="B66" s="44">
        <v>34930</v>
      </c>
      <c r="C66" s="26">
        <v>2429647</v>
      </c>
      <c r="D66" s="36">
        <v>1405</v>
      </c>
      <c r="E66" s="26">
        <v>698953</v>
      </c>
      <c r="F66" s="36">
        <v>2290</v>
      </c>
      <c r="G66" s="26">
        <v>687262</v>
      </c>
      <c r="H66" s="36">
        <v>220</v>
      </c>
      <c r="I66" s="26">
        <v>63668</v>
      </c>
      <c r="J66" s="36">
        <v>31015</v>
      </c>
      <c r="K66" s="26">
        <v>979764</v>
      </c>
      <c r="L66" s="17">
        <v>0.28999999999999998</v>
      </c>
      <c r="M66" s="17">
        <v>0.28000000000000003</v>
      </c>
      <c r="N66" s="17">
        <v>0.03</v>
      </c>
      <c r="O66" s="17">
        <v>0.4</v>
      </c>
    </row>
    <row r="67" spans="1:15" x14ac:dyDescent="0.35">
      <c r="A67" s="11" t="s">
        <v>241</v>
      </c>
      <c r="B67" s="44">
        <v>64540</v>
      </c>
      <c r="C67" s="26">
        <v>3117330</v>
      </c>
      <c r="D67" s="36">
        <v>1265</v>
      </c>
      <c r="E67" s="26">
        <v>639323</v>
      </c>
      <c r="F67" s="36">
        <v>1785</v>
      </c>
      <c r="G67" s="26">
        <v>535630</v>
      </c>
      <c r="H67" s="36">
        <v>155</v>
      </c>
      <c r="I67" s="26">
        <v>45881</v>
      </c>
      <c r="J67" s="36">
        <v>61335</v>
      </c>
      <c r="K67" s="26">
        <v>1896496</v>
      </c>
      <c r="L67" s="17">
        <v>0.21</v>
      </c>
      <c r="M67" s="17">
        <v>0.17</v>
      </c>
      <c r="N67" s="17">
        <v>0.01</v>
      </c>
      <c r="O67" s="17">
        <v>0.61</v>
      </c>
    </row>
    <row r="68" spans="1:15" x14ac:dyDescent="0.35">
      <c r="A68" s="11" t="s">
        <v>242</v>
      </c>
      <c r="B68" s="44">
        <v>32580</v>
      </c>
      <c r="C68" s="26">
        <v>1781130</v>
      </c>
      <c r="D68" s="36">
        <v>925</v>
      </c>
      <c r="E68" s="26">
        <v>469103</v>
      </c>
      <c r="F68" s="36">
        <v>1195</v>
      </c>
      <c r="G68" s="26">
        <v>358430</v>
      </c>
      <c r="H68" s="36">
        <v>95</v>
      </c>
      <c r="I68" s="26">
        <v>28150</v>
      </c>
      <c r="J68" s="36">
        <v>30360</v>
      </c>
      <c r="K68" s="26">
        <v>925446</v>
      </c>
      <c r="L68" s="17">
        <v>0.26</v>
      </c>
      <c r="M68" s="17">
        <v>0.2</v>
      </c>
      <c r="N68" s="17">
        <v>0.02</v>
      </c>
      <c r="O68" s="17">
        <v>0.52</v>
      </c>
    </row>
    <row r="69" spans="1:15" x14ac:dyDescent="0.35">
      <c r="A69" s="33" t="s">
        <v>243</v>
      </c>
      <c r="B69" s="49">
        <v>10675</v>
      </c>
      <c r="C69" s="27">
        <v>4072200</v>
      </c>
      <c r="D69" s="46">
        <v>10675</v>
      </c>
      <c r="E69" s="27">
        <v>4072200</v>
      </c>
      <c r="F69" s="48">
        <v>0</v>
      </c>
      <c r="G69" s="27">
        <v>0</v>
      </c>
      <c r="H69" s="48">
        <v>0</v>
      </c>
      <c r="I69" s="27">
        <v>0</v>
      </c>
      <c r="J69" s="48">
        <v>0</v>
      </c>
      <c r="K69" s="27">
        <v>0</v>
      </c>
      <c r="L69" s="20">
        <v>1</v>
      </c>
      <c r="M69" s="20">
        <v>0</v>
      </c>
      <c r="N69" s="20">
        <v>0</v>
      </c>
      <c r="O69" s="20">
        <v>0</v>
      </c>
    </row>
    <row r="70" spans="1:15" x14ac:dyDescent="0.35">
      <c r="A70" s="38" t="s">
        <v>244</v>
      </c>
      <c r="B70" s="50">
        <v>160340</v>
      </c>
      <c r="C70" s="28">
        <v>22485723</v>
      </c>
      <c r="D70" s="47">
        <v>15875</v>
      </c>
      <c r="E70" s="28">
        <v>6638100</v>
      </c>
      <c r="F70" s="47">
        <v>31260</v>
      </c>
      <c r="G70" s="28">
        <v>8046750</v>
      </c>
      <c r="H70" s="47">
        <v>17875</v>
      </c>
      <c r="I70" s="28">
        <v>4542500</v>
      </c>
      <c r="J70" s="39">
        <v>95330</v>
      </c>
      <c r="K70" s="28">
        <v>3258373</v>
      </c>
      <c r="L70" s="23">
        <v>0.3</v>
      </c>
      <c r="M70" s="23">
        <v>0.36</v>
      </c>
      <c r="N70" s="23">
        <v>0.2</v>
      </c>
      <c r="O70" s="23">
        <v>0.14000000000000001</v>
      </c>
    </row>
    <row r="71" spans="1:15" x14ac:dyDescent="0.35">
      <c r="A71" s="34" t="s">
        <v>245</v>
      </c>
      <c r="B71" s="50">
        <v>433835</v>
      </c>
      <c r="C71" s="28">
        <v>29458174</v>
      </c>
      <c r="D71" s="47">
        <v>16315</v>
      </c>
      <c r="E71" s="28">
        <v>6942600</v>
      </c>
      <c r="F71" s="47">
        <v>21025</v>
      </c>
      <c r="G71" s="28">
        <v>5375750</v>
      </c>
      <c r="H71" s="47">
        <v>22570</v>
      </c>
      <c r="I71" s="28">
        <v>5743500</v>
      </c>
      <c r="J71" s="39">
        <v>373930</v>
      </c>
      <c r="K71" s="28">
        <v>11396324</v>
      </c>
      <c r="L71" s="23">
        <v>0.24</v>
      </c>
      <c r="M71" s="23">
        <v>0.18</v>
      </c>
      <c r="N71" s="23">
        <v>0.19</v>
      </c>
      <c r="O71" s="23">
        <v>0.39</v>
      </c>
    </row>
    <row r="72" spans="1:15" x14ac:dyDescent="0.35">
      <c r="A72" s="34" t="s">
        <v>246</v>
      </c>
      <c r="B72" s="50">
        <v>508975</v>
      </c>
      <c r="C72" s="28">
        <v>28485091</v>
      </c>
      <c r="D72" s="47">
        <v>14950</v>
      </c>
      <c r="E72" s="28">
        <v>6276897</v>
      </c>
      <c r="F72" s="47">
        <v>15460</v>
      </c>
      <c r="G72" s="28">
        <v>3965308</v>
      </c>
      <c r="H72" s="47">
        <v>17515</v>
      </c>
      <c r="I72" s="28">
        <v>4496130</v>
      </c>
      <c r="J72" s="39">
        <v>461045</v>
      </c>
      <c r="K72" s="28">
        <v>13746757</v>
      </c>
      <c r="L72" s="23">
        <v>0.22</v>
      </c>
      <c r="M72" s="23">
        <v>0.14000000000000001</v>
      </c>
      <c r="N72" s="23">
        <v>0.16</v>
      </c>
      <c r="O72" s="23">
        <v>0.48</v>
      </c>
    </row>
    <row r="73" spans="1:15" x14ac:dyDescent="0.35">
      <c r="A73" s="34" t="s">
        <v>247</v>
      </c>
      <c r="B73" s="50">
        <v>489185</v>
      </c>
      <c r="C73" s="28">
        <v>32145598</v>
      </c>
      <c r="D73" s="47">
        <v>15200</v>
      </c>
      <c r="E73" s="28">
        <v>6726667</v>
      </c>
      <c r="F73" s="47">
        <v>25855</v>
      </c>
      <c r="G73" s="28">
        <v>7009617</v>
      </c>
      <c r="H73" s="47">
        <v>21385</v>
      </c>
      <c r="I73" s="28">
        <v>5804114</v>
      </c>
      <c r="J73" s="39">
        <v>426745</v>
      </c>
      <c r="K73" s="28">
        <v>12605200</v>
      </c>
      <c r="L73" s="23">
        <v>0.21</v>
      </c>
      <c r="M73" s="23">
        <v>0.22</v>
      </c>
      <c r="N73" s="23">
        <v>0.18</v>
      </c>
      <c r="O73" s="23">
        <v>0.39</v>
      </c>
    </row>
    <row r="74" spans="1:15" x14ac:dyDescent="0.35">
      <c r="A74" s="34" t="s">
        <v>248</v>
      </c>
      <c r="B74" s="50">
        <v>364035</v>
      </c>
      <c r="C74" s="28">
        <v>28789596</v>
      </c>
      <c r="D74" s="47">
        <v>13600</v>
      </c>
      <c r="E74" s="28">
        <v>6664430</v>
      </c>
      <c r="F74" s="47">
        <v>18545</v>
      </c>
      <c r="G74" s="28">
        <v>5494409</v>
      </c>
      <c r="H74" s="47">
        <v>22925</v>
      </c>
      <c r="I74" s="28">
        <v>6830145</v>
      </c>
      <c r="J74" s="39">
        <v>308965</v>
      </c>
      <c r="K74" s="28">
        <v>9800611</v>
      </c>
      <c r="L74" s="23">
        <v>0.23</v>
      </c>
      <c r="M74" s="23">
        <v>0.19</v>
      </c>
      <c r="N74" s="23">
        <v>0.24</v>
      </c>
      <c r="O74" s="23">
        <v>0.34</v>
      </c>
    </row>
    <row r="75" spans="1:15" x14ac:dyDescent="0.35">
      <c r="A75" s="11" t="s">
        <v>122</v>
      </c>
      <c r="B75" s="11"/>
      <c r="C75" s="11"/>
      <c r="D75" s="11"/>
      <c r="E75" s="11"/>
      <c r="F75" s="11"/>
      <c r="G75" s="11"/>
      <c r="H75" s="11"/>
      <c r="I75" s="11"/>
      <c r="J75" s="11"/>
    </row>
    <row r="76" spans="1:15" ht="139.5" x14ac:dyDescent="0.35">
      <c r="A76" s="24" t="s">
        <v>123</v>
      </c>
      <c r="B76" s="11"/>
      <c r="C76" s="11"/>
      <c r="D76" s="11"/>
      <c r="E76" s="11"/>
      <c r="F76" s="11"/>
      <c r="G76" s="11"/>
      <c r="H76" s="11"/>
      <c r="I76" s="11"/>
      <c r="J76" s="11"/>
    </row>
    <row r="77" spans="1:15" x14ac:dyDescent="0.35">
      <c r="A77" s="11" t="s">
        <v>124</v>
      </c>
      <c r="B77" s="11"/>
      <c r="C77" s="11"/>
      <c r="D77" s="11"/>
      <c r="E77" s="11"/>
      <c r="F77" s="11"/>
      <c r="G77" s="11"/>
      <c r="H77" s="11"/>
      <c r="I77" s="11"/>
      <c r="J77" s="11"/>
    </row>
    <row r="78" spans="1:15" x14ac:dyDescent="0.35">
      <c r="A78" s="5" t="s">
        <v>936</v>
      </c>
      <c r="B78" s="11"/>
      <c r="C78" s="11"/>
      <c r="D78" s="11"/>
      <c r="E78" s="11"/>
      <c r="F78" s="11"/>
      <c r="G78" s="11"/>
      <c r="H78" s="11"/>
      <c r="I78" s="11"/>
      <c r="J78" s="11"/>
    </row>
  </sheetData>
  <conditionalFormatting sqref="G1:J5 G75:J1048576 L6:O74">
    <cfRule type="dataBar" priority="1">
      <dataBar>
        <cfvo type="num" val="0"/>
        <cfvo type="num" val="1"/>
        <color rgb="FFB4A9D4"/>
      </dataBar>
      <extLst>
        <ext xmlns:x14="http://schemas.microsoft.com/office/spreadsheetml/2009/9/main" uri="{B025F937-C7B1-47D3-B67F-A62EFF666E3E}">
          <x14:id>{55263F7E-5C8B-4C3E-AD27-F4CAF3F155BD}</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5263F7E-5C8B-4C3E-AD27-F4CAF3F155BD}">
            <x14:dataBar minLength="0" maxLength="100" gradient="0">
              <x14:cfvo type="num">
                <xm:f>0</xm:f>
              </x14:cfvo>
              <x14:cfvo type="num">
                <xm:f>1</xm:f>
              </x14:cfvo>
              <x14:negativeFillColor rgb="FFB4A9D4"/>
              <x14:axisColor rgb="FF000000"/>
            </x14:dataBar>
          </x14:cfRule>
          <xm:sqref>G1:J5 G75:J1048576 L6:O74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5"/>
  <sheetViews>
    <sheetView workbookViewId="0"/>
  </sheetViews>
  <sheetFormatPr defaultColWidth="10.6640625" defaultRowHeight="15.5" x14ac:dyDescent="0.35"/>
  <cols>
    <col min="1" max="1" width="35.6640625" customWidth="1"/>
    <col min="2" max="2" width="16.6640625" customWidth="1"/>
  </cols>
  <sheetData>
    <row r="1" spans="1:2" ht="21" x14ac:dyDescent="0.5">
      <c r="A1" s="10" t="s">
        <v>13</v>
      </c>
      <c r="B1" s="11"/>
    </row>
    <row r="2" spans="1:2" x14ac:dyDescent="0.35">
      <c r="A2" s="11" t="s">
        <v>53</v>
      </c>
      <c r="B2" s="11"/>
    </row>
    <row r="3" spans="1:2" x14ac:dyDescent="0.35">
      <c r="A3" s="11" t="s">
        <v>24</v>
      </c>
      <c r="B3" s="11"/>
    </row>
    <row r="4" spans="1:2" x14ac:dyDescent="0.35">
      <c r="A4" s="11" t="s">
        <v>54</v>
      </c>
      <c r="B4" s="11"/>
    </row>
    <row r="5" spans="1:2" ht="80" customHeight="1" x14ac:dyDescent="0.35">
      <c r="A5" s="12" t="s">
        <v>897</v>
      </c>
      <c r="B5" s="12" t="s">
        <v>340</v>
      </c>
    </row>
    <row r="6" spans="1:2" x14ac:dyDescent="0.35">
      <c r="A6" s="13" t="s">
        <v>341</v>
      </c>
      <c r="B6" s="14">
        <v>47665</v>
      </c>
    </row>
    <row r="7" spans="1:2" x14ac:dyDescent="0.35">
      <c r="A7" s="11" t="s">
        <v>252</v>
      </c>
      <c r="B7" s="16">
        <v>23290</v>
      </c>
    </row>
    <row r="8" spans="1:2" x14ac:dyDescent="0.35">
      <c r="A8" s="11" t="s">
        <v>253</v>
      </c>
      <c r="B8" s="16">
        <v>24360</v>
      </c>
    </row>
    <row r="9" spans="1:2" x14ac:dyDescent="0.35">
      <c r="A9" s="11" t="s">
        <v>342</v>
      </c>
      <c r="B9" s="16">
        <v>15</v>
      </c>
    </row>
    <row r="10" spans="1:2" x14ac:dyDescent="0.35">
      <c r="A10" s="11" t="s">
        <v>125</v>
      </c>
      <c r="B10" s="11"/>
    </row>
    <row r="11" spans="1:2" ht="124" x14ac:dyDescent="0.35">
      <c r="A11" s="24" t="s">
        <v>126</v>
      </c>
      <c r="B11" s="11"/>
    </row>
    <row r="12" spans="1:2" x14ac:dyDescent="0.35">
      <c r="A12" s="5" t="s">
        <v>937</v>
      </c>
      <c r="B12" s="11"/>
    </row>
    <row r="13" spans="1:2" x14ac:dyDescent="0.35">
      <c r="A13" s="11" t="s">
        <v>127</v>
      </c>
      <c r="B13" s="11"/>
    </row>
    <row r="14" spans="1:2" ht="108.5" x14ac:dyDescent="0.35">
      <c r="A14" s="24" t="s">
        <v>128</v>
      </c>
      <c r="B14" s="11"/>
    </row>
    <row r="15" spans="1:2" x14ac:dyDescent="0.35">
      <c r="A15" s="11" t="s">
        <v>129</v>
      </c>
      <c r="B15" s="11"/>
    </row>
  </sheetData>
  <conditionalFormatting sqref="A1">
    <cfRule type="dataBar" priority="1">
      <dataBar>
        <cfvo type="num" val="0"/>
        <cfvo type="num" val="1"/>
        <color rgb="FFB4A9D4"/>
      </dataBar>
      <extLst>
        <ext xmlns:x14="http://schemas.microsoft.com/office/spreadsheetml/2009/9/main" uri="{B025F937-C7B1-47D3-B67F-A62EFF666E3E}">
          <x14:id>{29972E71-C1C8-4A61-92E8-7983AC13CC42}</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9972E71-C1C8-4A61-92E8-7983AC13CC42}">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2"/>
  <sheetViews>
    <sheetView workbookViewId="0"/>
  </sheetViews>
  <sheetFormatPr defaultColWidth="10.6640625" defaultRowHeight="15.5" x14ac:dyDescent="0.35"/>
  <cols>
    <col min="1" max="1" width="35.6640625" customWidth="1"/>
    <col min="2" max="6" width="16.6640625" customWidth="1"/>
  </cols>
  <sheetData>
    <row r="1" spans="1:6" ht="21" x14ac:dyDescent="0.5">
      <c r="A1" s="10" t="s">
        <v>14</v>
      </c>
      <c r="B1" s="11"/>
      <c r="C1" s="11"/>
      <c r="D1" s="11"/>
      <c r="E1" s="11"/>
      <c r="F1" s="11"/>
    </row>
    <row r="2" spans="1:6" x14ac:dyDescent="0.35">
      <c r="A2" s="11" t="s">
        <v>55</v>
      </c>
      <c r="B2" s="11"/>
      <c r="C2" s="11"/>
      <c r="D2" s="11"/>
      <c r="E2" s="11"/>
      <c r="F2" s="11"/>
    </row>
    <row r="3" spans="1:6" x14ac:dyDescent="0.35">
      <c r="A3" s="11" t="s">
        <v>24</v>
      </c>
      <c r="B3" s="11"/>
      <c r="C3" s="11"/>
      <c r="D3" s="11"/>
      <c r="E3" s="11"/>
      <c r="F3" s="11"/>
    </row>
    <row r="4" spans="1:6" x14ac:dyDescent="0.35">
      <c r="A4" s="11" t="s">
        <v>56</v>
      </c>
      <c r="B4" s="11"/>
      <c r="C4" s="11"/>
      <c r="D4" s="11"/>
      <c r="E4" s="11"/>
      <c r="F4" s="11"/>
    </row>
    <row r="5" spans="1:6" ht="80" customHeight="1" x14ac:dyDescent="0.35">
      <c r="A5" s="12" t="s">
        <v>898</v>
      </c>
      <c r="B5" s="12" t="s">
        <v>166</v>
      </c>
      <c r="C5" s="12" t="s">
        <v>343</v>
      </c>
      <c r="D5" s="12" t="s">
        <v>344</v>
      </c>
      <c r="E5" s="12" t="s">
        <v>345</v>
      </c>
      <c r="F5" s="12" t="s">
        <v>346</v>
      </c>
    </row>
    <row r="6" spans="1:6" x14ac:dyDescent="0.35">
      <c r="A6" s="11" t="s">
        <v>352</v>
      </c>
      <c r="B6" s="16">
        <v>72445</v>
      </c>
      <c r="C6" s="16">
        <v>15000</v>
      </c>
      <c r="D6" s="16">
        <v>25400</v>
      </c>
      <c r="E6" s="51">
        <v>21270</v>
      </c>
      <c r="F6" s="52">
        <v>46425</v>
      </c>
    </row>
    <row r="7" spans="1:6" x14ac:dyDescent="0.35">
      <c r="A7" s="11" t="s">
        <v>353</v>
      </c>
      <c r="B7" s="16">
        <v>68395</v>
      </c>
      <c r="C7" s="16">
        <v>13450</v>
      </c>
      <c r="D7" s="16">
        <v>18225</v>
      </c>
      <c r="E7" s="16">
        <v>22810</v>
      </c>
      <c r="F7" s="16">
        <v>40925</v>
      </c>
    </row>
    <row r="8" spans="1:6" x14ac:dyDescent="0.35">
      <c r="A8" s="11" t="s">
        <v>125</v>
      </c>
      <c r="B8" s="11"/>
      <c r="C8" s="11"/>
      <c r="D8" s="11"/>
      <c r="E8" s="11"/>
      <c r="F8" s="11"/>
    </row>
    <row r="9" spans="1:6" ht="93" x14ac:dyDescent="0.35">
      <c r="A9" s="24" t="s">
        <v>130</v>
      </c>
      <c r="B9" s="11"/>
      <c r="C9" s="11"/>
      <c r="D9" s="11"/>
      <c r="E9" s="11"/>
      <c r="F9" s="11"/>
    </row>
    <row r="10" spans="1:6" ht="201.5" x14ac:dyDescent="0.35">
      <c r="A10" s="24" t="s">
        <v>123</v>
      </c>
      <c r="B10" s="11"/>
      <c r="C10" s="11"/>
      <c r="D10" s="11"/>
      <c r="E10" s="11"/>
      <c r="F10" s="11"/>
    </row>
    <row r="11" spans="1:6" x14ac:dyDescent="0.35">
      <c r="A11" s="11" t="s">
        <v>124</v>
      </c>
      <c r="B11" s="11"/>
      <c r="C11" s="11"/>
      <c r="D11" s="11"/>
      <c r="E11" s="11"/>
      <c r="F11" s="11"/>
    </row>
    <row r="12" spans="1:6" x14ac:dyDescent="0.35">
      <c r="A12" s="11" t="s">
        <v>131</v>
      </c>
      <c r="B12" s="11"/>
      <c r="C12" s="11"/>
      <c r="D12" s="11"/>
      <c r="E12" s="11"/>
      <c r="F12" s="11"/>
    </row>
  </sheetData>
  <conditionalFormatting sqref="A1">
    <cfRule type="dataBar" priority="1">
      <dataBar>
        <cfvo type="num" val="0"/>
        <cfvo type="num" val="1"/>
        <color rgb="FFB4A9D4"/>
      </dataBar>
      <extLst>
        <ext xmlns:x14="http://schemas.microsoft.com/office/spreadsheetml/2009/9/main" uri="{B025F937-C7B1-47D3-B67F-A62EFF666E3E}">
          <x14:id>{02AEAE1B-6F9F-40ED-8505-82E263A5440F}</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02AEAE1B-6F9F-40ED-8505-82E263A5440F}">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81"/>
  <sheetViews>
    <sheetView workbookViewId="0"/>
  </sheetViews>
  <sheetFormatPr defaultColWidth="10.6640625" defaultRowHeight="15.5" x14ac:dyDescent="0.35"/>
  <cols>
    <col min="1" max="1" width="50.6640625" customWidth="1"/>
    <col min="2" max="13" width="16.6640625" customWidth="1"/>
  </cols>
  <sheetData>
    <row r="1" spans="1:13" ht="21" x14ac:dyDescent="0.5">
      <c r="A1" s="10" t="s">
        <v>15</v>
      </c>
      <c r="B1" s="11"/>
      <c r="C1" s="11"/>
      <c r="D1" s="11"/>
      <c r="E1" s="11"/>
      <c r="F1" s="11"/>
      <c r="G1" s="11"/>
      <c r="H1" s="11"/>
      <c r="I1" s="11"/>
      <c r="J1" s="11"/>
      <c r="K1" s="11"/>
      <c r="L1" s="11"/>
      <c r="M1" s="11"/>
    </row>
    <row r="2" spans="1:13" x14ac:dyDescent="0.35">
      <c r="A2" s="11" t="s">
        <v>57</v>
      </c>
      <c r="B2" s="11"/>
      <c r="C2" s="11"/>
      <c r="D2" s="11"/>
      <c r="E2" s="11"/>
      <c r="F2" s="11"/>
      <c r="G2" s="11"/>
      <c r="H2" s="11"/>
      <c r="I2" s="11"/>
      <c r="J2" s="11"/>
      <c r="K2" s="11"/>
      <c r="L2" s="11"/>
      <c r="M2" s="11"/>
    </row>
    <row r="3" spans="1:13" x14ac:dyDescent="0.35">
      <c r="A3" s="11" t="s">
        <v>24</v>
      </c>
      <c r="B3" s="11"/>
      <c r="C3" s="11"/>
      <c r="D3" s="11"/>
      <c r="E3" s="11"/>
      <c r="F3" s="11"/>
      <c r="G3" s="11"/>
      <c r="H3" s="11"/>
      <c r="I3" s="11"/>
      <c r="J3" s="11"/>
      <c r="K3" s="11"/>
      <c r="L3" s="11"/>
      <c r="M3" s="11"/>
    </row>
    <row r="4" spans="1:13" x14ac:dyDescent="0.35">
      <c r="A4" s="11" t="s">
        <v>25</v>
      </c>
      <c r="B4" s="11"/>
      <c r="C4" s="11"/>
      <c r="D4" s="11"/>
      <c r="E4" s="11"/>
      <c r="F4" s="11"/>
      <c r="G4" s="11"/>
      <c r="H4" s="11"/>
      <c r="I4" s="11"/>
      <c r="J4" s="11"/>
      <c r="K4" s="11"/>
      <c r="L4" s="11"/>
      <c r="M4" s="11"/>
    </row>
    <row r="5" spans="1:13" x14ac:dyDescent="0.35">
      <c r="A5" s="11" t="s">
        <v>26</v>
      </c>
      <c r="B5" s="11"/>
      <c r="C5" s="11"/>
      <c r="D5" s="11"/>
      <c r="E5" s="11"/>
      <c r="F5" s="11"/>
      <c r="G5" s="11"/>
      <c r="H5" s="11"/>
      <c r="I5" s="11"/>
      <c r="J5" s="11"/>
      <c r="K5" s="11"/>
      <c r="L5" s="11"/>
      <c r="M5" s="11"/>
    </row>
    <row r="6" spans="1:13" ht="100" customHeight="1" x14ac:dyDescent="0.35">
      <c r="A6" s="12" t="s">
        <v>844</v>
      </c>
      <c r="B6" s="12" t="s">
        <v>899</v>
      </c>
      <c r="C6" s="12" t="s">
        <v>354</v>
      </c>
      <c r="D6" s="12" t="s">
        <v>900</v>
      </c>
      <c r="E6" s="12" t="s">
        <v>901</v>
      </c>
      <c r="F6" s="12" t="s">
        <v>902</v>
      </c>
      <c r="G6" s="12" t="s">
        <v>903</v>
      </c>
      <c r="H6" s="12" t="s">
        <v>904</v>
      </c>
      <c r="I6" s="12" t="s">
        <v>905</v>
      </c>
      <c r="J6" s="12" t="s">
        <v>906</v>
      </c>
      <c r="K6" s="12" t="s">
        <v>355</v>
      </c>
      <c r="L6" s="12" t="s">
        <v>907</v>
      </c>
      <c r="M6" s="12" t="s">
        <v>908</v>
      </c>
    </row>
    <row r="7" spans="1:13" x14ac:dyDescent="0.35">
      <c r="A7" s="13" t="s">
        <v>181</v>
      </c>
      <c r="B7" s="14">
        <v>4355</v>
      </c>
      <c r="C7" s="79">
        <v>9.2357403645954798E-3</v>
      </c>
      <c r="D7" s="14">
        <v>4330</v>
      </c>
      <c r="E7" s="14">
        <v>2415</v>
      </c>
      <c r="F7" s="14">
        <v>1015</v>
      </c>
      <c r="G7" s="14">
        <v>895</v>
      </c>
      <c r="H7" s="15">
        <v>0.55845656192236603</v>
      </c>
      <c r="I7" s="15">
        <v>0.23451940850277264</v>
      </c>
      <c r="J7" s="15">
        <v>0.20702402957486138</v>
      </c>
      <c r="K7" s="14" t="s">
        <v>881</v>
      </c>
      <c r="L7" s="14">
        <v>9</v>
      </c>
      <c r="M7" s="15">
        <v>0.95</v>
      </c>
    </row>
    <row r="8" spans="1:13" x14ac:dyDescent="0.35">
      <c r="A8" s="11" t="s">
        <v>182</v>
      </c>
      <c r="B8" s="16" t="s">
        <v>880</v>
      </c>
      <c r="C8" s="16" t="s">
        <v>880</v>
      </c>
      <c r="D8" s="16">
        <v>0</v>
      </c>
      <c r="E8" s="16">
        <v>0</v>
      </c>
      <c r="F8" s="16">
        <v>0</v>
      </c>
      <c r="G8" s="16">
        <v>0</v>
      </c>
      <c r="H8" s="17">
        <v>0</v>
      </c>
      <c r="I8" s="17">
        <v>0</v>
      </c>
      <c r="J8" s="17">
        <v>0</v>
      </c>
      <c r="K8" s="16" t="s">
        <v>880</v>
      </c>
      <c r="L8" s="16" t="s">
        <v>881</v>
      </c>
      <c r="M8" s="17" t="s">
        <v>881</v>
      </c>
    </row>
    <row r="9" spans="1:13" x14ac:dyDescent="0.35">
      <c r="A9" s="11" t="s">
        <v>183</v>
      </c>
      <c r="B9" s="16">
        <v>105</v>
      </c>
      <c r="C9" s="80">
        <v>1.2480499219968799E-2</v>
      </c>
      <c r="D9" s="16">
        <v>30</v>
      </c>
      <c r="E9" s="16">
        <v>20</v>
      </c>
      <c r="F9" s="16">
        <v>10</v>
      </c>
      <c r="G9" s="16" t="s">
        <v>880</v>
      </c>
      <c r="H9" s="17">
        <v>0.64516129032258063</v>
      </c>
      <c r="I9" s="16" t="s">
        <v>880</v>
      </c>
      <c r="J9" s="16" t="s">
        <v>880</v>
      </c>
      <c r="K9" s="16">
        <v>75</v>
      </c>
      <c r="L9" s="16">
        <v>11.5</v>
      </c>
      <c r="M9" s="17">
        <v>1</v>
      </c>
    </row>
    <row r="10" spans="1:13" x14ac:dyDescent="0.35">
      <c r="A10" s="11" t="s">
        <v>184</v>
      </c>
      <c r="B10" s="16">
        <v>135</v>
      </c>
      <c r="C10" s="80">
        <v>4.1407222914072228E-2</v>
      </c>
      <c r="D10" s="16">
        <v>115</v>
      </c>
      <c r="E10" s="16">
        <v>60</v>
      </c>
      <c r="F10" s="16">
        <v>40</v>
      </c>
      <c r="G10" s="16">
        <v>15</v>
      </c>
      <c r="H10" s="17">
        <v>0.53448275862068961</v>
      </c>
      <c r="I10" s="17">
        <v>0.33620689655172414</v>
      </c>
      <c r="J10" s="17">
        <v>0.12931034482758622</v>
      </c>
      <c r="K10" s="16">
        <v>90</v>
      </c>
      <c r="L10" s="16">
        <v>15</v>
      </c>
      <c r="M10" s="17">
        <v>0.99009900990099009</v>
      </c>
    </row>
    <row r="11" spans="1:13" x14ac:dyDescent="0.35">
      <c r="A11" s="11" t="s">
        <v>185</v>
      </c>
      <c r="B11" s="16">
        <v>105</v>
      </c>
      <c r="C11" s="80">
        <v>3.5383597883597885E-2</v>
      </c>
      <c r="D11" s="16">
        <v>155</v>
      </c>
      <c r="E11" s="16">
        <v>70</v>
      </c>
      <c r="F11" s="16">
        <v>70</v>
      </c>
      <c r="G11" s="16">
        <v>15</v>
      </c>
      <c r="H11" s="17">
        <v>0.44155844155844154</v>
      </c>
      <c r="I11" s="17">
        <v>0.44805194805194803</v>
      </c>
      <c r="J11" s="17">
        <v>0.11038961038961038</v>
      </c>
      <c r="K11" s="16">
        <v>45</v>
      </c>
      <c r="L11" s="16">
        <v>14</v>
      </c>
      <c r="M11" s="17">
        <v>0.97080291970802923</v>
      </c>
    </row>
    <row r="12" spans="1:13" x14ac:dyDescent="0.35">
      <c r="A12" s="11" t="s">
        <v>186</v>
      </c>
      <c r="B12" s="16">
        <v>85</v>
      </c>
      <c r="C12" s="80">
        <v>2.2370789406016972E-2</v>
      </c>
      <c r="D12" s="16">
        <v>80</v>
      </c>
      <c r="E12" s="16">
        <v>35</v>
      </c>
      <c r="F12" s="16">
        <v>35</v>
      </c>
      <c r="G12" s="16">
        <v>15</v>
      </c>
      <c r="H12" s="17">
        <v>0.43209876543209874</v>
      </c>
      <c r="I12" s="17">
        <v>0.40740740740740738</v>
      </c>
      <c r="J12" s="17">
        <v>0.16049382716049382</v>
      </c>
      <c r="K12" s="16">
        <v>50</v>
      </c>
      <c r="L12" s="16">
        <v>14</v>
      </c>
      <c r="M12" s="17">
        <v>0.97058823529411764</v>
      </c>
    </row>
    <row r="13" spans="1:13" x14ac:dyDescent="0.35">
      <c r="A13" s="11" t="s">
        <v>187</v>
      </c>
      <c r="B13" s="16">
        <v>155</v>
      </c>
      <c r="C13" s="80">
        <v>7.190187508811504E-3</v>
      </c>
      <c r="D13" s="16">
        <v>130</v>
      </c>
      <c r="E13" s="16">
        <v>70</v>
      </c>
      <c r="F13" s="16">
        <v>45</v>
      </c>
      <c r="G13" s="16">
        <v>20</v>
      </c>
      <c r="H13" s="17">
        <v>0.51515151515151514</v>
      </c>
      <c r="I13" s="17">
        <v>0.32575757575757575</v>
      </c>
      <c r="J13" s="17">
        <v>0.15909090909090909</v>
      </c>
      <c r="K13" s="16">
        <v>70</v>
      </c>
      <c r="L13" s="16">
        <v>10.5</v>
      </c>
      <c r="M13" s="17">
        <v>0.963963963963964</v>
      </c>
    </row>
    <row r="14" spans="1:13" x14ac:dyDescent="0.35">
      <c r="A14" s="11" t="s">
        <v>188</v>
      </c>
      <c r="B14" s="16">
        <v>250</v>
      </c>
      <c r="C14" s="80">
        <v>1.2061562213537897E-2</v>
      </c>
      <c r="D14" s="16">
        <v>200</v>
      </c>
      <c r="E14" s="16">
        <v>130</v>
      </c>
      <c r="F14" s="16">
        <v>45</v>
      </c>
      <c r="G14" s="16">
        <v>25</v>
      </c>
      <c r="H14" s="17">
        <v>0.64</v>
      </c>
      <c r="I14" s="17">
        <v>0.23499999999999999</v>
      </c>
      <c r="J14" s="17">
        <v>0.125</v>
      </c>
      <c r="K14" s="16">
        <v>120</v>
      </c>
      <c r="L14" s="16">
        <v>9</v>
      </c>
      <c r="M14" s="17">
        <v>0.99428571428571433</v>
      </c>
    </row>
    <row r="15" spans="1:13" x14ac:dyDescent="0.35">
      <c r="A15" s="11" t="s">
        <v>189</v>
      </c>
      <c r="B15" s="16">
        <v>175</v>
      </c>
      <c r="C15" s="80">
        <v>1.3179695737309836E-2</v>
      </c>
      <c r="D15" s="16">
        <v>250</v>
      </c>
      <c r="E15" s="16">
        <v>170</v>
      </c>
      <c r="F15" s="16">
        <v>60</v>
      </c>
      <c r="G15" s="16">
        <v>20</v>
      </c>
      <c r="H15" s="17">
        <v>0.68273092369477917</v>
      </c>
      <c r="I15" s="17">
        <v>0.23694779116465864</v>
      </c>
      <c r="J15" s="17">
        <v>8.0321285140562249E-2</v>
      </c>
      <c r="K15" s="16">
        <v>45</v>
      </c>
      <c r="L15" s="16">
        <v>13</v>
      </c>
      <c r="M15" s="17">
        <v>0.96506550218340614</v>
      </c>
    </row>
    <row r="16" spans="1:13" x14ac:dyDescent="0.35">
      <c r="A16" s="11" t="s">
        <v>190</v>
      </c>
      <c r="B16" s="16">
        <v>85</v>
      </c>
      <c r="C16" s="80">
        <v>1.134714342261512E-2</v>
      </c>
      <c r="D16" s="16">
        <v>100</v>
      </c>
      <c r="E16" s="16">
        <v>60</v>
      </c>
      <c r="F16" s="16">
        <v>25</v>
      </c>
      <c r="G16" s="16">
        <v>10</v>
      </c>
      <c r="H16" s="17">
        <v>0.62244897959183676</v>
      </c>
      <c r="I16" s="17">
        <v>0.26530612244897961</v>
      </c>
      <c r="J16" s="17">
        <v>0.11224489795918367</v>
      </c>
      <c r="K16" s="16">
        <v>35</v>
      </c>
      <c r="L16" s="16">
        <v>11</v>
      </c>
      <c r="M16" s="17">
        <v>0.97701149425287359</v>
      </c>
    </row>
    <row r="17" spans="1:13" x14ac:dyDescent="0.35">
      <c r="A17" s="11" t="s">
        <v>191</v>
      </c>
      <c r="B17" s="16">
        <v>60</v>
      </c>
      <c r="C17" s="80">
        <v>8.864182692307692E-3</v>
      </c>
      <c r="D17" s="16">
        <v>80</v>
      </c>
      <c r="E17" s="16">
        <v>40</v>
      </c>
      <c r="F17" s="16">
        <v>20</v>
      </c>
      <c r="G17" s="16">
        <v>20</v>
      </c>
      <c r="H17" s="17">
        <v>0.51282051282051277</v>
      </c>
      <c r="I17" s="17">
        <v>0.24358974358974358</v>
      </c>
      <c r="J17" s="17">
        <v>0.24358974358974358</v>
      </c>
      <c r="K17" s="16">
        <v>15</v>
      </c>
      <c r="L17" s="16">
        <v>10</v>
      </c>
      <c r="M17" s="17">
        <v>0.96610169491525422</v>
      </c>
    </row>
    <row r="18" spans="1:13" x14ac:dyDescent="0.35">
      <c r="A18" s="11" t="s">
        <v>192</v>
      </c>
      <c r="B18" s="16">
        <v>55</v>
      </c>
      <c r="C18" s="80">
        <v>8.0080080080080079E-3</v>
      </c>
      <c r="D18" s="16">
        <v>50</v>
      </c>
      <c r="E18" s="16">
        <v>15</v>
      </c>
      <c r="F18" s="16">
        <v>10</v>
      </c>
      <c r="G18" s="16">
        <v>20</v>
      </c>
      <c r="H18" s="17">
        <v>0.34693877551020408</v>
      </c>
      <c r="I18" s="17">
        <v>0.20408163265306123</v>
      </c>
      <c r="J18" s="17">
        <v>0.44897959183673469</v>
      </c>
      <c r="K18" s="16">
        <v>20</v>
      </c>
      <c r="L18" s="16">
        <v>12</v>
      </c>
      <c r="M18" s="17">
        <v>0.96296296296296291</v>
      </c>
    </row>
    <row r="19" spans="1:13" x14ac:dyDescent="0.35">
      <c r="A19" s="11" t="s">
        <v>193</v>
      </c>
      <c r="B19" s="16">
        <v>40</v>
      </c>
      <c r="C19" s="80">
        <v>5.091526245605528E-3</v>
      </c>
      <c r="D19" s="16">
        <v>50</v>
      </c>
      <c r="E19" s="16">
        <v>25</v>
      </c>
      <c r="F19" s="16">
        <v>10</v>
      </c>
      <c r="G19" s="16">
        <v>15</v>
      </c>
      <c r="H19" s="17">
        <v>0.5625</v>
      </c>
      <c r="I19" s="17">
        <v>0.16666666666666666</v>
      </c>
      <c r="J19" s="17">
        <v>0.27083333333333331</v>
      </c>
      <c r="K19" s="16">
        <v>15</v>
      </c>
      <c r="L19" s="16">
        <v>15</v>
      </c>
      <c r="M19" s="17">
        <v>0.94285714285714284</v>
      </c>
    </row>
    <row r="20" spans="1:13" x14ac:dyDescent="0.35">
      <c r="A20" s="11" t="s">
        <v>194</v>
      </c>
      <c r="B20" s="16">
        <v>35</v>
      </c>
      <c r="C20" s="80">
        <v>5.0799342596742868E-3</v>
      </c>
      <c r="D20" s="16">
        <v>45</v>
      </c>
      <c r="E20" s="16">
        <v>20</v>
      </c>
      <c r="F20" s="16">
        <v>10</v>
      </c>
      <c r="G20" s="16">
        <v>15</v>
      </c>
      <c r="H20" s="17">
        <v>0.46666666666666667</v>
      </c>
      <c r="I20" s="17">
        <v>0.24444444444444444</v>
      </c>
      <c r="J20" s="17">
        <v>0.28888888888888886</v>
      </c>
      <c r="K20" s="16">
        <v>5</v>
      </c>
      <c r="L20" s="16">
        <v>11</v>
      </c>
      <c r="M20" s="17">
        <v>0.9375</v>
      </c>
    </row>
    <row r="21" spans="1:13" x14ac:dyDescent="0.35">
      <c r="A21" s="11" t="s">
        <v>195</v>
      </c>
      <c r="B21" s="16">
        <v>60</v>
      </c>
      <c r="C21" s="80">
        <v>7.6084199847831603E-3</v>
      </c>
      <c r="D21" s="16">
        <v>40</v>
      </c>
      <c r="E21" s="16">
        <v>10</v>
      </c>
      <c r="F21" s="16">
        <v>5</v>
      </c>
      <c r="G21" s="16">
        <v>20</v>
      </c>
      <c r="H21" s="17">
        <v>0.23684210526315788</v>
      </c>
      <c r="I21" s="17">
        <v>0.18421052631578946</v>
      </c>
      <c r="J21" s="17">
        <v>0.57894736842105265</v>
      </c>
      <c r="K21" s="16">
        <v>25</v>
      </c>
      <c r="L21" s="16">
        <v>9</v>
      </c>
      <c r="M21" s="17">
        <v>1</v>
      </c>
    </row>
    <row r="22" spans="1:13" x14ac:dyDescent="0.35">
      <c r="A22" s="11" t="s">
        <v>196</v>
      </c>
      <c r="B22" s="16">
        <v>50</v>
      </c>
      <c r="C22" s="80">
        <v>6.1526870919136108E-3</v>
      </c>
      <c r="D22" s="16">
        <v>55</v>
      </c>
      <c r="E22" s="16">
        <v>20</v>
      </c>
      <c r="F22" s="16">
        <v>15</v>
      </c>
      <c r="G22" s="16">
        <v>20</v>
      </c>
      <c r="H22" s="17">
        <v>0.38596491228070173</v>
      </c>
      <c r="I22" s="17">
        <v>0.24561403508771928</v>
      </c>
      <c r="J22" s="17">
        <v>0.36842105263157893</v>
      </c>
      <c r="K22" s="16">
        <v>20</v>
      </c>
      <c r="L22" s="16">
        <v>12</v>
      </c>
      <c r="M22" s="17">
        <v>1</v>
      </c>
    </row>
    <row r="23" spans="1:13" x14ac:dyDescent="0.35">
      <c r="A23" s="11" t="s">
        <v>197</v>
      </c>
      <c r="B23" s="16">
        <v>60</v>
      </c>
      <c r="C23" s="80">
        <v>6.4291736930860034E-3</v>
      </c>
      <c r="D23" s="16">
        <v>55</v>
      </c>
      <c r="E23" s="16">
        <v>30</v>
      </c>
      <c r="F23" s="16">
        <v>20</v>
      </c>
      <c r="G23" s="16">
        <v>10</v>
      </c>
      <c r="H23" s="17">
        <v>0.49122807017543857</v>
      </c>
      <c r="I23" s="17">
        <v>0.36842105263157893</v>
      </c>
      <c r="J23" s="17">
        <v>0.14035087719298245</v>
      </c>
      <c r="K23" s="16">
        <v>25</v>
      </c>
      <c r="L23" s="16">
        <v>11</v>
      </c>
      <c r="M23" s="17">
        <v>0.97959183673469385</v>
      </c>
    </row>
    <row r="24" spans="1:13" x14ac:dyDescent="0.35">
      <c r="A24" s="11" t="s">
        <v>198</v>
      </c>
      <c r="B24" s="16">
        <v>95</v>
      </c>
      <c r="C24" s="80">
        <v>1.5437114072148195E-2</v>
      </c>
      <c r="D24" s="16">
        <v>90</v>
      </c>
      <c r="E24" s="16">
        <v>30</v>
      </c>
      <c r="F24" s="16">
        <v>10</v>
      </c>
      <c r="G24" s="16">
        <v>50</v>
      </c>
      <c r="H24" s="17">
        <v>0.34444444444444444</v>
      </c>
      <c r="I24" s="17">
        <v>0.12222222222222222</v>
      </c>
      <c r="J24" s="17">
        <v>0.53333333333333333</v>
      </c>
      <c r="K24" s="16">
        <v>30</v>
      </c>
      <c r="L24" s="16">
        <v>8</v>
      </c>
      <c r="M24" s="17">
        <v>0.97619047619047616</v>
      </c>
    </row>
    <row r="25" spans="1:13" x14ac:dyDescent="0.35">
      <c r="A25" s="11" t="s">
        <v>199</v>
      </c>
      <c r="B25" s="16">
        <v>120</v>
      </c>
      <c r="C25" s="80">
        <v>1.8697512280145778E-2</v>
      </c>
      <c r="D25" s="16">
        <v>110</v>
      </c>
      <c r="E25" s="16">
        <v>35</v>
      </c>
      <c r="F25" s="16">
        <v>15</v>
      </c>
      <c r="G25" s="16">
        <v>65</v>
      </c>
      <c r="H25" s="17">
        <v>0.32142857142857145</v>
      </c>
      <c r="I25" s="17">
        <v>0.11607142857142858</v>
      </c>
      <c r="J25" s="17">
        <v>0.5625</v>
      </c>
      <c r="K25" s="16">
        <v>35</v>
      </c>
      <c r="L25" s="16">
        <v>10</v>
      </c>
      <c r="M25" s="17">
        <v>1</v>
      </c>
    </row>
    <row r="26" spans="1:13" x14ac:dyDescent="0.35">
      <c r="A26" s="11" t="s">
        <v>200</v>
      </c>
      <c r="B26" s="16">
        <v>150</v>
      </c>
      <c r="C26" s="80">
        <v>1.3544431225404959E-2</v>
      </c>
      <c r="D26" s="16">
        <v>130</v>
      </c>
      <c r="E26" s="16">
        <v>40</v>
      </c>
      <c r="F26" s="16">
        <v>15</v>
      </c>
      <c r="G26" s="16">
        <v>75</v>
      </c>
      <c r="H26" s="17">
        <v>0.31060606060606061</v>
      </c>
      <c r="I26" s="17">
        <v>0.12878787878787878</v>
      </c>
      <c r="J26" s="17">
        <v>0.56060606060606055</v>
      </c>
      <c r="K26" s="16">
        <v>50</v>
      </c>
      <c r="L26" s="16">
        <v>11</v>
      </c>
      <c r="M26" s="17">
        <v>0.96551724137931039</v>
      </c>
    </row>
    <row r="27" spans="1:13" x14ac:dyDescent="0.35">
      <c r="A27" s="11" t="s">
        <v>201</v>
      </c>
      <c r="B27" s="16">
        <v>105</v>
      </c>
      <c r="C27" s="80">
        <v>6.3287324453016698E-3</v>
      </c>
      <c r="D27" s="16">
        <v>110</v>
      </c>
      <c r="E27" s="16">
        <v>40</v>
      </c>
      <c r="F27" s="16">
        <v>25</v>
      </c>
      <c r="G27" s="16">
        <v>40</v>
      </c>
      <c r="H27" s="17">
        <v>0.37614678899082571</v>
      </c>
      <c r="I27" s="17">
        <v>0.24770642201834864</v>
      </c>
      <c r="J27" s="17">
        <v>0.37614678899082571</v>
      </c>
      <c r="K27" s="16">
        <v>45</v>
      </c>
      <c r="L27" s="16">
        <v>13</v>
      </c>
      <c r="M27" s="17">
        <v>0.94117647058823528</v>
      </c>
    </row>
    <row r="28" spans="1:13" x14ac:dyDescent="0.35">
      <c r="A28" s="11" t="s">
        <v>202</v>
      </c>
      <c r="B28" s="16">
        <v>95</v>
      </c>
      <c r="C28" s="80">
        <v>8.3811204234671369E-3</v>
      </c>
      <c r="D28" s="16">
        <v>90</v>
      </c>
      <c r="E28" s="16">
        <v>30</v>
      </c>
      <c r="F28" s="16">
        <v>20</v>
      </c>
      <c r="G28" s="16">
        <v>35</v>
      </c>
      <c r="H28" s="17">
        <v>0.36363636363636365</v>
      </c>
      <c r="I28" s="17">
        <v>0.21590909090909091</v>
      </c>
      <c r="J28" s="17">
        <v>0.42045454545454547</v>
      </c>
      <c r="K28" s="16">
        <v>55</v>
      </c>
      <c r="L28" s="16">
        <v>14</v>
      </c>
      <c r="M28" s="17">
        <v>0.84313725490196079</v>
      </c>
    </row>
    <row r="29" spans="1:13" x14ac:dyDescent="0.35">
      <c r="A29" s="11" t="s">
        <v>203</v>
      </c>
      <c r="B29" s="16">
        <v>130</v>
      </c>
      <c r="C29" s="80">
        <v>9.9376011093136127E-3</v>
      </c>
      <c r="D29" s="16">
        <v>115</v>
      </c>
      <c r="E29" s="16">
        <v>55</v>
      </c>
      <c r="F29" s="16">
        <v>20</v>
      </c>
      <c r="G29" s="16">
        <v>40</v>
      </c>
      <c r="H29" s="17">
        <v>0.45689655172413796</v>
      </c>
      <c r="I29" s="17">
        <v>0.18103448275862069</v>
      </c>
      <c r="J29" s="17">
        <v>0.36206896551724138</v>
      </c>
      <c r="K29" s="16">
        <v>65</v>
      </c>
      <c r="L29" s="16">
        <v>13</v>
      </c>
      <c r="M29" s="17">
        <v>0.95945945945945943</v>
      </c>
    </row>
    <row r="30" spans="1:13" x14ac:dyDescent="0.35">
      <c r="A30" s="11" t="s">
        <v>204</v>
      </c>
      <c r="B30" s="16">
        <v>115</v>
      </c>
      <c r="C30" s="80">
        <v>1.5560451666207656E-2</v>
      </c>
      <c r="D30" s="16">
        <v>125</v>
      </c>
      <c r="E30" s="16">
        <v>60</v>
      </c>
      <c r="F30" s="16">
        <v>20</v>
      </c>
      <c r="G30" s="16">
        <v>40</v>
      </c>
      <c r="H30" s="17">
        <v>0.5</v>
      </c>
      <c r="I30" s="17">
        <v>0.16935483870967741</v>
      </c>
      <c r="J30" s="17">
        <v>0.33064516129032256</v>
      </c>
      <c r="K30" s="16">
        <v>55</v>
      </c>
      <c r="L30" s="16">
        <v>13</v>
      </c>
      <c r="M30" s="17">
        <v>0.90361445783132532</v>
      </c>
    </row>
    <row r="31" spans="1:13" x14ac:dyDescent="0.35">
      <c r="A31" s="11" t="s">
        <v>205</v>
      </c>
      <c r="B31" s="16">
        <v>90</v>
      </c>
      <c r="C31" s="80">
        <v>1.3790989886607416E-2</v>
      </c>
      <c r="D31" s="16">
        <v>105</v>
      </c>
      <c r="E31" s="16">
        <v>45</v>
      </c>
      <c r="F31" s="16">
        <v>20</v>
      </c>
      <c r="G31" s="16">
        <v>40</v>
      </c>
      <c r="H31" s="17">
        <v>0.41509433962264153</v>
      </c>
      <c r="I31" s="17">
        <v>0.20754716981132076</v>
      </c>
      <c r="J31" s="17">
        <v>0.37735849056603776</v>
      </c>
      <c r="K31" s="16">
        <v>40</v>
      </c>
      <c r="L31" s="16">
        <v>13</v>
      </c>
      <c r="M31" s="17">
        <v>0.90909090909090906</v>
      </c>
    </row>
    <row r="32" spans="1:13" x14ac:dyDescent="0.35">
      <c r="A32" s="11" t="s">
        <v>206</v>
      </c>
      <c r="B32" s="16">
        <v>45</v>
      </c>
      <c r="C32" s="80">
        <v>5.5679287305122494E-3</v>
      </c>
      <c r="D32" s="16">
        <v>55</v>
      </c>
      <c r="E32" s="16">
        <v>20</v>
      </c>
      <c r="F32" s="16">
        <v>20</v>
      </c>
      <c r="G32" s="16">
        <v>15</v>
      </c>
      <c r="H32" s="17">
        <v>0.36363636363636365</v>
      </c>
      <c r="I32" s="17">
        <v>0.38181818181818183</v>
      </c>
      <c r="J32" s="17">
        <v>0.25454545454545452</v>
      </c>
      <c r="K32" s="16">
        <v>30</v>
      </c>
      <c r="L32" s="16">
        <v>10</v>
      </c>
      <c r="M32" s="17">
        <v>0.90243902439024393</v>
      </c>
    </row>
    <row r="33" spans="1:13" x14ac:dyDescent="0.35">
      <c r="A33" s="11" t="s">
        <v>207</v>
      </c>
      <c r="B33" s="16">
        <v>55</v>
      </c>
      <c r="C33" s="80">
        <v>7.7397162104056181E-3</v>
      </c>
      <c r="D33" s="16">
        <v>55</v>
      </c>
      <c r="E33" s="16">
        <v>15</v>
      </c>
      <c r="F33" s="16">
        <v>10</v>
      </c>
      <c r="G33" s="16">
        <v>30</v>
      </c>
      <c r="H33" s="17">
        <v>0.30188679245283018</v>
      </c>
      <c r="I33" s="17">
        <v>0.16981132075471697</v>
      </c>
      <c r="J33" s="17">
        <v>0.52830188679245282</v>
      </c>
      <c r="K33" s="16">
        <v>30</v>
      </c>
      <c r="L33" s="16">
        <v>11</v>
      </c>
      <c r="M33" s="17">
        <v>0.96</v>
      </c>
    </row>
    <row r="34" spans="1:13" x14ac:dyDescent="0.35">
      <c r="A34" s="11" t="s">
        <v>208</v>
      </c>
      <c r="B34" s="16">
        <v>70</v>
      </c>
      <c r="C34" s="80">
        <v>7.5293105302785841E-3</v>
      </c>
      <c r="D34" s="16">
        <v>65</v>
      </c>
      <c r="E34" s="16">
        <v>20</v>
      </c>
      <c r="F34" s="16">
        <v>15</v>
      </c>
      <c r="G34" s="16">
        <v>30</v>
      </c>
      <c r="H34" s="17">
        <v>0.31746031746031744</v>
      </c>
      <c r="I34" s="17">
        <v>0.20634920634920634</v>
      </c>
      <c r="J34" s="17">
        <v>0.47619047619047616</v>
      </c>
      <c r="K34" s="16">
        <v>35</v>
      </c>
      <c r="L34" s="16">
        <v>10</v>
      </c>
      <c r="M34" s="17">
        <v>0.93939393939393945</v>
      </c>
    </row>
    <row r="35" spans="1:13" x14ac:dyDescent="0.35">
      <c r="A35" s="11" t="s">
        <v>209</v>
      </c>
      <c r="B35" s="16">
        <v>80</v>
      </c>
      <c r="C35" s="80">
        <v>7.9768670854521891E-3</v>
      </c>
      <c r="D35" s="16">
        <v>90</v>
      </c>
      <c r="E35" s="16">
        <v>35</v>
      </c>
      <c r="F35" s="16">
        <v>15</v>
      </c>
      <c r="G35" s="16">
        <v>45</v>
      </c>
      <c r="H35" s="17">
        <v>0.3707865168539326</v>
      </c>
      <c r="I35" s="17">
        <v>0.14606741573033707</v>
      </c>
      <c r="J35" s="17">
        <v>0.48314606741573035</v>
      </c>
      <c r="K35" s="16">
        <v>30</v>
      </c>
      <c r="L35" s="16">
        <v>6</v>
      </c>
      <c r="M35" s="17">
        <v>0.93478260869565222</v>
      </c>
    </row>
    <row r="36" spans="1:13" x14ac:dyDescent="0.35">
      <c r="A36" s="11" t="s">
        <v>210</v>
      </c>
      <c r="B36" s="16">
        <v>55</v>
      </c>
      <c r="C36" s="80">
        <v>5.6341022642712874E-3</v>
      </c>
      <c r="D36" s="16">
        <v>60</v>
      </c>
      <c r="E36" s="16">
        <v>20</v>
      </c>
      <c r="F36" s="16">
        <v>10</v>
      </c>
      <c r="G36" s="16">
        <v>30</v>
      </c>
      <c r="H36" s="17">
        <v>0.33333333333333331</v>
      </c>
      <c r="I36" s="17">
        <v>0.2</v>
      </c>
      <c r="J36" s="17">
        <v>0.46666666666666667</v>
      </c>
      <c r="K36" s="16">
        <v>20</v>
      </c>
      <c r="L36" s="16">
        <v>6</v>
      </c>
      <c r="M36" s="17">
        <v>0.96875</v>
      </c>
    </row>
    <row r="37" spans="1:13" x14ac:dyDescent="0.35">
      <c r="A37" s="11" t="s">
        <v>211</v>
      </c>
      <c r="B37" s="16">
        <v>55</v>
      </c>
      <c r="C37" s="80">
        <v>7.0323488045007029E-3</v>
      </c>
      <c r="D37" s="16">
        <v>55</v>
      </c>
      <c r="E37" s="16">
        <v>15</v>
      </c>
      <c r="F37" s="16">
        <v>10</v>
      </c>
      <c r="G37" s="16">
        <v>30</v>
      </c>
      <c r="H37" s="17">
        <v>0.24528301886792453</v>
      </c>
      <c r="I37" s="17">
        <v>0.18867924528301888</v>
      </c>
      <c r="J37" s="17">
        <v>0.56603773584905659</v>
      </c>
      <c r="K37" s="16">
        <v>25</v>
      </c>
      <c r="L37" s="16">
        <v>7</v>
      </c>
      <c r="M37" s="17">
        <v>0.91304347826086951</v>
      </c>
    </row>
    <row r="38" spans="1:13" x14ac:dyDescent="0.35">
      <c r="A38" s="11" t="s">
        <v>212</v>
      </c>
      <c r="B38" s="16">
        <v>65</v>
      </c>
      <c r="C38" s="80">
        <v>4.0034491254003447E-3</v>
      </c>
      <c r="D38" s="16">
        <v>65</v>
      </c>
      <c r="E38" s="16">
        <v>20</v>
      </c>
      <c r="F38" s="16">
        <v>15</v>
      </c>
      <c r="G38" s="16">
        <v>30</v>
      </c>
      <c r="H38" s="17">
        <v>0.31746031746031744</v>
      </c>
      <c r="I38" s="17">
        <v>0.23809523809523808</v>
      </c>
      <c r="J38" s="17">
        <v>0.44444444444444442</v>
      </c>
      <c r="K38" s="16">
        <v>25</v>
      </c>
      <c r="L38" s="16">
        <v>9</v>
      </c>
      <c r="M38" s="17">
        <v>0.94285714285714284</v>
      </c>
    </row>
    <row r="39" spans="1:13" x14ac:dyDescent="0.35">
      <c r="A39" s="11" t="s">
        <v>213</v>
      </c>
      <c r="B39" s="16">
        <v>60</v>
      </c>
      <c r="C39" s="80">
        <v>7.0356472795497184E-3</v>
      </c>
      <c r="D39" s="16">
        <v>60</v>
      </c>
      <c r="E39" s="16">
        <v>20</v>
      </c>
      <c r="F39" s="16">
        <v>15</v>
      </c>
      <c r="G39" s="16">
        <v>25</v>
      </c>
      <c r="H39" s="17">
        <v>0.32258064516129031</v>
      </c>
      <c r="I39" s="17">
        <v>0.27419354838709675</v>
      </c>
      <c r="J39" s="17">
        <v>0.40322580645161288</v>
      </c>
      <c r="K39" s="16">
        <v>25</v>
      </c>
      <c r="L39" s="16">
        <v>8</v>
      </c>
      <c r="M39" s="17">
        <v>0.91891891891891897</v>
      </c>
    </row>
    <row r="40" spans="1:13" x14ac:dyDescent="0.35">
      <c r="A40" s="11" t="s">
        <v>214</v>
      </c>
      <c r="B40" s="16">
        <v>65</v>
      </c>
      <c r="C40" s="80">
        <v>8.8542354962336464E-3</v>
      </c>
      <c r="D40" s="16">
        <v>55</v>
      </c>
      <c r="E40" s="16">
        <v>30</v>
      </c>
      <c r="F40" s="16">
        <v>10</v>
      </c>
      <c r="G40" s="16">
        <v>15</v>
      </c>
      <c r="H40" s="17">
        <v>0.50909090909090904</v>
      </c>
      <c r="I40" s="17">
        <v>0.2</v>
      </c>
      <c r="J40" s="17">
        <v>0.29090909090909089</v>
      </c>
      <c r="K40" s="16">
        <v>35</v>
      </c>
      <c r="L40" s="16">
        <v>6</v>
      </c>
      <c r="M40" s="17">
        <v>1</v>
      </c>
    </row>
    <row r="41" spans="1:13" x14ac:dyDescent="0.35">
      <c r="A41" s="11" t="s">
        <v>215</v>
      </c>
      <c r="B41" s="16">
        <v>50</v>
      </c>
      <c r="C41" s="80">
        <v>9.6246390760346481E-3</v>
      </c>
      <c r="D41" s="16">
        <v>65</v>
      </c>
      <c r="E41" s="16">
        <v>25</v>
      </c>
      <c r="F41" s="16">
        <v>15</v>
      </c>
      <c r="G41" s="16">
        <v>25</v>
      </c>
      <c r="H41" s="17">
        <v>0.40909090909090912</v>
      </c>
      <c r="I41" s="17">
        <v>0.21212121212121213</v>
      </c>
      <c r="J41" s="17">
        <v>0.37878787878787878</v>
      </c>
      <c r="K41" s="16">
        <v>20</v>
      </c>
      <c r="L41" s="16">
        <v>8</v>
      </c>
      <c r="M41" s="17">
        <v>0.73170731707317072</v>
      </c>
    </row>
    <row r="42" spans="1:13" x14ac:dyDescent="0.35">
      <c r="A42" s="11" t="s">
        <v>216</v>
      </c>
      <c r="B42" s="16">
        <v>35</v>
      </c>
      <c r="C42" s="80">
        <v>8.1021360176773884E-3</v>
      </c>
      <c r="D42" s="16">
        <v>30</v>
      </c>
      <c r="E42" s="16">
        <v>25</v>
      </c>
      <c r="F42" s="16">
        <v>5</v>
      </c>
      <c r="G42" s="16">
        <v>0</v>
      </c>
      <c r="H42" s="17">
        <v>0.78125</v>
      </c>
      <c r="I42" s="17">
        <v>0.21875</v>
      </c>
      <c r="J42" s="17">
        <v>0</v>
      </c>
      <c r="K42" s="16">
        <v>20</v>
      </c>
      <c r="L42" s="16">
        <v>5</v>
      </c>
      <c r="M42" s="17">
        <v>0.96875</v>
      </c>
    </row>
    <row r="43" spans="1:13" x14ac:dyDescent="0.35">
      <c r="A43" s="11" t="s">
        <v>217</v>
      </c>
      <c r="B43" s="16">
        <v>30</v>
      </c>
      <c r="C43" s="80">
        <v>5.3367684946632318E-3</v>
      </c>
      <c r="D43" s="16">
        <v>25</v>
      </c>
      <c r="E43" s="16">
        <v>25</v>
      </c>
      <c r="F43" s="16">
        <v>5</v>
      </c>
      <c r="G43" s="16">
        <v>0</v>
      </c>
      <c r="H43" s="17">
        <v>0.85185185185185186</v>
      </c>
      <c r="I43" s="17">
        <v>0.14814814814814814</v>
      </c>
      <c r="J43" s="17">
        <v>0</v>
      </c>
      <c r="K43" s="16">
        <v>20</v>
      </c>
      <c r="L43" s="16">
        <v>5</v>
      </c>
      <c r="M43" s="17">
        <v>0.81481481481481477</v>
      </c>
    </row>
    <row r="44" spans="1:13" x14ac:dyDescent="0.35">
      <c r="A44" s="11" t="s">
        <v>218</v>
      </c>
      <c r="B44" s="16">
        <v>25</v>
      </c>
      <c r="C44" s="80">
        <v>7.4094401756311743E-3</v>
      </c>
      <c r="D44" s="16">
        <v>30</v>
      </c>
      <c r="E44" s="16">
        <v>20</v>
      </c>
      <c r="F44" s="16">
        <v>10</v>
      </c>
      <c r="G44" s="16" t="s">
        <v>880</v>
      </c>
      <c r="H44" s="17">
        <v>0.6</v>
      </c>
      <c r="I44" s="16" t="s">
        <v>880</v>
      </c>
      <c r="J44" s="16" t="s">
        <v>880</v>
      </c>
      <c r="K44" s="16">
        <v>20</v>
      </c>
      <c r="L44" s="16">
        <v>7</v>
      </c>
      <c r="M44" s="17">
        <v>0.89655172413793105</v>
      </c>
    </row>
    <row r="45" spans="1:13" x14ac:dyDescent="0.35">
      <c r="A45" s="11" t="s">
        <v>219</v>
      </c>
      <c r="B45" s="16">
        <v>30</v>
      </c>
      <c r="C45" s="80">
        <v>6.917223887479825E-3</v>
      </c>
      <c r="D45" s="16">
        <v>25</v>
      </c>
      <c r="E45" s="16">
        <v>20</v>
      </c>
      <c r="F45" s="16" t="s">
        <v>880</v>
      </c>
      <c r="G45" s="16">
        <v>0</v>
      </c>
      <c r="H45" s="16" t="s">
        <v>880</v>
      </c>
      <c r="I45" s="16" t="s">
        <v>880</v>
      </c>
      <c r="J45" s="17">
        <v>0</v>
      </c>
      <c r="K45" s="16">
        <v>25</v>
      </c>
      <c r="L45" s="16">
        <v>4</v>
      </c>
      <c r="M45" s="17">
        <v>0.96</v>
      </c>
    </row>
    <row r="46" spans="1:13" x14ac:dyDescent="0.35">
      <c r="A46" s="11" t="s">
        <v>220</v>
      </c>
      <c r="B46" s="16">
        <v>45</v>
      </c>
      <c r="C46" s="80">
        <v>8.8512981904012595E-3</v>
      </c>
      <c r="D46" s="16">
        <v>55</v>
      </c>
      <c r="E46" s="16">
        <v>45</v>
      </c>
      <c r="F46" s="16">
        <v>10</v>
      </c>
      <c r="G46" s="16">
        <v>0</v>
      </c>
      <c r="H46" s="17">
        <v>0.79629629629629628</v>
      </c>
      <c r="I46" s="17">
        <v>0.20370370370370369</v>
      </c>
      <c r="J46" s="17">
        <v>0</v>
      </c>
      <c r="K46" s="16">
        <v>15</v>
      </c>
      <c r="L46" s="16">
        <v>7</v>
      </c>
      <c r="M46" s="17">
        <v>0.90909090909090906</v>
      </c>
    </row>
    <row r="47" spans="1:13" x14ac:dyDescent="0.35">
      <c r="A47" s="11" t="s">
        <v>221</v>
      </c>
      <c r="B47" s="16">
        <v>40</v>
      </c>
      <c r="C47" s="80">
        <v>6.688963210702341E-3</v>
      </c>
      <c r="D47" s="16">
        <v>30</v>
      </c>
      <c r="E47" s="16">
        <v>20</v>
      </c>
      <c r="F47" s="16">
        <v>5</v>
      </c>
      <c r="G47" s="16">
        <v>0</v>
      </c>
      <c r="H47" s="17">
        <v>0.7857142857142857</v>
      </c>
      <c r="I47" s="17">
        <v>0.21428571428571427</v>
      </c>
      <c r="J47" s="17">
        <v>0</v>
      </c>
      <c r="K47" s="16">
        <v>25</v>
      </c>
      <c r="L47" s="16">
        <v>6</v>
      </c>
      <c r="M47" s="17">
        <v>0.9642857142857143</v>
      </c>
    </row>
    <row r="48" spans="1:13" x14ac:dyDescent="0.35">
      <c r="A48" s="11" t="s">
        <v>222</v>
      </c>
      <c r="B48" s="16">
        <v>20</v>
      </c>
      <c r="C48" s="80">
        <v>3.8380349261178275E-3</v>
      </c>
      <c r="D48" s="16">
        <v>25</v>
      </c>
      <c r="E48" s="16">
        <v>20</v>
      </c>
      <c r="F48" s="16">
        <v>5</v>
      </c>
      <c r="G48" s="16">
        <v>0</v>
      </c>
      <c r="H48" s="17">
        <v>0.84615384615384615</v>
      </c>
      <c r="I48" s="17">
        <v>0.15384615384615385</v>
      </c>
      <c r="J48" s="17">
        <v>0</v>
      </c>
      <c r="K48" s="16">
        <v>20</v>
      </c>
      <c r="L48" s="16">
        <v>7</v>
      </c>
      <c r="M48" s="17">
        <v>0.92</v>
      </c>
    </row>
    <row r="49" spans="1:13" x14ac:dyDescent="0.35">
      <c r="A49" s="11" t="s">
        <v>223</v>
      </c>
      <c r="B49" s="16">
        <v>35</v>
      </c>
      <c r="C49" s="80">
        <v>4.7748976807639835E-3</v>
      </c>
      <c r="D49" s="16">
        <v>40</v>
      </c>
      <c r="E49" s="16">
        <v>35</v>
      </c>
      <c r="F49" s="16">
        <v>5</v>
      </c>
      <c r="G49" s="16">
        <v>0</v>
      </c>
      <c r="H49" s="17">
        <v>0.89743589743589747</v>
      </c>
      <c r="I49" s="17">
        <v>0.10256410256410256</v>
      </c>
      <c r="J49" s="17">
        <v>0</v>
      </c>
      <c r="K49" s="16">
        <v>15</v>
      </c>
      <c r="L49" s="16">
        <v>7</v>
      </c>
      <c r="M49" s="17">
        <v>0.87</v>
      </c>
    </row>
    <row r="50" spans="1:13" x14ac:dyDescent="0.35">
      <c r="A50" s="11" t="s">
        <v>224</v>
      </c>
      <c r="B50" s="16">
        <v>40</v>
      </c>
      <c r="C50" s="80">
        <v>5.8548009367681503E-3</v>
      </c>
      <c r="D50" s="16">
        <v>35</v>
      </c>
      <c r="E50" s="16">
        <v>30</v>
      </c>
      <c r="F50" s="16">
        <v>5</v>
      </c>
      <c r="G50" s="16">
        <v>0</v>
      </c>
      <c r="H50" s="17">
        <v>0.86111111111111116</v>
      </c>
      <c r="I50" s="17">
        <v>0.1388888888888889</v>
      </c>
      <c r="J50" s="17">
        <v>0</v>
      </c>
      <c r="K50" s="16">
        <v>20</v>
      </c>
      <c r="L50" s="16">
        <v>6</v>
      </c>
      <c r="M50" s="17">
        <v>0.94</v>
      </c>
    </row>
    <row r="51" spans="1:13" x14ac:dyDescent="0.35">
      <c r="A51" s="11" t="s">
        <v>225</v>
      </c>
      <c r="B51" s="16">
        <v>55</v>
      </c>
      <c r="C51" s="80">
        <v>6.1688311688311692E-3</v>
      </c>
      <c r="D51" s="16">
        <v>65</v>
      </c>
      <c r="E51" s="16">
        <v>55</v>
      </c>
      <c r="F51" s="16">
        <v>10</v>
      </c>
      <c r="G51" s="16">
        <v>0</v>
      </c>
      <c r="H51" s="17">
        <v>0.87692307692307692</v>
      </c>
      <c r="I51" s="17">
        <v>0.12307692307692308</v>
      </c>
      <c r="J51" s="17">
        <v>0</v>
      </c>
      <c r="K51" s="16">
        <v>10</v>
      </c>
      <c r="L51" s="16">
        <v>6</v>
      </c>
      <c r="M51" s="17">
        <v>0.94</v>
      </c>
    </row>
    <row r="52" spans="1:13" x14ac:dyDescent="0.35">
      <c r="A52" s="11" t="s">
        <v>226</v>
      </c>
      <c r="B52" s="16">
        <v>60</v>
      </c>
      <c r="C52" s="80">
        <v>4.7195783843309996E-3</v>
      </c>
      <c r="D52" s="16">
        <v>50</v>
      </c>
      <c r="E52" s="16">
        <v>35</v>
      </c>
      <c r="F52" s="16">
        <v>15</v>
      </c>
      <c r="G52" s="16">
        <v>0</v>
      </c>
      <c r="H52" s="17">
        <v>0.73469387755102045</v>
      </c>
      <c r="I52" s="17">
        <v>0.26530612244897961</v>
      </c>
      <c r="J52" s="17">
        <v>0</v>
      </c>
      <c r="K52" s="16">
        <v>25</v>
      </c>
      <c r="L52" s="16">
        <v>5</v>
      </c>
      <c r="M52" s="17">
        <v>0.96</v>
      </c>
    </row>
    <row r="53" spans="1:13" x14ac:dyDescent="0.35">
      <c r="A53" s="11" t="s">
        <v>227</v>
      </c>
      <c r="B53" s="16">
        <v>75</v>
      </c>
      <c r="C53" s="80">
        <v>6.8499406338478402E-3</v>
      </c>
      <c r="D53" s="16">
        <v>70</v>
      </c>
      <c r="E53" s="16">
        <v>60</v>
      </c>
      <c r="F53" s="16">
        <v>10</v>
      </c>
      <c r="G53" s="16">
        <v>0</v>
      </c>
      <c r="H53" s="17">
        <v>0.86111111111111116</v>
      </c>
      <c r="I53" s="17">
        <v>0.1388888888888889</v>
      </c>
      <c r="J53" s="17">
        <v>0</v>
      </c>
      <c r="K53" s="16">
        <v>25</v>
      </c>
      <c r="L53" s="16">
        <v>8</v>
      </c>
      <c r="M53" s="17">
        <v>0.97</v>
      </c>
    </row>
    <row r="54" spans="1:13" x14ac:dyDescent="0.35">
      <c r="A54" s="11" t="s">
        <v>228</v>
      </c>
      <c r="B54" s="16">
        <v>70</v>
      </c>
      <c r="C54" s="80">
        <v>9.5445868557403873E-3</v>
      </c>
      <c r="D54" s="16">
        <v>75</v>
      </c>
      <c r="E54" s="16">
        <v>60</v>
      </c>
      <c r="F54" s="16">
        <v>15</v>
      </c>
      <c r="G54" s="16">
        <v>0</v>
      </c>
      <c r="H54" s="17">
        <v>0.77333333333333332</v>
      </c>
      <c r="I54" s="17">
        <v>0.22666666666666666</v>
      </c>
      <c r="J54" s="17">
        <v>0</v>
      </c>
      <c r="K54" s="16">
        <v>20</v>
      </c>
      <c r="L54" s="16">
        <v>7.5</v>
      </c>
      <c r="M54" s="17">
        <v>1</v>
      </c>
    </row>
    <row r="55" spans="1:13" x14ac:dyDescent="0.35">
      <c r="A55" s="11" t="s">
        <v>229</v>
      </c>
      <c r="B55" s="16">
        <v>55</v>
      </c>
      <c r="C55" s="80">
        <v>9.4609068189932168E-3</v>
      </c>
      <c r="D55" s="16">
        <v>65</v>
      </c>
      <c r="E55" s="16">
        <v>50</v>
      </c>
      <c r="F55" s="16">
        <v>15</v>
      </c>
      <c r="G55" s="16">
        <v>0</v>
      </c>
      <c r="H55" s="17">
        <v>0.765625</v>
      </c>
      <c r="I55" s="17">
        <v>0.234375</v>
      </c>
      <c r="J55" s="17">
        <v>0</v>
      </c>
      <c r="K55" s="16">
        <v>10</v>
      </c>
      <c r="L55" s="16">
        <v>8</v>
      </c>
      <c r="M55" s="17">
        <v>0.98</v>
      </c>
    </row>
    <row r="56" spans="1:13" x14ac:dyDescent="0.35">
      <c r="A56" s="11" t="s">
        <v>230</v>
      </c>
      <c r="B56" s="16">
        <v>30</v>
      </c>
      <c r="C56" s="80">
        <v>8.9310633547306732E-3</v>
      </c>
      <c r="D56" s="16">
        <v>35</v>
      </c>
      <c r="E56" s="16">
        <v>25</v>
      </c>
      <c r="F56" s="16">
        <v>10</v>
      </c>
      <c r="G56" s="16">
        <v>0</v>
      </c>
      <c r="H56" s="17">
        <v>0.75757575757575757</v>
      </c>
      <c r="I56" s="17">
        <v>0.24242424242424243</v>
      </c>
      <c r="J56" s="17">
        <v>0</v>
      </c>
      <c r="K56" s="16">
        <v>10</v>
      </c>
      <c r="L56" s="16">
        <v>8.5</v>
      </c>
      <c r="M56" s="17">
        <v>0.88</v>
      </c>
    </row>
    <row r="57" spans="1:13" x14ac:dyDescent="0.35">
      <c r="A57" s="11" t="s">
        <v>231</v>
      </c>
      <c r="B57" s="16">
        <v>60</v>
      </c>
      <c r="C57" s="80">
        <v>1.2391573729863693E-2</v>
      </c>
      <c r="D57" s="16">
        <v>45</v>
      </c>
      <c r="E57" s="16">
        <v>40</v>
      </c>
      <c r="F57" s="16">
        <v>5</v>
      </c>
      <c r="G57" s="16">
        <v>0</v>
      </c>
      <c r="H57" s="17">
        <v>0.85106382978723405</v>
      </c>
      <c r="I57" s="17">
        <v>0.14893617021276595</v>
      </c>
      <c r="J57" s="17">
        <v>0</v>
      </c>
      <c r="K57" s="16">
        <v>20</v>
      </c>
      <c r="L57" s="16">
        <v>6</v>
      </c>
      <c r="M57" s="17">
        <v>1</v>
      </c>
    </row>
    <row r="58" spans="1:13" x14ac:dyDescent="0.35">
      <c r="A58" s="11" t="s">
        <v>232</v>
      </c>
      <c r="B58" s="16">
        <v>80</v>
      </c>
      <c r="C58" s="80">
        <v>1.8262701943338795E-2</v>
      </c>
      <c r="D58" s="16">
        <v>70</v>
      </c>
      <c r="E58" s="16">
        <v>65</v>
      </c>
      <c r="F58" s="16">
        <v>10</v>
      </c>
      <c r="G58" s="16">
        <v>0</v>
      </c>
      <c r="H58" s="17">
        <v>0.88888888888888884</v>
      </c>
      <c r="I58" s="17">
        <v>0.1111111111111111</v>
      </c>
      <c r="J58" s="17">
        <v>0</v>
      </c>
      <c r="K58" s="16">
        <v>30</v>
      </c>
      <c r="L58" s="16">
        <v>6</v>
      </c>
      <c r="M58" s="17">
        <v>1</v>
      </c>
    </row>
    <row r="59" spans="1:13" x14ac:dyDescent="0.35">
      <c r="A59" s="11" t="s">
        <v>233</v>
      </c>
      <c r="B59" s="16">
        <v>80</v>
      </c>
      <c r="C59" s="80">
        <v>7.0371706964994585E-3</v>
      </c>
      <c r="D59" s="16">
        <v>75</v>
      </c>
      <c r="E59" s="16">
        <v>60</v>
      </c>
      <c r="F59" s="16">
        <v>15</v>
      </c>
      <c r="G59" s="16">
        <v>0</v>
      </c>
      <c r="H59" s="17">
        <v>0.81081081081081086</v>
      </c>
      <c r="I59" s="17">
        <v>0.1891891891891892</v>
      </c>
      <c r="J59" s="17">
        <v>0</v>
      </c>
      <c r="K59" s="16">
        <v>30</v>
      </c>
      <c r="L59" s="16">
        <v>7</v>
      </c>
      <c r="M59" s="17">
        <v>0.99</v>
      </c>
    </row>
    <row r="60" spans="1:13" x14ac:dyDescent="0.35">
      <c r="A60" s="11" t="s">
        <v>234</v>
      </c>
      <c r="B60" s="16">
        <v>75</v>
      </c>
      <c r="C60" s="80">
        <v>9.680663816947448E-3</v>
      </c>
      <c r="D60" s="16">
        <v>75</v>
      </c>
      <c r="E60" s="16">
        <v>65</v>
      </c>
      <c r="F60" s="16">
        <v>10</v>
      </c>
      <c r="G60" s="16">
        <v>0</v>
      </c>
      <c r="H60" s="17">
        <v>0.84210526315789469</v>
      </c>
      <c r="I60" s="17">
        <v>0.15789473684210525</v>
      </c>
      <c r="J60" s="17">
        <v>0</v>
      </c>
      <c r="K60" s="16">
        <v>35</v>
      </c>
      <c r="L60" s="16">
        <v>9</v>
      </c>
      <c r="M60" s="17">
        <v>1</v>
      </c>
    </row>
    <row r="61" spans="1:13" x14ac:dyDescent="0.35">
      <c r="A61" s="11" t="s">
        <v>235</v>
      </c>
      <c r="B61" s="16">
        <v>85</v>
      </c>
      <c r="C61" s="80">
        <v>1.3431403901503039E-2</v>
      </c>
      <c r="D61" s="16">
        <v>85</v>
      </c>
      <c r="E61" s="16">
        <v>65</v>
      </c>
      <c r="F61" s="16">
        <v>20</v>
      </c>
      <c r="G61" s="16">
        <v>0</v>
      </c>
      <c r="H61" s="17">
        <v>0.77906976744186052</v>
      </c>
      <c r="I61" s="17">
        <v>0.22093023255813954</v>
      </c>
      <c r="J61" s="17">
        <v>0</v>
      </c>
      <c r="K61" s="16">
        <v>30</v>
      </c>
      <c r="L61" s="16">
        <v>10</v>
      </c>
      <c r="M61" s="17">
        <v>0.94</v>
      </c>
    </row>
    <row r="62" spans="1:13" x14ac:dyDescent="0.35">
      <c r="A62" s="11" t="s">
        <v>236</v>
      </c>
      <c r="B62" s="16">
        <v>60</v>
      </c>
      <c r="C62" s="80">
        <v>8.5494442861214024E-3</v>
      </c>
      <c r="D62" s="16">
        <v>70</v>
      </c>
      <c r="E62" s="16">
        <v>50</v>
      </c>
      <c r="F62" s="16">
        <v>20</v>
      </c>
      <c r="G62" s="16">
        <v>0</v>
      </c>
      <c r="H62" s="17">
        <v>0.74285714285714288</v>
      </c>
      <c r="I62" s="17">
        <v>0.25714285714285712</v>
      </c>
      <c r="J62" s="17">
        <v>0</v>
      </c>
      <c r="K62" s="16">
        <v>20</v>
      </c>
      <c r="L62" s="16">
        <v>7</v>
      </c>
      <c r="M62" s="17">
        <v>0.96</v>
      </c>
    </row>
    <row r="63" spans="1:13" x14ac:dyDescent="0.35">
      <c r="A63" s="11" t="s">
        <v>237</v>
      </c>
      <c r="B63" s="16">
        <v>55</v>
      </c>
      <c r="C63" s="80">
        <v>9.4356418016734913E-3</v>
      </c>
      <c r="D63" s="16">
        <v>55</v>
      </c>
      <c r="E63" s="16">
        <v>40</v>
      </c>
      <c r="F63" s="16">
        <v>15</v>
      </c>
      <c r="G63" s="16">
        <v>0</v>
      </c>
      <c r="H63" s="17">
        <v>0.72222222222222221</v>
      </c>
      <c r="I63" s="17">
        <v>0.27777777777777779</v>
      </c>
      <c r="J63" s="17">
        <v>0</v>
      </c>
      <c r="K63" s="16">
        <v>20</v>
      </c>
      <c r="L63" s="16">
        <v>9</v>
      </c>
      <c r="M63" s="17">
        <v>0.96</v>
      </c>
    </row>
    <row r="64" spans="1:13" x14ac:dyDescent="0.35">
      <c r="A64" s="11" t="s">
        <v>238</v>
      </c>
      <c r="B64" s="16">
        <v>65</v>
      </c>
      <c r="C64" s="80">
        <v>1.1306314141589842E-2</v>
      </c>
      <c r="D64" s="16">
        <v>55</v>
      </c>
      <c r="E64" s="16">
        <v>35</v>
      </c>
      <c r="F64" s="16">
        <v>20</v>
      </c>
      <c r="G64" s="16">
        <v>0</v>
      </c>
      <c r="H64" s="17">
        <v>0.66666666666666663</v>
      </c>
      <c r="I64" s="17">
        <v>0.33333333333333331</v>
      </c>
      <c r="J64" s="17">
        <v>0</v>
      </c>
      <c r="K64" s="16">
        <v>30</v>
      </c>
      <c r="L64" s="16">
        <v>7</v>
      </c>
      <c r="M64" s="17">
        <v>0.96</v>
      </c>
    </row>
    <row r="65" spans="1:13" x14ac:dyDescent="0.35">
      <c r="A65" s="11" t="s">
        <v>239</v>
      </c>
      <c r="B65" s="16">
        <v>50</v>
      </c>
      <c r="C65" s="80">
        <v>1.0793650793650795E-2</v>
      </c>
      <c r="D65" s="16">
        <v>65</v>
      </c>
      <c r="E65" s="16">
        <v>40</v>
      </c>
      <c r="F65" s="16">
        <v>25</v>
      </c>
      <c r="G65" s="16">
        <v>0</v>
      </c>
      <c r="H65" s="17">
        <v>0.63492063492063489</v>
      </c>
      <c r="I65" s="17">
        <v>0.36507936507936506</v>
      </c>
      <c r="J65" s="17">
        <v>0</v>
      </c>
      <c r="K65" s="16">
        <v>20</v>
      </c>
      <c r="L65" s="16">
        <v>9.5</v>
      </c>
      <c r="M65" s="17">
        <v>0.84</v>
      </c>
    </row>
    <row r="66" spans="1:13" x14ac:dyDescent="0.35">
      <c r="A66" s="11" t="s">
        <v>240</v>
      </c>
      <c r="B66" s="16">
        <v>55</v>
      </c>
      <c r="C66" s="80">
        <v>1.2948659700136301E-2</v>
      </c>
      <c r="D66" s="16">
        <v>55</v>
      </c>
      <c r="E66" s="16">
        <v>35</v>
      </c>
      <c r="F66" s="16">
        <v>20</v>
      </c>
      <c r="G66" s="16">
        <v>0</v>
      </c>
      <c r="H66" s="17">
        <v>0.66666666666666663</v>
      </c>
      <c r="I66" s="17">
        <v>0.33333333333333331</v>
      </c>
      <c r="J66" s="17">
        <v>0</v>
      </c>
      <c r="K66" s="16">
        <v>20</v>
      </c>
      <c r="L66" s="16">
        <v>9</v>
      </c>
      <c r="M66" s="17">
        <v>0.89</v>
      </c>
    </row>
    <row r="67" spans="1:13" x14ac:dyDescent="0.35">
      <c r="A67" s="11" t="s">
        <v>241</v>
      </c>
      <c r="B67" s="16">
        <v>55</v>
      </c>
      <c r="C67" s="80">
        <v>1.446333417914235E-2</v>
      </c>
      <c r="D67" s="16">
        <v>55</v>
      </c>
      <c r="E67" s="16">
        <v>40</v>
      </c>
      <c r="F67" s="16">
        <v>15</v>
      </c>
      <c r="G67" s="16">
        <v>0</v>
      </c>
      <c r="H67" s="17">
        <v>0.69090909090909092</v>
      </c>
      <c r="I67" s="17">
        <v>0.30909090909090908</v>
      </c>
      <c r="J67" s="17">
        <v>0</v>
      </c>
      <c r="K67" s="16">
        <v>25</v>
      </c>
      <c r="L67" s="16">
        <v>10.5</v>
      </c>
      <c r="M67" s="17">
        <v>0.89</v>
      </c>
    </row>
    <row r="68" spans="1:13" x14ac:dyDescent="0.35">
      <c r="A68" s="11" t="s">
        <v>242</v>
      </c>
      <c r="B68" s="16">
        <v>40</v>
      </c>
      <c r="C68" s="80">
        <v>1.4477766287487074E-2</v>
      </c>
      <c r="D68" s="16">
        <v>40</v>
      </c>
      <c r="E68" s="16">
        <v>20</v>
      </c>
      <c r="F68" s="16">
        <v>20</v>
      </c>
      <c r="G68" s="16">
        <v>0</v>
      </c>
      <c r="H68" s="17">
        <v>0.5</v>
      </c>
      <c r="I68" s="17">
        <v>0.5</v>
      </c>
      <c r="J68" s="17">
        <v>0</v>
      </c>
      <c r="K68" s="16">
        <v>25</v>
      </c>
      <c r="L68" s="16">
        <v>11</v>
      </c>
      <c r="M68" s="17">
        <v>0.95</v>
      </c>
    </row>
    <row r="69" spans="1:13" x14ac:dyDescent="0.35">
      <c r="A69" s="81" t="s">
        <v>243</v>
      </c>
      <c r="B69" s="54">
        <v>345</v>
      </c>
      <c r="C69" s="82">
        <v>1.9E-2</v>
      </c>
      <c r="D69" s="54">
        <v>300</v>
      </c>
      <c r="E69" s="54">
        <v>150</v>
      </c>
      <c r="F69" s="54">
        <v>115</v>
      </c>
      <c r="G69" s="54">
        <v>35</v>
      </c>
      <c r="H69" s="55">
        <v>0.5</v>
      </c>
      <c r="I69" s="55">
        <v>0.39</v>
      </c>
      <c r="J69" s="55">
        <v>0.11</v>
      </c>
      <c r="K69" s="54" t="s">
        <v>881</v>
      </c>
      <c r="L69" s="54">
        <v>14</v>
      </c>
      <c r="M69" s="55">
        <v>0.98</v>
      </c>
    </row>
    <row r="70" spans="1:13" x14ac:dyDescent="0.35">
      <c r="A70" s="30" t="s">
        <v>244</v>
      </c>
      <c r="B70" s="22">
        <v>1110</v>
      </c>
      <c r="C70" s="83">
        <v>8.9999999999999993E-3</v>
      </c>
      <c r="D70" s="22">
        <v>1130</v>
      </c>
      <c r="E70" s="22">
        <v>625</v>
      </c>
      <c r="F70" s="22">
        <v>300</v>
      </c>
      <c r="G70" s="22">
        <v>210</v>
      </c>
      <c r="H70" s="23">
        <v>0.55000000000000004</v>
      </c>
      <c r="I70" s="23">
        <v>0.26</v>
      </c>
      <c r="J70" s="23">
        <v>0.18</v>
      </c>
      <c r="K70" s="22" t="s">
        <v>881</v>
      </c>
      <c r="L70" s="22">
        <v>12</v>
      </c>
      <c r="M70" s="23">
        <v>0.97</v>
      </c>
    </row>
    <row r="71" spans="1:13" x14ac:dyDescent="0.35">
      <c r="A71" s="21" t="s">
        <v>245</v>
      </c>
      <c r="B71" s="22">
        <v>1140</v>
      </c>
      <c r="C71" s="83">
        <v>0.01</v>
      </c>
      <c r="D71" s="22">
        <v>1135</v>
      </c>
      <c r="E71" s="22">
        <v>430</v>
      </c>
      <c r="F71" s="22">
        <v>205</v>
      </c>
      <c r="G71" s="22">
        <v>500</v>
      </c>
      <c r="H71" s="23">
        <v>0.38</v>
      </c>
      <c r="I71" s="23">
        <v>0.18</v>
      </c>
      <c r="J71" s="23">
        <v>0.44</v>
      </c>
      <c r="K71" s="22" t="s">
        <v>881</v>
      </c>
      <c r="L71" s="22">
        <v>12</v>
      </c>
      <c r="M71" s="23">
        <v>0.93</v>
      </c>
    </row>
    <row r="72" spans="1:13" x14ac:dyDescent="0.35">
      <c r="A72" s="21" t="s">
        <v>246</v>
      </c>
      <c r="B72" s="22">
        <v>550</v>
      </c>
      <c r="C72" s="83">
        <v>7.0000000000000001E-3</v>
      </c>
      <c r="D72" s="22">
        <v>555</v>
      </c>
      <c r="E72" s="22">
        <v>280</v>
      </c>
      <c r="F72" s="22">
        <v>120</v>
      </c>
      <c r="G72" s="22">
        <v>155</v>
      </c>
      <c r="H72" s="23">
        <v>0.51</v>
      </c>
      <c r="I72" s="23">
        <v>0.22</v>
      </c>
      <c r="J72" s="23">
        <v>0.28000000000000003</v>
      </c>
      <c r="K72" s="22" t="s">
        <v>881</v>
      </c>
      <c r="L72" s="22">
        <v>6</v>
      </c>
      <c r="M72" s="23">
        <v>0.92</v>
      </c>
    </row>
    <row r="73" spans="1:13" x14ac:dyDescent="0.35">
      <c r="A73" s="21" t="s">
        <v>247</v>
      </c>
      <c r="B73" s="22">
        <v>660</v>
      </c>
      <c r="C73" s="83">
        <v>7.3940061354518995E-3</v>
      </c>
      <c r="D73" s="22">
        <v>650</v>
      </c>
      <c r="E73" s="22">
        <v>540</v>
      </c>
      <c r="F73" s="22">
        <v>115</v>
      </c>
      <c r="G73" s="22">
        <v>0</v>
      </c>
      <c r="H73" s="23">
        <v>0.82668711656441718</v>
      </c>
      <c r="I73" s="23">
        <v>0.17331288343558282</v>
      </c>
      <c r="J73" s="23">
        <v>0</v>
      </c>
      <c r="K73" s="22" t="s">
        <v>881</v>
      </c>
      <c r="L73" s="22">
        <v>7</v>
      </c>
      <c r="M73" s="23">
        <v>0.96</v>
      </c>
    </row>
    <row r="74" spans="1:13" x14ac:dyDescent="0.35">
      <c r="A74" s="21" t="s">
        <v>248</v>
      </c>
      <c r="B74" s="22">
        <v>545</v>
      </c>
      <c r="C74" s="83">
        <v>1.1243590535615E-2</v>
      </c>
      <c r="D74" s="22">
        <v>550</v>
      </c>
      <c r="E74" s="22">
        <v>390</v>
      </c>
      <c r="F74" s="22">
        <v>160</v>
      </c>
      <c r="G74" s="22">
        <v>0</v>
      </c>
      <c r="H74" s="23">
        <v>0.71014492753623193</v>
      </c>
      <c r="I74" s="23">
        <v>0.28985507246376813</v>
      </c>
      <c r="J74" s="23">
        <v>0</v>
      </c>
      <c r="K74" s="22" t="s">
        <v>881</v>
      </c>
      <c r="L74" s="22">
        <v>9</v>
      </c>
      <c r="M74" s="23">
        <v>0.92</v>
      </c>
    </row>
    <row r="75" spans="1:13" x14ac:dyDescent="0.35">
      <c r="A75" s="11" t="s">
        <v>65</v>
      </c>
      <c r="B75" s="11"/>
      <c r="C75" s="11"/>
      <c r="D75" s="11"/>
      <c r="E75" s="11"/>
      <c r="F75" s="11"/>
      <c r="G75" s="11"/>
      <c r="H75" s="11"/>
      <c r="I75" s="11"/>
      <c r="J75" s="11"/>
      <c r="K75" s="11"/>
      <c r="L75" s="11"/>
      <c r="M75" s="11"/>
    </row>
    <row r="76" spans="1:13" x14ac:dyDescent="0.35">
      <c r="A76" s="11" t="s">
        <v>84</v>
      </c>
      <c r="B76" s="11"/>
      <c r="C76" s="11"/>
      <c r="D76" s="11"/>
      <c r="E76" s="11"/>
      <c r="F76" s="11"/>
      <c r="G76" s="11"/>
      <c r="H76" s="11"/>
      <c r="I76" s="11"/>
      <c r="J76" s="11"/>
      <c r="K76" s="11"/>
      <c r="L76" s="11"/>
      <c r="M76" s="11"/>
    </row>
    <row r="77" spans="1:13" ht="124" x14ac:dyDescent="0.35">
      <c r="A77" s="24" t="s">
        <v>132</v>
      </c>
      <c r="B77" s="11"/>
      <c r="C77" s="11"/>
      <c r="D77" s="11"/>
      <c r="E77" s="11"/>
      <c r="F77" s="11"/>
      <c r="G77" s="11"/>
      <c r="H77" s="11"/>
      <c r="I77" s="11"/>
      <c r="J77" s="11"/>
      <c r="K77" s="11"/>
      <c r="L77" s="11"/>
      <c r="M77" s="11"/>
    </row>
    <row r="78" spans="1:13" x14ac:dyDescent="0.35">
      <c r="A78" s="11" t="s">
        <v>133</v>
      </c>
      <c r="B78" s="11"/>
      <c r="C78" s="11"/>
      <c r="D78" s="11"/>
      <c r="E78" s="11"/>
      <c r="F78" s="11"/>
      <c r="G78" s="11"/>
      <c r="H78" s="11"/>
      <c r="I78" s="11"/>
      <c r="J78" s="11"/>
      <c r="K78" s="11"/>
      <c r="L78" s="11"/>
      <c r="M78" s="11"/>
    </row>
    <row r="79" spans="1:13" x14ac:dyDescent="0.35">
      <c r="A79" s="11" t="s">
        <v>134</v>
      </c>
      <c r="B79" s="11"/>
      <c r="C79" s="11"/>
      <c r="D79" s="11"/>
      <c r="E79" s="11"/>
      <c r="F79" s="11"/>
      <c r="G79" s="11"/>
      <c r="H79" s="11"/>
      <c r="I79" s="11"/>
      <c r="J79" s="11"/>
      <c r="K79" s="11"/>
      <c r="L79" s="11"/>
      <c r="M79" s="11"/>
    </row>
    <row r="80" spans="1:13" x14ac:dyDescent="0.35">
      <c r="A80" s="11" t="s">
        <v>135</v>
      </c>
      <c r="B80" s="11"/>
      <c r="C80" s="11"/>
      <c r="D80" s="11"/>
      <c r="E80" s="11"/>
      <c r="F80" s="11"/>
      <c r="G80" s="11"/>
      <c r="H80" s="11"/>
      <c r="I80" s="11"/>
      <c r="J80" s="11"/>
      <c r="K80" s="11"/>
      <c r="L80" s="11"/>
      <c r="M80" s="11"/>
    </row>
    <row r="81" spans="1:13" x14ac:dyDescent="0.35">
      <c r="A81" s="11" t="s">
        <v>136</v>
      </c>
      <c r="B81" s="11"/>
      <c r="C81" s="11"/>
      <c r="D81" s="11"/>
      <c r="E81" s="11"/>
      <c r="F81" s="11"/>
      <c r="G81" s="11"/>
      <c r="H81" s="11"/>
      <c r="I81" s="11"/>
      <c r="J81" s="11"/>
      <c r="K81" s="11"/>
      <c r="L81" s="11"/>
      <c r="M81" s="11"/>
    </row>
  </sheetData>
  <conditionalFormatting sqref="C1:C7 M1:M1048576 H1:J8 C9:C1048576 H10:J43 H9 H46:J1048576 H44 J45">
    <cfRule type="dataBar" priority="1">
      <dataBar>
        <cfvo type="num" val="0"/>
        <cfvo type="num" val="1"/>
        <color rgb="FFB4A9D4"/>
      </dataBar>
      <extLst>
        <ext xmlns:x14="http://schemas.microsoft.com/office/spreadsheetml/2009/9/main" uri="{B025F937-C7B1-47D3-B67F-A62EFF666E3E}">
          <x14:id>{E41D0146-3C2E-4A2B-9909-774239B35885}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41D0146-3C2E-4A2B-9909-774239B35885}">
            <x14:dataBar minLength="0" maxLength="100" gradient="0">
              <x14:cfvo type="num">
                <xm:f>0</xm:f>
              </x14:cfvo>
              <x14:cfvo type="num">
                <xm:f>1</xm:f>
              </x14:cfvo>
              <x14:negativeFillColor rgb="FFB4A9D4"/>
              <x14:axisColor rgb="FF000000"/>
            </x14:dataBar>
          </x14:cfRule>
          <xm:sqref>C1:C7 M1:M1048576 H1:J8 C9:C1048576 H10:J43 H9 H46:J1048576 H44 J45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81"/>
  <sheetViews>
    <sheetView topLeftCell="A71" workbookViewId="0">
      <selection activeCell="B82" sqref="B82"/>
    </sheetView>
  </sheetViews>
  <sheetFormatPr defaultColWidth="10.6640625" defaultRowHeight="15.5" x14ac:dyDescent="0.35"/>
  <cols>
    <col min="1" max="1" width="50.6640625" customWidth="1"/>
    <col min="2" max="7" width="16.6640625" customWidth="1"/>
  </cols>
  <sheetData>
    <row r="1" spans="1:7" ht="21" x14ac:dyDescent="0.5">
      <c r="A1" s="10" t="s">
        <v>16</v>
      </c>
      <c r="B1" s="11"/>
      <c r="C1" s="11"/>
      <c r="D1" s="11"/>
      <c r="E1" s="11"/>
      <c r="F1" s="11"/>
      <c r="G1" s="11"/>
    </row>
    <row r="2" spans="1:7" x14ac:dyDescent="0.35">
      <c r="A2" s="11" t="s">
        <v>58</v>
      </c>
      <c r="B2" s="11"/>
      <c r="C2" s="11"/>
      <c r="D2" s="11"/>
      <c r="E2" s="11"/>
      <c r="F2" s="11"/>
      <c r="G2" s="11"/>
    </row>
    <row r="3" spans="1:7" x14ac:dyDescent="0.35">
      <c r="A3" s="11" t="s">
        <v>24</v>
      </c>
      <c r="B3" s="11"/>
      <c r="C3" s="11"/>
      <c r="D3" s="11"/>
      <c r="E3" s="11"/>
      <c r="F3" s="11"/>
      <c r="G3" s="11"/>
    </row>
    <row r="4" spans="1:7" x14ac:dyDescent="0.35">
      <c r="A4" s="11" t="s">
        <v>25</v>
      </c>
      <c r="B4" s="11"/>
      <c r="C4" s="11"/>
      <c r="D4" s="11"/>
      <c r="E4" s="11"/>
      <c r="F4" s="11"/>
      <c r="G4" s="11"/>
    </row>
    <row r="5" spans="1:7" x14ac:dyDescent="0.35">
      <c r="A5" s="11" t="s">
        <v>26</v>
      </c>
      <c r="B5" s="11"/>
      <c r="C5" s="11"/>
      <c r="D5" s="11"/>
      <c r="E5" s="11"/>
      <c r="F5" s="11"/>
      <c r="G5" s="11"/>
    </row>
    <row r="6" spans="1:7" ht="80" customHeight="1" x14ac:dyDescent="0.35">
      <c r="A6" s="12" t="s">
        <v>909</v>
      </c>
      <c r="B6" s="12" t="s">
        <v>910</v>
      </c>
      <c r="C6" s="12" t="s">
        <v>911</v>
      </c>
      <c r="D6" s="12" t="s">
        <v>912</v>
      </c>
      <c r="E6" s="12" t="s">
        <v>913</v>
      </c>
      <c r="F6" s="12" t="s">
        <v>914</v>
      </c>
      <c r="G6" s="12" t="s">
        <v>915</v>
      </c>
    </row>
    <row r="7" spans="1:7" x14ac:dyDescent="0.35">
      <c r="A7" s="13" t="s">
        <v>181</v>
      </c>
      <c r="B7" s="14">
        <v>150</v>
      </c>
      <c r="C7" s="14">
        <v>105</v>
      </c>
      <c r="D7" s="14">
        <v>5</v>
      </c>
      <c r="E7" s="14">
        <v>100</v>
      </c>
      <c r="F7" s="15">
        <v>3.8461538461538464E-2</v>
      </c>
      <c r="G7" s="15">
        <v>0.96153846153846156</v>
      </c>
    </row>
    <row r="8" spans="1:7" x14ac:dyDescent="0.35">
      <c r="A8" s="11" t="s">
        <v>182</v>
      </c>
      <c r="B8" s="16">
        <v>0</v>
      </c>
      <c r="C8" s="16">
        <v>0</v>
      </c>
      <c r="D8" s="17" t="s">
        <v>881</v>
      </c>
      <c r="E8" s="17" t="s">
        <v>881</v>
      </c>
      <c r="F8" s="17" t="s">
        <v>881</v>
      </c>
      <c r="G8" s="17" t="s">
        <v>881</v>
      </c>
    </row>
    <row r="9" spans="1:7" x14ac:dyDescent="0.35">
      <c r="A9" s="11" t="s">
        <v>183</v>
      </c>
      <c r="B9" s="16">
        <v>0</v>
      </c>
      <c r="C9" s="16">
        <v>0</v>
      </c>
      <c r="D9" s="17" t="s">
        <v>881</v>
      </c>
      <c r="E9" s="17" t="s">
        <v>881</v>
      </c>
      <c r="F9" s="17" t="s">
        <v>881</v>
      </c>
      <c r="G9" s="17" t="s">
        <v>881</v>
      </c>
    </row>
    <row r="10" spans="1:7" x14ac:dyDescent="0.35">
      <c r="A10" s="11" t="s">
        <v>184</v>
      </c>
      <c r="B10" s="16" t="s">
        <v>880</v>
      </c>
      <c r="C10" s="16">
        <v>0</v>
      </c>
      <c r="D10" s="17" t="s">
        <v>881</v>
      </c>
      <c r="E10" s="17" t="s">
        <v>881</v>
      </c>
      <c r="F10" s="17" t="s">
        <v>881</v>
      </c>
      <c r="G10" s="17" t="s">
        <v>881</v>
      </c>
    </row>
    <row r="11" spans="1:7" x14ac:dyDescent="0.35">
      <c r="A11" s="11" t="s">
        <v>185</v>
      </c>
      <c r="B11" s="16">
        <v>5</v>
      </c>
      <c r="C11" s="16">
        <v>0</v>
      </c>
      <c r="D11" s="17" t="s">
        <v>881</v>
      </c>
      <c r="E11" s="17" t="s">
        <v>881</v>
      </c>
      <c r="F11" s="17" t="s">
        <v>881</v>
      </c>
      <c r="G11" s="17" t="s">
        <v>881</v>
      </c>
    </row>
    <row r="12" spans="1:7" x14ac:dyDescent="0.35">
      <c r="A12" s="11" t="s">
        <v>186</v>
      </c>
      <c r="B12" s="16">
        <v>10</v>
      </c>
      <c r="C12" s="16">
        <v>0</v>
      </c>
      <c r="D12" s="17" t="s">
        <v>881</v>
      </c>
      <c r="E12" s="17" t="s">
        <v>881</v>
      </c>
      <c r="F12" s="17" t="s">
        <v>881</v>
      </c>
      <c r="G12" s="17" t="s">
        <v>881</v>
      </c>
    </row>
    <row r="13" spans="1:7" x14ac:dyDescent="0.35">
      <c r="A13" s="11" t="s">
        <v>187</v>
      </c>
      <c r="B13" s="16" t="s">
        <v>880</v>
      </c>
      <c r="C13" s="16">
        <v>5</v>
      </c>
      <c r="D13" s="16">
        <v>0</v>
      </c>
      <c r="E13" s="16">
        <v>5</v>
      </c>
      <c r="F13" s="17">
        <v>0</v>
      </c>
      <c r="G13" s="17">
        <v>1</v>
      </c>
    </row>
    <row r="14" spans="1:7" x14ac:dyDescent="0.35">
      <c r="A14" s="11" t="s">
        <v>188</v>
      </c>
      <c r="B14" s="16">
        <v>10</v>
      </c>
      <c r="C14" s="16">
        <v>5</v>
      </c>
      <c r="D14" s="16">
        <v>0</v>
      </c>
      <c r="E14" s="16">
        <v>5</v>
      </c>
      <c r="F14" s="17">
        <v>0</v>
      </c>
      <c r="G14" s="17">
        <v>1</v>
      </c>
    </row>
    <row r="15" spans="1:7" x14ac:dyDescent="0.35">
      <c r="A15" s="11" t="s">
        <v>189</v>
      </c>
      <c r="B15" s="16">
        <v>15</v>
      </c>
      <c r="C15" s="16" t="s">
        <v>880</v>
      </c>
      <c r="D15" s="16">
        <v>0</v>
      </c>
      <c r="E15" s="16" t="s">
        <v>880</v>
      </c>
      <c r="F15" s="17">
        <v>0</v>
      </c>
      <c r="G15" s="17">
        <v>1</v>
      </c>
    </row>
    <row r="16" spans="1:7" x14ac:dyDescent="0.35">
      <c r="A16" s="11" t="s">
        <v>190</v>
      </c>
      <c r="B16" s="16">
        <v>15</v>
      </c>
      <c r="C16" s="16">
        <v>5</v>
      </c>
      <c r="D16" s="16">
        <v>0</v>
      </c>
      <c r="E16" s="16">
        <v>5</v>
      </c>
      <c r="F16" s="17">
        <v>0</v>
      </c>
      <c r="G16" s="17">
        <v>1</v>
      </c>
    </row>
    <row r="17" spans="1:7" x14ac:dyDescent="0.35">
      <c r="A17" s="11" t="s">
        <v>191</v>
      </c>
      <c r="B17" s="16">
        <v>5</v>
      </c>
      <c r="C17" s="16">
        <v>5</v>
      </c>
      <c r="D17" s="16">
        <v>0</v>
      </c>
      <c r="E17" s="16">
        <v>5</v>
      </c>
      <c r="F17" s="17">
        <v>0</v>
      </c>
      <c r="G17" s="17">
        <v>1</v>
      </c>
    </row>
    <row r="18" spans="1:7" x14ac:dyDescent="0.35">
      <c r="A18" s="11" t="s">
        <v>192</v>
      </c>
      <c r="B18" s="16">
        <v>5</v>
      </c>
      <c r="C18" s="16">
        <v>20</v>
      </c>
      <c r="D18" s="16">
        <v>0</v>
      </c>
      <c r="E18" s="16">
        <v>20</v>
      </c>
      <c r="F18" s="17">
        <v>0</v>
      </c>
      <c r="G18" s="17">
        <v>1</v>
      </c>
    </row>
    <row r="19" spans="1:7" x14ac:dyDescent="0.35">
      <c r="A19" s="11" t="s">
        <v>193</v>
      </c>
      <c r="B19" s="16" t="s">
        <v>880</v>
      </c>
      <c r="C19" s="16">
        <v>5</v>
      </c>
      <c r="D19" s="16">
        <v>0</v>
      </c>
      <c r="E19" s="16">
        <v>5</v>
      </c>
      <c r="F19" s="17">
        <v>0</v>
      </c>
      <c r="G19" s="17">
        <v>1</v>
      </c>
    </row>
    <row r="20" spans="1:7" x14ac:dyDescent="0.35">
      <c r="A20" s="11" t="s">
        <v>194</v>
      </c>
      <c r="B20" s="16">
        <v>5</v>
      </c>
      <c r="C20" s="16">
        <v>5</v>
      </c>
      <c r="D20" s="16">
        <v>0</v>
      </c>
      <c r="E20" s="16">
        <v>5</v>
      </c>
      <c r="F20" s="17">
        <v>0</v>
      </c>
      <c r="G20" s="17">
        <v>1</v>
      </c>
    </row>
    <row r="21" spans="1:7" x14ac:dyDescent="0.35">
      <c r="A21" s="11" t="s">
        <v>195</v>
      </c>
      <c r="B21" s="16">
        <v>0</v>
      </c>
      <c r="C21" s="16" t="s">
        <v>880</v>
      </c>
      <c r="D21" s="16">
        <v>0</v>
      </c>
      <c r="E21" s="16" t="s">
        <v>880</v>
      </c>
      <c r="F21" s="17">
        <v>0</v>
      </c>
      <c r="G21" s="17">
        <v>1</v>
      </c>
    </row>
    <row r="22" spans="1:7" x14ac:dyDescent="0.35">
      <c r="A22" s="11" t="s">
        <v>196</v>
      </c>
      <c r="B22" s="16">
        <v>0</v>
      </c>
      <c r="C22" s="16" t="s">
        <v>880</v>
      </c>
      <c r="D22" s="16">
        <v>0</v>
      </c>
      <c r="E22" s="16" t="s">
        <v>880</v>
      </c>
      <c r="F22" s="17">
        <v>0</v>
      </c>
      <c r="G22" s="17">
        <v>1</v>
      </c>
    </row>
    <row r="23" spans="1:7" x14ac:dyDescent="0.35">
      <c r="A23" s="11" t="s">
        <v>197</v>
      </c>
      <c r="B23" s="16" t="s">
        <v>880</v>
      </c>
      <c r="C23" s="16">
        <v>5</v>
      </c>
      <c r="D23" s="16">
        <v>0</v>
      </c>
      <c r="E23" s="16">
        <v>5</v>
      </c>
      <c r="F23" s="17">
        <v>0</v>
      </c>
      <c r="G23" s="17">
        <v>1</v>
      </c>
    </row>
    <row r="24" spans="1:7" x14ac:dyDescent="0.35">
      <c r="A24" s="11" t="s">
        <v>198</v>
      </c>
      <c r="B24" s="16" t="s">
        <v>880</v>
      </c>
      <c r="C24" s="16">
        <v>0</v>
      </c>
      <c r="D24" s="16">
        <v>0</v>
      </c>
      <c r="E24" s="16">
        <v>0</v>
      </c>
      <c r="F24" s="17" t="s">
        <v>881</v>
      </c>
      <c r="G24" s="17" t="s">
        <v>881</v>
      </c>
    </row>
    <row r="25" spans="1:7" x14ac:dyDescent="0.35">
      <c r="A25" s="11" t="s">
        <v>199</v>
      </c>
      <c r="B25" s="16">
        <v>5</v>
      </c>
      <c r="C25" s="16">
        <v>0</v>
      </c>
      <c r="D25" s="16">
        <v>0</v>
      </c>
      <c r="E25" s="16">
        <v>0</v>
      </c>
      <c r="F25" s="17" t="s">
        <v>881</v>
      </c>
      <c r="G25" s="17" t="s">
        <v>881</v>
      </c>
    </row>
    <row r="26" spans="1:7" x14ac:dyDescent="0.35">
      <c r="A26" s="11" t="s">
        <v>200</v>
      </c>
      <c r="B26" s="16">
        <v>5</v>
      </c>
      <c r="C26" s="16" t="s">
        <v>880</v>
      </c>
      <c r="D26" s="16">
        <v>0</v>
      </c>
      <c r="E26" s="16" t="s">
        <v>880</v>
      </c>
      <c r="F26" s="17">
        <v>0</v>
      </c>
      <c r="G26" s="17">
        <v>1</v>
      </c>
    </row>
    <row r="27" spans="1:7" x14ac:dyDescent="0.35">
      <c r="A27" s="11" t="s">
        <v>201</v>
      </c>
      <c r="B27" s="16">
        <v>5</v>
      </c>
      <c r="C27" s="16" t="s">
        <v>880</v>
      </c>
      <c r="D27" s="16" t="s">
        <v>880</v>
      </c>
      <c r="E27" s="16" t="s">
        <v>880</v>
      </c>
      <c r="F27" s="17">
        <v>0.5</v>
      </c>
      <c r="G27" s="17">
        <v>0.5</v>
      </c>
    </row>
    <row r="28" spans="1:7" x14ac:dyDescent="0.35">
      <c r="A28" s="11" t="s">
        <v>202</v>
      </c>
      <c r="B28" s="16">
        <v>5</v>
      </c>
      <c r="C28" s="16">
        <v>0</v>
      </c>
      <c r="D28" s="16">
        <v>0</v>
      </c>
      <c r="E28" s="16">
        <v>0</v>
      </c>
      <c r="F28" s="17" t="s">
        <v>881</v>
      </c>
      <c r="G28" s="17" t="s">
        <v>881</v>
      </c>
    </row>
    <row r="29" spans="1:7" x14ac:dyDescent="0.35">
      <c r="A29" s="11" t="s">
        <v>203</v>
      </c>
      <c r="B29" s="16">
        <v>5</v>
      </c>
      <c r="C29" s="16" t="s">
        <v>880</v>
      </c>
      <c r="D29" s="16">
        <v>0</v>
      </c>
      <c r="E29" s="16" t="s">
        <v>880</v>
      </c>
      <c r="F29" s="17">
        <v>0</v>
      </c>
      <c r="G29" s="17">
        <v>1</v>
      </c>
    </row>
    <row r="30" spans="1:7" x14ac:dyDescent="0.35">
      <c r="A30" s="11" t="s">
        <v>204</v>
      </c>
      <c r="B30" s="16">
        <v>5</v>
      </c>
      <c r="C30" s="16">
        <v>5</v>
      </c>
      <c r="D30" s="16">
        <v>0</v>
      </c>
      <c r="E30" s="16">
        <v>5</v>
      </c>
      <c r="F30" s="17">
        <v>0</v>
      </c>
      <c r="G30" s="17">
        <v>1</v>
      </c>
    </row>
    <row r="31" spans="1:7" x14ac:dyDescent="0.35">
      <c r="A31" s="11" t="s">
        <v>205</v>
      </c>
      <c r="B31" s="16">
        <v>5</v>
      </c>
      <c r="C31" s="16" t="s">
        <v>880</v>
      </c>
      <c r="D31" s="16" t="s">
        <v>880</v>
      </c>
      <c r="E31" s="16" t="s">
        <v>880</v>
      </c>
      <c r="F31" s="17">
        <v>0.5</v>
      </c>
      <c r="G31" s="17">
        <v>0.5</v>
      </c>
    </row>
    <row r="32" spans="1:7" x14ac:dyDescent="0.35">
      <c r="A32" s="11" t="s">
        <v>206</v>
      </c>
      <c r="B32" s="16" t="s">
        <v>880</v>
      </c>
      <c r="C32" s="16">
        <v>5</v>
      </c>
      <c r="D32" s="16">
        <v>0</v>
      </c>
      <c r="E32" s="16">
        <v>5</v>
      </c>
      <c r="F32" s="17">
        <v>0</v>
      </c>
      <c r="G32" s="17">
        <v>1</v>
      </c>
    </row>
    <row r="33" spans="1:7" x14ac:dyDescent="0.35">
      <c r="A33" s="11" t="s">
        <v>207</v>
      </c>
      <c r="B33" s="16">
        <v>0</v>
      </c>
      <c r="C33" s="16" t="s">
        <v>880</v>
      </c>
      <c r="D33" s="16">
        <v>0</v>
      </c>
      <c r="E33" s="16" t="s">
        <v>880</v>
      </c>
      <c r="F33" s="17">
        <v>0</v>
      </c>
      <c r="G33" s="17">
        <v>1</v>
      </c>
    </row>
    <row r="34" spans="1:7" x14ac:dyDescent="0.35">
      <c r="A34" s="11" t="s">
        <v>208</v>
      </c>
      <c r="B34" s="16">
        <v>5</v>
      </c>
      <c r="C34" s="16">
        <v>5</v>
      </c>
      <c r="D34" s="16">
        <v>0</v>
      </c>
      <c r="E34" s="16">
        <v>5</v>
      </c>
      <c r="F34" s="17">
        <v>0</v>
      </c>
      <c r="G34" s="17">
        <v>1</v>
      </c>
    </row>
    <row r="35" spans="1:7" x14ac:dyDescent="0.35">
      <c r="A35" s="11" t="s">
        <v>209</v>
      </c>
      <c r="B35" s="16">
        <v>5</v>
      </c>
      <c r="C35" s="16">
        <v>0</v>
      </c>
      <c r="D35" s="16">
        <v>0</v>
      </c>
      <c r="E35" s="16">
        <v>0</v>
      </c>
      <c r="F35" s="17" t="s">
        <v>881</v>
      </c>
      <c r="G35" s="17" t="s">
        <v>881</v>
      </c>
    </row>
    <row r="36" spans="1:7" x14ac:dyDescent="0.35">
      <c r="A36" s="11" t="s">
        <v>210</v>
      </c>
      <c r="B36" s="16" t="s">
        <v>880</v>
      </c>
      <c r="C36" s="16" t="s">
        <v>880</v>
      </c>
      <c r="D36" s="16">
        <v>0</v>
      </c>
      <c r="E36" s="16" t="s">
        <v>880</v>
      </c>
      <c r="F36" s="17">
        <v>0</v>
      </c>
      <c r="G36" s="17">
        <v>1</v>
      </c>
    </row>
    <row r="37" spans="1:7" x14ac:dyDescent="0.35">
      <c r="A37" s="11" t="s">
        <v>211</v>
      </c>
      <c r="B37" s="16" t="s">
        <v>880</v>
      </c>
      <c r="C37" s="16" t="s">
        <v>880</v>
      </c>
      <c r="D37" s="16">
        <v>0</v>
      </c>
      <c r="E37" s="16" t="s">
        <v>880</v>
      </c>
      <c r="F37" s="17">
        <v>0</v>
      </c>
      <c r="G37" s="17">
        <v>1</v>
      </c>
    </row>
    <row r="38" spans="1:7" x14ac:dyDescent="0.35">
      <c r="A38" s="11" t="s">
        <v>212</v>
      </c>
      <c r="B38" s="16">
        <v>0</v>
      </c>
      <c r="C38" s="16">
        <v>0</v>
      </c>
      <c r="D38" s="16">
        <v>0</v>
      </c>
      <c r="E38" s="16">
        <v>0</v>
      </c>
      <c r="F38" s="17" t="s">
        <v>881</v>
      </c>
      <c r="G38" s="17" t="s">
        <v>881</v>
      </c>
    </row>
    <row r="39" spans="1:7" x14ac:dyDescent="0.35">
      <c r="A39" s="11" t="s">
        <v>213</v>
      </c>
      <c r="B39" s="16">
        <v>5</v>
      </c>
      <c r="C39" s="16">
        <v>5</v>
      </c>
      <c r="D39" s="16">
        <v>0</v>
      </c>
      <c r="E39" s="16">
        <v>5</v>
      </c>
      <c r="F39" s="17">
        <v>0</v>
      </c>
      <c r="G39" s="17">
        <v>1</v>
      </c>
    </row>
    <row r="40" spans="1:7" x14ac:dyDescent="0.35">
      <c r="A40" s="11" t="s">
        <v>214</v>
      </c>
      <c r="B40" s="16" t="s">
        <v>880</v>
      </c>
      <c r="C40" s="16">
        <v>0</v>
      </c>
      <c r="D40" s="16">
        <v>0</v>
      </c>
      <c r="E40" s="16">
        <v>0</v>
      </c>
      <c r="F40" s="17" t="s">
        <v>881</v>
      </c>
      <c r="G40" s="17" t="s">
        <v>881</v>
      </c>
    </row>
    <row r="41" spans="1:7" x14ac:dyDescent="0.35">
      <c r="A41" s="11" t="s">
        <v>215</v>
      </c>
      <c r="B41" s="16" t="s">
        <v>880</v>
      </c>
      <c r="C41" s="16">
        <v>0</v>
      </c>
      <c r="D41" s="16">
        <v>0</v>
      </c>
      <c r="E41" s="16">
        <v>0</v>
      </c>
      <c r="F41" s="17" t="s">
        <v>881</v>
      </c>
      <c r="G41" s="17" t="s">
        <v>881</v>
      </c>
    </row>
    <row r="42" spans="1:7" x14ac:dyDescent="0.35">
      <c r="A42" s="11" t="s">
        <v>216</v>
      </c>
      <c r="B42" s="16">
        <v>5</v>
      </c>
      <c r="C42" s="16" t="s">
        <v>880</v>
      </c>
      <c r="D42" s="16">
        <v>0</v>
      </c>
      <c r="E42" s="16" t="s">
        <v>880</v>
      </c>
      <c r="F42" s="17">
        <v>0</v>
      </c>
      <c r="G42" s="17">
        <v>1</v>
      </c>
    </row>
    <row r="43" spans="1:7" x14ac:dyDescent="0.35">
      <c r="A43" s="11" t="s">
        <v>217</v>
      </c>
      <c r="B43" s="16">
        <v>0</v>
      </c>
      <c r="C43" s="16" t="s">
        <v>880</v>
      </c>
      <c r="D43" s="16" t="s">
        <v>880</v>
      </c>
      <c r="E43" s="16">
        <v>0</v>
      </c>
      <c r="F43" s="17">
        <v>1</v>
      </c>
      <c r="G43" s="17">
        <v>0</v>
      </c>
    </row>
    <row r="44" spans="1:7" x14ac:dyDescent="0.35">
      <c r="A44" s="11" t="s">
        <v>218</v>
      </c>
      <c r="B44" s="16">
        <v>5</v>
      </c>
      <c r="C44" s="16" t="s">
        <v>880</v>
      </c>
      <c r="D44" s="16">
        <v>0</v>
      </c>
      <c r="E44" s="16" t="s">
        <v>880</v>
      </c>
      <c r="F44" s="17">
        <v>0</v>
      </c>
      <c r="G44" s="17">
        <v>1</v>
      </c>
    </row>
    <row r="45" spans="1:7" x14ac:dyDescent="0.35">
      <c r="A45" s="11" t="s">
        <v>219</v>
      </c>
      <c r="B45" s="16">
        <v>0</v>
      </c>
      <c r="C45" s="16" t="s">
        <v>880</v>
      </c>
      <c r="D45" s="16">
        <v>0</v>
      </c>
      <c r="E45" s="16" t="s">
        <v>880</v>
      </c>
      <c r="F45" s="17">
        <v>0</v>
      </c>
      <c r="G45" s="17">
        <v>1</v>
      </c>
    </row>
    <row r="46" spans="1:7" x14ac:dyDescent="0.35">
      <c r="A46" s="11" t="s">
        <v>220</v>
      </c>
      <c r="B46" s="16" t="s">
        <v>880</v>
      </c>
      <c r="C46" s="16" t="s">
        <v>880</v>
      </c>
      <c r="D46" s="16" t="s">
        <v>880</v>
      </c>
      <c r="E46" s="16" t="s">
        <v>880</v>
      </c>
      <c r="F46" s="17">
        <v>0.5</v>
      </c>
      <c r="G46" s="17">
        <v>0.5</v>
      </c>
    </row>
    <row r="47" spans="1:7" x14ac:dyDescent="0.35">
      <c r="A47" s="11" t="s">
        <v>221</v>
      </c>
      <c r="B47" s="16">
        <v>0</v>
      </c>
      <c r="C47" s="16">
        <v>0</v>
      </c>
      <c r="D47" s="16">
        <v>0</v>
      </c>
      <c r="E47" s="16">
        <v>0</v>
      </c>
      <c r="F47" s="17" t="s">
        <v>881</v>
      </c>
      <c r="G47" s="17" t="s">
        <v>881</v>
      </c>
    </row>
    <row r="48" spans="1:7" x14ac:dyDescent="0.35">
      <c r="A48" s="11" t="s">
        <v>222</v>
      </c>
      <c r="B48" s="16" t="s">
        <v>880</v>
      </c>
      <c r="C48" s="16">
        <v>0</v>
      </c>
      <c r="D48" s="16">
        <v>0</v>
      </c>
      <c r="E48" s="16">
        <v>0</v>
      </c>
      <c r="F48" s="17" t="s">
        <v>881</v>
      </c>
      <c r="G48" s="17" t="s">
        <v>881</v>
      </c>
    </row>
    <row r="49" spans="1:9" x14ac:dyDescent="0.35">
      <c r="A49" s="11" t="s">
        <v>223</v>
      </c>
      <c r="B49" s="16">
        <v>0</v>
      </c>
      <c r="C49" s="16" t="s">
        <v>880</v>
      </c>
      <c r="D49" s="16">
        <v>0</v>
      </c>
      <c r="E49" s="16" t="s">
        <v>880</v>
      </c>
      <c r="F49" s="17">
        <v>0</v>
      </c>
      <c r="G49" s="17">
        <v>1</v>
      </c>
    </row>
    <row r="50" spans="1:9" x14ac:dyDescent="0.35">
      <c r="A50" s="11" t="s">
        <v>224</v>
      </c>
      <c r="B50" s="16">
        <v>0</v>
      </c>
      <c r="C50" s="16">
        <v>0</v>
      </c>
      <c r="D50" s="16">
        <v>0</v>
      </c>
      <c r="E50" s="16">
        <v>0</v>
      </c>
      <c r="F50" s="17" t="s">
        <v>881</v>
      </c>
      <c r="G50" s="17" t="s">
        <v>881</v>
      </c>
    </row>
    <row r="51" spans="1:9" x14ac:dyDescent="0.35">
      <c r="A51" s="11" t="s">
        <v>225</v>
      </c>
      <c r="B51" s="16">
        <v>0</v>
      </c>
      <c r="C51" s="16" t="s">
        <v>880</v>
      </c>
      <c r="D51" s="16">
        <v>0</v>
      </c>
      <c r="E51" s="16" t="s">
        <v>880</v>
      </c>
      <c r="F51" s="17">
        <v>0</v>
      </c>
      <c r="G51" s="17">
        <v>1</v>
      </c>
    </row>
    <row r="52" spans="1:9" x14ac:dyDescent="0.35">
      <c r="A52" s="11" t="s">
        <v>226</v>
      </c>
      <c r="B52" s="16">
        <v>0</v>
      </c>
      <c r="C52" s="16">
        <v>0</v>
      </c>
      <c r="D52" s="16">
        <v>0</v>
      </c>
      <c r="E52" s="16">
        <v>0</v>
      </c>
      <c r="F52" s="17" t="s">
        <v>881</v>
      </c>
      <c r="G52" s="17" t="s">
        <v>881</v>
      </c>
    </row>
    <row r="53" spans="1:9" x14ac:dyDescent="0.35">
      <c r="A53" s="11" t="s">
        <v>227</v>
      </c>
      <c r="B53" s="16">
        <v>5</v>
      </c>
      <c r="C53" s="16">
        <v>0</v>
      </c>
      <c r="D53" s="16">
        <v>0</v>
      </c>
      <c r="E53" s="16">
        <v>0</v>
      </c>
      <c r="F53" s="17" t="s">
        <v>881</v>
      </c>
      <c r="G53" s="17" t="s">
        <v>881</v>
      </c>
    </row>
    <row r="54" spans="1:9" x14ac:dyDescent="0.35">
      <c r="A54" s="11" t="s">
        <v>228</v>
      </c>
      <c r="B54" s="16" t="s">
        <v>880</v>
      </c>
      <c r="C54" s="16">
        <v>0</v>
      </c>
      <c r="D54" s="16">
        <v>0</v>
      </c>
      <c r="E54" s="16">
        <v>0</v>
      </c>
      <c r="F54" s="17" t="s">
        <v>881</v>
      </c>
      <c r="G54" s="17" t="s">
        <v>881</v>
      </c>
    </row>
    <row r="55" spans="1:9" x14ac:dyDescent="0.35">
      <c r="A55" s="11" t="s">
        <v>229</v>
      </c>
      <c r="B55" s="16" t="s">
        <v>880</v>
      </c>
      <c r="C55" s="16" t="s">
        <v>880</v>
      </c>
      <c r="D55" s="16">
        <v>0</v>
      </c>
      <c r="E55" s="16" t="s">
        <v>880</v>
      </c>
      <c r="F55" s="17">
        <v>0</v>
      </c>
      <c r="G55" s="17">
        <v>1</v>
      </c>
    </row>
    <row r="56" spans="1:9" x14ac:dyDescent="0.35">
      <c r="A56" s="11" t="s">
        <v>230</v>
      </c>
      <c r="B56" s="16" t="s">
        <v>880</v>
      </c>
      <c r="C56" s="16" t="s">
        <v>880</v>
      </c>
      <c r="D56" s="16">
        <v>0</v>
      </c>
      <c r="E56" s="16" t="s">
        <v>880</v>
      </c>
      <c r="F56" s="17">
        <v>0</v>
      </c>
      <c r="G56" s="17">
        <v>1</v>
      </c>
      <c r="I56" s="57"/>
    </row>
    <row r="57" spans="1:9" x14ac:dyDescent="0.35">
      <c r="A57" s="11" t="s">
        <v>231</v>
      </c>
      <c r="B57" s="16">
        <v>0</v>
      </c>
      <c r="C57" s="16" t="s">
        <v>880</v>
      </c>
      <c r="D57" s="16">
        <v>0</v>
      </c>
      <c r="E57" s="16" t="s">
        <v>880</v>
      </c>
      <c r="F57" s="17">
        <v>0</v>
      </c>
      <c r="G57" s="17">
        <v>1</v>
      </c>
    </row>
    <row r="58" spans="1:9" x14ac:dyDescent="0.35">
      <c r="A58" s="11" t="s">
        <v>232</v>
      </c>
      <c r="B58" s="16">
        <v>0</v>
      </c>
      <c r="C58" s="16">
        <v>5</v>
      </c>
      <c r="D58" s="16">
        <v>0</v>
      </c>
      <c r="E58" s="16">
        <v>5</v>
      </c>
      <c r="F58" s="17">
        <v>0</v>
      </c>
      <c r="G58" s="17">
        <v>1</v>
      </c>
    </row>
    <row r="59" spans="1:9" x14ac:dyDescent="0.35">
      <c r="A59" s="11" t="s">
        <v>233</v>
      </c>
      <c r="B59" s="16">
        <v>0</v>
      </c>
      <c r="C59" s="16">
        <v>0</v>
      </c>
      <c r="D59" s="16">
        <v>0</v>
      </c>
      <c r="E59" s="16">
        <v>0</v>
      </c>
      <c r="F59" s="17">
        <v>0</v>
      </c>
      <c r="G59" s="17">
        <v>0</v>
      </c>
    </row>
    <row r="60" spans="1:9" x14ac:dyDescent="0.35">
      <c r="A60" s="11" t="s">
        <v>234</v>
      </c>
      <c r="B60" s="16" t="s">
        <v>880</v>
      </c>
      <c r="C60" s="16">
        <v>0</v>
      </c>
      <c r="D60" s="16">
        <v>0</v>
      </c>
      <c r="E60" s="16">
        <v>0</v>
      </c>
      <c r="F60" s="17">
        <v>0</v>
      </c>
      <c r="G60" s="17">
        <v>0</v>
      </c>
    </row>
    <row r="61" spans="1:9" x14ac:dyDescent="0.35">
      <c r="A61" s="11" t="s">
        <v>235</v>
      </c>
      <c r="B61" s="16">
        <v>5</v>
      </c>
      <c r="C61" s="16">
        <v>0</v>
      </c>
      <c r="D61" s="16">
        <v>0</v>
      </c>
      <c r="E61" s="16">
        <v>0</v>
      </c>
      <c r="F61" s="17">
        <v>0</v>
      </c>
      <c r="G61" s="17">
        <v>0</v>
      </c>
    </row>
    <row r="62" spans="1:9" x14ac:dyDescent="0.35">
      <c r="A62" s="11" t="s">
        <v>236</v>
      </c>
      <c r="B62" s="16" t="s">
        <v>880</v>
      </c>
      <c r="C62" s="16">
        <v>0</v>
      </c>
      <c r="D62" s="16">
        <v>0</v>
      </c>
      <c r="E62" s="16">
        <v>0</v>
      </c>
      <c r="F62" s="17">
        <v>0</v>
      </c>
      <c r="G62" s="17">
        <v>0</v>
      </c>
    </row>
    <row r="63" spans="1:9" x14ac:dyDescent="0.35">
      <c r="A63" s="11" t="s">
        <v>237</v>
      </c>
      <c r="B63" s="16" t="s">
        <v>880</v>
      </c>
      <c r="C63" s="16">
        <v>0</v>
      </c>
      <c r="D63" s="16">
        <v>0</v>
      </c>
      <c r="E63" s="16">
        <v>0</v>
      </c>
      <c r="F63" s="17">
        <v>0</v>
      </c>
      <c r="G63" s="17">
        <v>0</v>
      </c>
    </row>
    <row r="64" spans="1:9" x14ac:dyDescent="0.35">
      <c r="A64" s="11" t="s">
        <v>238</v>
      </c>
      <c r="B64" s="16" t="s">
        <v>880</v>
      </c>
      <c r="C64" s="16">
        <v>0</v>
      </c>
      <c r="D64" s="16">
        <v>0</v>
      </c>
      <c r="E64" s="16">
        <v>0</v>
      </c>
      <c r="F64" s="17">
        <v>0</v>
      </c>
      <c r="G64" s="17">
        <v>0</v>
      </c>
    </row>
    <row r="65" spans="1:7" x14ac:dyDescent="0.35">
      <c r="A65" s="11" t="s">
        <v>239</v>
      </c>
      <c r="B65" s="16">
        <v>5</v>
      </c>
      <c r="C65" s="16" t="s">
        <v>880</v>
      </c>
      <c r="D65" s="16">
        <v>0</v>
      </c>
      <c r="E65" s="16" t="s">
        <v>880</v>
      </c>
      <c r="F65" s="17">
        <v>0</v>
      </c>
      <c r="G65" s="17">
        <v>1</v>
      </c>
    </row>
    <row r="66" spans="1:7" x14ac:dyDescent="0.35">
      <c r="A66" s="11" t="s">
        <v>240</v>
      </c>
      <c r="B66" s="16">
        <v>5</v>
      </c>
      <c r="C66" s="16">
        <v>0</v>
      </c>
      <c r="D66" s="16">
        <v>0</v>
      </c>
      <c r="E66" s="16">
        <v>0</v>
      </c>
      <c r="F66" s="17">
        <v>0</v>
      </c>
      <c r="G66" s="17">
        <v>0</v>
      </c>
    </row>
    <row r="67" spans="1:7" x14ac:dyDescent="0.35">
      <c r="A67" s="11" t="s">
        <v>241</v>
      </c>
      <c r="B67" s="16" t="s">
        <v>880</v>
      </c>
      <c r="C67" s="16" t="s">
        <v>880</v>
      </c>
      <c r="D67" s="16">
        <v>0</v>
      </c>
      <c r="E67" s="16" t="s">
        <v>880</v>
      </c>
      <c r="F67" s="17">
        <v>0</v>
      </c>
      <c r="G67" s="17">
        <v>1</v>
      </c>
    </row>
    <row r="68" spans="1:7" x14ac:dyDescent="0.35">
      <c r="A68" s="11" t="s">
        <v>242</v>
      </c>
      <c r="B68" s="16" t="s">
        <v>880</v>
      </c>
      <c r="C68" s="16">
        <v>0</v>
      </c>
      <c r="D68" s="16">
        <v>0</v>
      </c>
      <c r="E68" s="16">
        <v>0</v>
      </c>
      <c r="F68" s="17">
        <v>0</v>
      </c>
      <c r="G68" s="17">
        <v>0</v>
      </c>
    </row>
    <row r="69" spans="1:7" x14ac:dyDescent="0.35">
      <c r="A69" s="56" t="s">
        <v>243</v>
      </c>
      <c r="B69" s="54">
        <v>5</v>
      </c>
      <c r="C69" s="54">
        <v>0</v>
      </c>
      <c r="D69" s="54">
        <v>0</v>
      </c>
      <c r="E69" s="54">
        <v>0</v>
      </c>
      <c r="F69" s="55" t="s">
        <v>881</v>
      </c>
      <c r="G69" s="55" t="s">
        <v>881</v>
      </c>
    </row>
    <row r="70" spans="1:7" x14ac:dyDescent="0.35">
      <c r="A70" s="30" t="s">
        <v>244</v>
      </c>
      <c r="B70" s="22">
        <v>60</v>
      </c>
      <c r="C70" s="22">
        <v>60</v>
      </c>
      <c r="D70" s="22">
        <v>0</v>
      </c>
      <c r="E70" s="22">
        <v>60</v>
      </c>
      <c r="F70" s="23">
        <v>0</v>
      </c>
      <c r="G70" s="23">
        <v>1</v>
      </c>
    </row>
    <row r="71" spans="1:7" x14ac:dyDescent="0.35">
      <c r="A71" s="21" t="s">
        <v>245</v>
      </c>
      <c r="B71" s="22">
        <v>35</v>
      </c>
      <c r="C71" s="22">
        <v>20</v>
      </c>
      <c r="D71" s="22" t="s">
        <v>880</v>
      </c>
      <c r="E71" s="22">
        <v>15</v>
      </c>
      <c r="F71" s="23">
        <v>0.10526315789473684</v>
      </c>
      <c r="G71" s="23">
        <v>0.89473684210526316</v>
      </c>
    </row>
    <row r="72" spans="1:7" x14ac:dyDescent="0.35">
      <c r="A72" s="21" t="s">
        <v>246</v>
      </c>
      <c r="B72" s="22">
        <v>15</v>
      </c>
      <c r="C72" s="22">
        <v>15</v>
      </c>
      <c r="D72" s="22" t="s">
        <v>880</v>
      </c>
      <c r="E72" s="22">
        <v>10</v>
      </c>
      <c r="F72" s="23">
        <v>0.15384615384615385</v>
      </c>
      <c r="G72" s="23">
        <v>0.84615384615384615</v>
      </c>
    </row>
    <row r="73" spans="1:7" x14ac:dyDescent="0.35">
      <c r="A73" s="21" t="s">
        <v>247</v>
      </c>
      <c r="B73" s="22">
        <v>10</v>
      </c>
      <c r="C73" s="22">
        <v>10</v>
      </c>
      <c r="D73" s="22">
        <v>0</v>
      </c>
      <c r="E73" s="22">
        <v>10</v>
      </c>
      <c r="F73" s="23">
        <v>0</v>
      </c>
      <c r="G73" s="23">
        <v>1</v>
      </c>
    </row>
    <row r="74" spans="1:7" x14ac:dyDescent="0.35">
      <c r="A74" s="21" t="s">
        <v>248</v>
      </c>
      <c r="B74" s="22">
        <v>20</v>
      </c>
      <c r="C74" s="22">
        <v>5</v>
      </c>
      <c r="D74" s="22">
        <v>0</v>
      </c>
      <c r="E74" s="22">
        <v>5</v>
      </c>
      <c r="F74" s="23">
        <v>0</v>
      </c>
      <c r="G74" s="23">
        <v>1</v>
      </c>
    </row>
    <row r="75" spans="1:7" x14ac:dyDescent="0.35">
      <c r="A75" s="11" t="s">
        <v>65</v>
      </c>
      <c r="B75" s="11"/>
      <c r="C75" s="11"/>
      <c r="D75" s="11"/>
      <c r="E75" s="11"/>
      <c r="F75" s="11"/>
      <c r="G75" s="11"/>
    </row>
    <row r="76" spans="1:7" x14ac:dyDescent="0.35">
      <c r="A76" s="11" t="s">
        <v>84</v>
      </c>
      <c r="B76" s="11"/>
      <c r="C76" s="11"/>
      <c r="D76" s="11"/>
      <c r="E76" s="11"/>
      <c r="F76" s="11"/>
      <c r="G76" s="11"/>
    </row>
    <row r="77" spans="1:7" ht="93" x14ac:dyDescent="0.35">
      <c r="A77" s="76" t="s">
        <v>931</v>
      </c>
      <c r="B77" s="11"/>
      <c r="C77" s="11"/>
      <c r="D77" s="11"/>
      <c r="E77" s="11"/>
      <c r="F77" s="11"/>
      <c r="G77" s="11"/>
    </row>
    <row r="78" spans="1:7" ht="108.5" x14ac:dyDescent="0.35">
      <c r="A78" s="76" t="s">
        <v>932</v>
      </c>
      <c r="B78" s="11"/>
      <c r="C78" s="11"/>
      <c r="D78" s="11"/>
      <c r="E78" s="11"/>
      <c r="F78" s="11"/>
      <c r="G78" s="11"/>
    </row>
    <row r="79" spans="1:7" x14ac:dyDescent="0.35">
      <c r="A79" s="76" t="s">
        <v>933</v>
      </c>
      <c r="B79" s="11"/>
      <c r="C79" s="11"/>
      <c r="D79" s="11"/>
      <c r="E79" s="11"/>
      <c r="F79" s="11"/>
      <c r="G79" s="11"/>
    </row>
    <row r="80" spans="1:7" ht="31" x14ac:dyDescent="0.35">
      <c r="A80" s="76" t="s">
        <v>934</v>
      </c>
    </row>
    <row r="81" spans="1:1" x14ac:dyDescent="0.35">
      <c r="A81" s="76" t="s">
        <v>935</v>
      </c>
    </row>
  </sheetData>
  <conditionalFormatting sqref="D8:E12 F1:G1048576">
    <cfRule type="dataBar" priority="2">
      <dataBar>
        <cfvo type="num" val="0"/>
        <cfvo type="num" val="1"/>
        <color rgb="FFB4A9D4"/>
      </dataBar>
      <extLst>
        <ext xmlns:x14="http://schemas.microsoft.com/office/spreadsheetml/2009/9/main" uri="{B025F937-C7B1-47D3-B67F-A62EFF666E3E}">
          <x14:id>{978ED86F-9DAF-40C8-BA33-2877CAA7FB93}</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978ED86F-9DAF-40C8-BA33-2877CAA7FB93}">
            <x14:dataBar minLength="0" maxLength="100" gradient="0">
              <x14:cfvo type="num">
                <xm:f>0</xm:f>
              </x14:cfvo>
              <x14:cfvo type="num">
                <xm:f>1</xm:f>
              </x14:cfvo>
              <x14:negativeFillColor rgb="FFB4A9D4"/>
              <x14:axisColor rgb="FF000000"/>
            </x14:dataBar>
          </x14:cfRule>
          <xm:sqref>D8:E12 F1:G1048576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74640-B80B-458F-8A96-D8ECE6CC3BDB}">
  <dimension ref="A1:L75"/>
  <sheetViews>
    <sheetView workbookViewId="0"/>
  </sheetViews>
  <sheetFormatPr defaultColWidth="11" defaultRowHeight="15.5" x14ac:dyDescent="0.35"/>
  <cols>
    <col min="1" max="1" width="50.75" customWidth="1"/>
    <col min="2" max="12" width="16.75" customWidth="1"/>
  </cols>
  <sheetData>
    <row r="1" spans="1:12" ht="21" x14ac:dyDescent="0.5">
      <c r="A1" s="10" t="s">
        <v>17</v>
      </c>
      <c r="B1" s="5"/>
      <c r="C1" s="5"/>
      <c r="D1" s="5"/>
      <c r="E1" s="5"/>
      <c r="F1" s="5"/>
      <c r="G1" s="5"/>
      <c r="H1" s="5"/>
      <c r="I1" s="5"/>
      <c r="J1" s="5"/>
      <c r="K1" s="5"/>
      <c r="L1" s="5"/>
    </row>
    <row r="2" spans="1:12" x14ac:dyDescent="0.35">
      <c r="A2" s="5" t="s">
        <v>59</v>
      </c>
      <c r="B2" s="5"/>
      <c r="C2" s="5"/>
      <c r="D2" s="5"/>
      <c r="E2" s="5"/>
      <c r="F2" s="5"/>
      <c r="G2" s="5"/>
      <c r="H2" s="5"/>
      <c r="I2" s="5"/>
      <c r="J2" s="5"/>
      <c r="K2" s="5"/>
      <c r="L2" s="5"/>
    </row>
    <row r="3" spans="1:12" x14ac:dyDescent="0.35">
      <c r="A3" s="5" t="s">
        <v>24</v>
      </c>
      <c r="B3" s="5"/>
      <c r="C3" s="5"/>
      <c r="D3" s="5"/>
      <c r="E3" s="5"/>
      <c r="F3" s="5"/>
      <c r="G3" s="5"/>
      <c r="H3" s="5"/>
      <c r="I3" s="5"/>
      <c r="J3" s="5"/>
      <c r="K3" s="5"/>
      <c r="L3" s="5"/>
    </row>
    <row r="4" spans="1:12" x14ac:dyDescent="0.35">
      <c r="A4" s="5" t="s">
        <v>25</v>
      </c>
      <c r="B4" s="5"/>
      <c r="C4" s="5"/>
      <c r="D4" s="5"/>
      <c r="E4" s="5"/>
      <c r="F4" s="5"/>
      <c r="G4" s="5"/>
      <c r="H4" s="5"/>
      <c r="I4" s="5"/>
      <c r="J4" s="5"/>
      <c r="K4" s="5"/>
      <c r="L4" s="5"/>
    </row>
    <row r="5" spans="1:12" x14ac:dyDescent="0.35">
      <c r="A5" s="5" t="s">
        <v>60</v>
      </c>
      <c r="B5" s="5"/>
      <c r="C5" s="5"/>
      <c r="D5" s="5"/>
      <c r="E5" s="5"/>
      <c r="F5" s="5"/>
      <c r="G5" s="5"/>
      <c r="H5" s="5"/>
      <c r="I5" s="5"/>
      <c r="J5" s="5"/>
      <c r="K5" s="5"/>
      <c r="L5" s="5"/>
    </row>
    <row r="6" spans="1:12" ht="80.150000000000006" customHeight="1" x14ac:dyDescent="0.35">
      <c r="A6" s="7" t="s">
        <v>844</v>
      </c>
      <c r="B6" s="7" t="s">
        <v>916</v>
      </c>
      <c r="C6" s="7" t="s">
        <v>356</v>
      </c>
      <c r="D6" s="7" t="s">
        <v>917</v>
      </c>
      <c r="E6" s="7" t="s">
        <v>918</v>
      </c>
      <c r="F6" s="7" t="s">
        <v>919</v>
      </c>
      <c r="G6" s="7" t="s">
        <v>920</v>
      </c>
      <c r="H6" s="7" t="s">
        <v>921</v>
      </c>
      <c r="I6" s="7" t="s">
        <v>922</v>
      </c>
      <c r="J6" s="7" t="s">
        <v>923</v>
      </c>
      <c r="K6" s="7" t="s">
        <v>357</v>
      </c>
      <c r="L6" s="7" t="s">
        <v>924</v>
      </c>
    </row>
    <row r="7" spans="1:12" x14ac:dyDescent="0.35">
      <c r="A7" s="58" t="s">
        <v>181</v>
      </c>
      <c r="B7" s="59">
        <v>1390</v>
      </c>
      <c r="C7" s="60">
        <v>3.0000000000000001E-3</v>
      </c>
      <c r="D7" s="59">
        <v>1370</v>
      </c>
      <c r="E7" s="59">
        <v>705</v>
      </c>
      <c r="F7" s="59">
        <v>530</v>
      </c>
      <c r="G7" s="59">
        <v>140</v>
      </c>
      <c r="H7" s="61">
        <v>0.51</v>
      </c>
      <c r="I7" s="61">
        <v>0.39</v>
      </c>
      <c r="J7" s="61">
        <v>0.1</v>
      </c>
      <c r="K7" s="62" t="s">
        <v>881</v>
      </c>
      <c r="L7" s="59">
        <v>11</v>
      </c>
    </row>
    <row r="8" spans="1:12" x14ac:dyDescent="0.35">
      <c r="A8" s="5" t="s">
        <v>190</v>
      </c>
      <c r="B8" s="63" t="s">
        <v>880</v>
      </c>
      <c r="C8" s="64">
        <v>1.3194352816994325E-4</v>
      </c>
      <c r="D8" s="63">
        <v>0</v>
      </c>
      <c r="E8" s="63">
        <v>0</v>
      </c>
      <c r="F8" s="63">
        <v>0</v>
      </c>
      <c r="G8" s="63">
        <v>0</v>
      </c>
      <c r="H8" s="65">
        <v>0</v>
      </c>
      <c r="I8" s="65">
        <v>0</v>
      </c>
      <c r="J8" s="65">
        <v>0</v>
      </c>
      <c r="K8" s="66" t="s">
        <v>880</v>
      </c>
      <c r="L8" s="67" t="s">
        <v>881</v>
      </c>
    </row>
    <row r="9" spans="1:12" x14ac:dyDescent="0.35">
      <c r="A9" s="5" t="s">
        <v>191</v>
      </c>
      <c r="B9" s="63">
        <v>15</v>
      </c>
      <c r="C9" s="64">
        <v>2.403846153846154E-3</v>
      </c>
      <c r="D9" s="63">
        <v>5</v>
      </c>
      <c r="E9" s="63">
        <v>5</v>
      </c>
      <c r="F9" s="63" t="s">
        <v>880</v>
      </c>
      <c r="G9" s="63">
        <v>0</v>
      </c>
      <c r="H9" s="65" t="s">
        <v>880</v>
      </c>
      <c r="I9" s="65" t="s">
        <v>880</v>
      </c>
      <c r="J9" s="65">
        <v>0</v>
      </c>
      <c r="K9" s="63">
        <v>10</v>
      </c>
      <c r="L9" s="63">
        <v>11</v>
      </c>
    </row>
    <row r="10" spans="1:12" x14ac:dyDescent="0.35">
      <c r="A10" s="5" t="s">
        <v>192</v>
      </c>
      <c r="B10" s="63">
        <v>30</v>
      </c>
      <c r="C10" s="64">
        <v>4.2900042900042897E-3</v>
      </c>
      <c r="D10" s="63">
        <v>15</v>
      </c>
      <c r="E10" s="63">
        <v>5</v>
      </c>
      <c r="F10" s="63">
        <v>5</v>
      </c>
      <c r="G10" s="63">
        <v>5</v>
      </c>
      <c r="H10" s="65">
        <v>0.41</v>
      </c>
      <c r="I10" s="65">
        <v>0.41</v>
      </c>
      <c r="J10" s="65">
        <v>0.18</v>
      </c>
      <c r="K10" s="63">
        <v>25</v>
      </c>
      <c r="L10" s="63">
        <v>16</v>
      </c>
    </row>
    <row r="11" spans="1:12" x14ac:dyDescent="0.35">
      <c r="A11" s="5" t="s">
        <v>193</v>
      </c>
      <c r="B11" s="63">
        <v>25</v>
      </c>
      <c r="C11" s="64">
        <v>3.0306703842890048E-3</v>
      </c>
      <c r="D11" s="63">
        <v>35</v>
      </c>
      <c r="E11" s="63">
        <v>15</v>
      </c>
      <c r="F11" s="63">
        <v>10</v>
      </c>
      <c r="G11" s="63">
        <v>5</v>
      </c>
      <c r="H11" s="65">
        <v>0.52</v>
      </c>
      <c r="I11" s="65">
        <v>0.36</v>
      </c>
      <c r="J11" s="65">
        <v>0.12</v>
      </c>
      <c r="K11" s="63">
        <v>15</v>
      </c>
      <c r="L11" s="63">
        <v>16</v>
      </c>
    </row>
    <row r="12" spans="1:12" x14ac:dyDescent="0.35">
      <c r="A12" s="5" t="s">
        <v>194</v>
      </c>
      <c r="B12" s="63">
        <v>20</v>
      </c>
      <c r="C12" s="64">
        <v>2.838786792170925E-3</v>
      </c>
      <c r="D12" s="63">
        <v>30</v>
      </c>
      <c r="E12" s="63">
        <v>10</v>
      </c>
      <c r="F12" s="63">
        <v>20</v>
      </c>
      <c r="G12" s="63" t="s">
        <v>880</v>
      </c>
      <c r="H12" s="65" t="s">
        <v>880</v>
      </c>
      <c r="I12" s="65">
        <v>0.6</v>
      </c>
      <c r="J12" s="65" t="s">
        <v>880</v>
      </c>
      <c r="K12" s="63">
        <v>5</v>
      </c>
      <c r="L12" s="63">
        <v>14</v>
      </c>
    </row>
    <row r="13" spans="1:12" x14ac:dyDescent="0.35">
      <c r="A13" s="5" t="s">
        <v>195</v>
      </c>
      <c r="B13" s="63">
        <v>30</v>
      </c>
      <c r="C13" s="64">
        <v>3.6774029926451941E-3</v>
      </c>
      <c r="D13" s="63">
        <v>25</v>
      </c>
      <c r="E13" s="63">
        <v>5</v>
      </c>
      <c r="F13" s="63">
        <v>15</v>
      </c>
      <c r="G13" s="63" t="s">
        <v>880</v>
      </c>
      <c r="H13" s="65" t="s">
        <v>880</v>
      </c>
      <c r="I13" s="65">
        <v>0.61</v>
      </c>
      <c r="J13" s="65" t="s">
        <v>880</v>
      </c>
      <c r="K13" s="63">
        <v>10</v>
      </c>
      <c r="L13" s="63">
        <v>11</v>
      </c>
    </row>
    <row r="14" spans="1:12" x14ac:dyDescent="0.35">
      <c r="A14" s="5" t="s">
        <v>196</v>
      </c>
      <c r="B14" s="63">
        <v>20</v>
      </c>
      <c r="C14" s="64">
        <v>2.6368658965344048E-3</v>
      </c>
      <c r="D14" s="63">
        <v>20</v>
      </c>
      <c r="E14" s="63">
        <v>10</v>
      </c>
      <c r="F14" s="63">
        <v>10</v>
      </c>
      <c r="G14" s="63">
        <v>0</v>
      </c>
      <c r="H14" s="65">
        <v>0.57999999999999996</v>
      </c>
      <c r="I14" s="65">
        <v>0.42</v>
      </c>
      <c r="J14" s="65">
        <v>0</v>
      </c>
      <c r="K14" s="63">
        <v>15</v>
      </c>
      <c r="L14" s="63">
        <v>13</v>
      </c>
    </row>
    <row r="15" spans="1:12" x14ac:dyDescent="0.35">
      <c r="A15" s="5" t="s">
        <v>197</v>
      </c>
      <c r="B15" s="63">
        <v>25</v>
      </c>
      <c r="C15" s="64">
        <v>2.8456998313659359E-3</v>
      </c>
      <c r="D15" s="63">
        <v>30</v>
      </c>
      <c r="E15" s="63">
        <v>10</v>
      </c>
      <c r="F15" s="63">
        <v>20</v>
      </c>
      <c r="G15" s="63" t="s">
        <v>880</v>
      </c>
      <c r="H15" s="65" t="s">
        <v>880</v>
      </c>
      <c r="I15" s="65">
        <v>0.58099999999999996</v>
      </c>
      <c r="J15" s="65" t="s">
        <v>880</v>
      </c>
      <c r="K15" s="63">
        <v>10</v>
      </c>
      <c r="L15" s="63">
        <v>12</v>
      </c>
    </row>
    <row r="16" spans="1:12" x14ac:dyDescent="0.35">
      <c r="A16" s="5" t="s">
        <v>198</v>
      </c>
      <c r="B16" s="63">
        <v>25</v>
      </c>
      <c r="C16" s="64">
        <v>4.0623984400389992E-3</v>
      </c>
      <c r="D16" s="63">
        <v>20</v>
      </c>
      <c r="E16" s="63">
        <v>10</v>
      </c>
      <c r="F16" s="63">
        <v>10</v>
      </c>
      <c r="G16" s="63" t="s">
        <v>880</v>
      </c>
      <c r="H16" s="65">
        <v>0.45</v>
      </c>
      <c r="I16" s="65" t="s">
        <v>880</v>
      </c>
      <c r="J16" s="65" t="s">
        <v>880</v>
      </c>
      <c r="K16" s="63">
        <v>15</v>
      </c>
      <c r="L16" s="63">
        <v>11</v>
      </c>
    </row>
    <row r="17" spans="1:12" x14ac:dyDescent="0.35">
      <c r="A17" s="5" t="s">
        <v>199</v>
      </c>
      <c r="B17" s="63">
        <v>25</v>
      </c>
      <c r="C17" s="64">
        <v>4.1197908413880529E-3</v>
      </c>
      <c r="D17" s="63">
        <v>25</v>
      </c>
      <c r="E17" s="63">
        <v>10</v>
      </c>
      <c r="F17" s="63">
        <v>10</v>
      </c>
      <c r="G17" s="63" t="s">
        <v>880</v>
      </c>
      <c r="H17" s="65">
        <v>0.48</v>
      </c>
      <c r="I17" s="65" t="s">
        <v>880</v>
      </c>
      <c r="J17" s="65" t="s">
        <v>880</v>
      </c>
      <c r="K17" s="63">
        <v>15</v>
      </c>
      <c r="L17" s="63">
        <v>10</v>
      </c>
    </row>
    <row r="18" spans="1:12" x14ac:dyDescent="0.35">
      <c r="A18" s="5" t="s">
        <v>200</v>
      </c>
      <c r="B18" s="63">
        <v>25</v>
      </c>
      <c r="C18" s="64">
        <v>2.1048778255696897E-3</v>
      </c>
      <c r="D18" s="63">
        <v>25</v>
      </c>
      <c r="E18" s="63">
        <v>15</v>
      </c>
      <c r="F18" s="63">
        <v>10</v>
      </c>
      <c r="G18" s="63">
        <v>5</v>
      </c>
      <c r="H18" s="65">
        <v>0.52</v>
      </c>
      <c r="I18" s="65">
        <v>0.3</v>
      </c>
      <c r="J18" s="65">
        <v>0.19</v>
      </c>
      <c r="K18" s="63">
        <v>10</v>
      </c>
      <c r="L18" s="63">
        <v>14</v>
      </c>
    </row>
    <row r="19" spans="1:12" x14ac:dyDescent="0.35">
      <c r="A19" s="5" t="s">
        <v>201</v>
      </c>
      <c r="B19" s="63">
        <v>30</v>
      </c>
      <c r="C19" s="64">
        <v>1.8684829124223977E-3</v>
      </c>
      <c r="D19" s="63">
        <v>25</v>
      </c>
      <c r="E19" s="63">
        <v>15</v>
      </c>
      <c r="F19" s="63">
        <v>5</v>
      </c>
      <c r="G19" s="63">
        <v>5</v>
      </c>
      <c r="H19" s="65">
        <v>0.54</v>
      </c>
      <c r="I19" s="65">
        <v>0.23</v>
      </c>
      <c r="J19" s="65">
        <v>0.23</v>
      </c>
      <c r="K19" s="63">
        <v>15</v>
      </c>
      <c r="L19" s="63">
        <v>13</v>
      </c>
    </row>
    <row r="20" spans="1:12" x14ac:dyDescent="0.35">
      <c r="A20" s="5" t="s">
        <v>202</v>
      </c>
      <c r="B20" s="63">
        <v>25</v>
      </c>
      <c r="C20" s="64">
        <v>2.1173356859285398E-3</v>
      </c>
      <c r="D20" s="63">
        <v>20</v>
      </c>
      <c r="E20" s="63">
        <v>10</v>
      </c>
      <c r="F20" s="63">
        <v>10</v>
      </c>
      <c r="G20" s="63">
        <v>5</v>
      </c>
      <c r="H20" s="65">
        <v>0.38</v>
      </c>
      <c r="I20" s="65">
        <v>0.43</v>
      </c>
      <c r="J20" s="65">
        <v>0.19</v>
      </c>
      <c r="K20" s="63">
        <v>20</v>
      </c>
      <c r="L20" s="63">
        <v>15</v>
      </c>
    </row>
    <row r="21" spans="1:12" x14ac:dyDescent="0.35">
      <c r="A21" s="5" t="s">
        <v>203</v>
      </c>
      <c r="B21" s="63">
        <v>45</v>
      </c>
      <c r="C21" s="64">
        <v>3.6206763731607733E-3</v>
      </c>
      <c r="D21" s="63">
        <v>30</v>
      </c>
      <c r="E21" s="63">
        <v>15</v>
      </c>
      <c r="F21" s="63">
        <v>15</v>
      </c>
      <c r="G21" s="63">
        <v>5</v>
      </c>
      <c r="H21" s="65">
        <v>0.47</v>
      </c>
      <c r="I21" s="65">
        <v>0.43</v>
      </c>
      <c r="J21" s="65">
        <v>0.1</v>
      </c>
      <c r="K21" s="63">
        <v>35</v>
      </c>
      <c r="L21" s="63">
        <v>13</v>
      </c>
    </row>
    <row r="22" spans="1:12" x14ac:dyDescent="0.35">
      <c r="A22" s="5" t="s">
        <v>204</v>
      </c>
      <c r="B22" s="63">
        <v>35</v>
      </c>
      <c r="C22" s="64">
        <v>4.68190581107133E-3</v>
      </c>
      <c r="D22" s="63">
        <v>55</v>
      </c>
      <c r="E22" s="63">
        <v>15</v>
      </c>
      <c r="F22" s="63">
        <v>25</v>
      </c>
      <c r="G22" s="63">
        <v>10</v>
      </c>
      <c r="H22" s="65">
        <v>0.28000000000000003</v>
      </c>
      <c r="I22" s="65">
        <v>0.51</v>
      </c>
      <c r="J22" s="65">
        <v>0.21</v>
      </c>
      <c r="K22" s="63">
        <v>15</v>
      </c>
      <c r="L22" s="63">
        <v>14</v>
      </c>
    </row>
    <row r="23" spans="1:12" x14ac:dyDescent="0.35">
      <c r="A23" s="5" t="s">
        <v>205</v>
      </c>
      <c r="B23" s="63">
        <v>35</v>
      </c>
      <c r="C23" s="64">
        <v>5.2099295127183576E-3</v>
      </c>
      <c r="D23" s="63">
        <v>30</v>
      </c>
      <c r="E23" s="63">
        <v>10</v>
      </c>
      <c r="F23" s="63">
        <v>15</v>
      </c>
      <c r="G23" s="63">
        <v>5</v>
      </c>
      <c r="H23" s="65">
        <v>0.35</v>
      </c>
      <c r="I23" s="65">
        <v>0.42</v>
      </c>
      <c r="J23" s="65">
        <v>0.23</v>
      </c>
      <c r="K23" s="63">
        <v>20</v>
      </c>
      <c r="L23" s="63">
        <v>14</v>
      </c>
    </row>
    <row r="24" spans="1:12" x14ac:dyDescent="0.35">
      <c r="A24" s="5" t="s">
        <v>206</v>
      </c>
      <c r="B24" s="63">
        <v>40</v>
      </c>
      <c r="C24" s="64">
        <v>5.0730017322444939E-3</v>
      </c>
      <c r="D24" s="63">
        <v>30</v>
      </c>
      <c r="E24" s="63">
        <v>10</v>
      </c>
      <c r="F24" s="63">
        <v>10</v>
      </c>
      <c r="G24" s="63">
        <v>10</v>
      </c>
      <c r="H24" s="65">
        <v>0.38</v>
      </c>
      <c r="I24" s="65">
        <v>0.34</v>
      </c>
      <c r="J24" s="65">
        <v>0.28000000000000003</v>
      </c>
      <c r="K24" s="63">
        <v>30</v>
      </c>
      <c r="L24" s="63">
        <v>14</v>
      </c>
    </row>
    <row r="25" spans="1:12" x14ac:dyDescent="0.35">
      <c r="A25" s="5" t="s">
        <v>207</v>
      </c>
      <c r="B25" s="63">
        <v>25</v>
      </c>
      <c r="C25" s="64">
        <v>3.2965457933209117E-3</v>
      </c>
      <c r="D25" s="63">
        <v>35</v>
      </c>
      <c r="E25" s="63">
        <v>15</v>
      </c>
      <c r="F25" s="63">
        <v>10</v>
      </c>
      <c r="G25" s="63">
        <v>10</v>
      </c>
      <c r="H25" s="65">
        <v>0.44</v>
      </c>
      <c r="I25" s="65">
        <v>0.32</v>
      </c>
      <c r="J25" s="65">
        <v>0.24</v>
      </c>
      <c r="K25" s="63">
        <v>15</v>
      </c>
      <c r="L25" s="63">
        <v>13</v>
      </c>
    </row>
    <row r="26" spans="1:12" x14ac:dyDescent="0.35">
      <c r="A26" s="5" t="s">
        <v>208</v>
      </c>
      <c r="B26" s="63">
        <v>30</v>
      </c>
      <c r="C26" s="64">
        <v>3.0117242121114338E-3</v>
      </c>
      <c r="D26" s="63">
        <v>25</v>
      </c>
      <c r="E26" s="63">
        <v>10</v>
      </c>
      <c r="F26" s="63">
        <v>10</v>
      </c>
      <c r="G26" s="63">
        <v>5</v>
      </c>
      <c r="H26" s="65">
        <v>0.38</v>
      </c>
      <c r="I26" s="65">
        <v>0.35</v>
      </c>
      <c r="J26" s="65">
        <v>0.27</v>
      </c>
      <c r="K26" s="63">
        <v>20</v>
      </c>
      <c r="L26" s="63">
        <v>14</v>
      </c>
    </row>
    <row r="27" spans="1:12" x14ac:dyDescent="0.35">
      <c r="A27" s="5" t="s">
        <v>209</v>
      </c>
      <c r="B27" s="63">
        <v>40</v>
      </c>
      <c r="C27" s="64">
        <v>4.0881443812942463E-3</v>
      </c>
      <c r="D27" s="63">
        <v>40</v>
      </c>
      <c r="E27" s="63">
        <v>10</v>
      </c>
      <c r="F27" s="63">
        <v>10</v>
      </c>
      <c r="G27" s="63">
        <v>15</v>
      </c>
      <c r="H27" s="65">
        <v>0.31</v>
      </c>
      <c r="I27" s="65">
        <v>0.28000000000000003</v>
      </c>
      <c r="J27" s="65">
        <v>0.41</v>
      </c>
      <c r="K27" s="63">
        <v>20</v>
      </c>
      <c r="L27" s="63">
        <v>10</v>
      </c>
    </row>
    <row r="28" spans="1:12" x14ac:dyDescent="0.35">
      <c r="A28" s="5" t="s">
        <v>210</v>
      </c>
      <c r="B28" s="63">
        <v>30</v>
      </c>
      <c r="C28" s="64">
        <v>3.295418305517168E-3</v>
      </c>
      <c r="D28" s="63">
        <v>35</v>
      </c>
      <c r="E28" s="63">
        <v>15</v>
      </c>
      <c r="F28" s="63">
        <v>10</v>
      </c>
      <c r="G28" s="63">
        <v>10</v>
      </c>
      <c r="H28" s="65">
        <v>0.42</v>
      </c>
      <c r="I28" s="65">
        <v>0.27</v>
      </c>
      <c r="J28" s="65">
        <v>0.3</v>
      </c>
      <c r="K28" s="63">
        <v>20</v>
      </c>
      <c r="L28" s="63">
        <v>8</v>
      </c>
    </row>
    <row r="29" spans="1:12" x14ac:dyDescent="0.35">
      <c r="A29" s="5" t="s">
        <v>211</v>
      </c>
      <c r="B29" s="63">
        <v>25</v>
      </c>
      <c r="C29" s="64">
        <v>2.9408004091548397E-3</v>
      </c>
      <c r="D29" s="63">
        <v>30</v>
      </c>
      <c r="E29" s="63">
        <v>5</v>
      </c>
      <c r="F29" s="63">
        <v>15</v>
      </c>
      <c r="G29" s="63">
        <v>10</v>
      </c>
      <c r="H29" s="65">
        <v>0.17</v>
      </c>
      <c r="I29" s="65">
        <v>0.52</v>
      </c>
      <c r="J29" s="65">
        <v>0.31</v>
      </c>
      <c r="K29" s="63">
        <v>15</v>
      </c>
      <c r="L29" s="63">
        <v>11</v>
      </c>
    </row>
    <row r="30" spans="1:12" x14ac:dyDescent="0.35">
      <c r="A30" s="5" t="s">
        <v>212</v>
      </c>
      <c r="B30" s="63">
        <v>25</v>
      </c>
      <c r="C30" s="64">
        <v>1.5397881251539788E-3</v>
      </c>
      <c r="D30" s="63">
        <v>25</v>
      </c>
      <c r="E30" s="63">
        <v>10</v>
      </c>
      <c r="F30" s="63">
        <v>10</v>
      </c>
      <c r="G30" s="63">
        <v>5</v>
      </c>
      <c r="H30" s="65">
        <v>0.31</v>
      </c>
      <c r="I30" s="65">
        <v>0.42</v>
      </c>
      <c r="J30" s="65">
        <v>0.27</v>
      </c>
      <c r="K30" s="63">
        <v>10</v>
      </c>
      <c r="L30" s="63">
        <v>11</v>
      </c>
    </row>
    <row r="31" spans="1:12" x14ac:dyDescent="0.35">
      <c r="A31" s="5" t="s">
        <v>213</v>
      </c>
      <c r="B31" s="63">
        <v>25</v>
      </c>
      <c r="C31" s="64">
        <v>2.9315196998123826E-3</v>
      </c>
      <c r="D31" s="63">
        <v>20</v>
      </c>
      <c r="E31" s="63">
        <v>5</v>
      </c>
      <c r="F31" s="63">
        <v>10</v>
      </c>
      <c r="G31" s="63">
        <v>5</v>
      </c>
      <c r="H31" s="65">
        <v>0.25</v>
      </c>
      <c r="I31" s="65">
        <v>0.45</v>
      </c>
      <c r="J31" s="65">
        <v>0.3</v>
      </c>
      <c r="K31" s="63">
        <v>15</v>
      </c>
      <c r="L31" s="63">
        <v>9</v>
      </c>
    </row>
    <row r="32" spans="1:12" x14ac:dyDescent="0.35">
      <c r="A32" s="5" t="s">
        <v>214</v>
      </c>
      <c r="B32" s="63">
        <v>20</v>
      </c>
      <c r="C32" s="64">
        <v>2.5109026034095413E-3</v>
      </c>
      <c r="D32" s="63">
        <v>25</v>
      </c>
      <c r="E32" s="63">
        <v>5</v>
      </c>
      <c r="F32" s="63">
        <v>15</v>
      </c>
      <c r="G32" s="63">
        <v>5</v>
      </c>
      <c r="H32" s="65">
        <v>0.28000000000000003</v>
      </c>
      <c r="I32" s="65">
        <v>0.6</v>
      </c>
      <c r="J32" s="65">
        <v>0.12</v>
      </c>
      <c r="K32" s="63">
        <v>10</v>
      </c>
      <c r="L32" s="63">
        <v>11</v>
      </c>
    </row>
    <row r="33" spans="1:12" x14ac:dyDescent="0.35">
      <c r="A33" s="5" t="s">
        <v>215</v>
      </c>
      <c r="B33" s="63">
        <v>30</v>
      </c>
      <c r="C33" s="64">
        <v>5.9672762271414824E-3</v>
      </c>
      <c r="D33" s="63">
        <v>25</v>
      </c>
      <c r="E33" s="63">
        <v>10</v>
      </c>
      <c r="F33" s="63">
        <v>5</v>
      </c>
      <c r="G33" s="63">
        <v>10</v>
      </c>
      <c r="H33" s="65">
        <v>0.33</v>
      </c>
      <c r="I33" s="65">
        <v>0.25</v>
      </c>
      <c r="J33" s="65">
        <v>0.42</v>
      </c>
      <c r="K33" s="63">
        <v>20</v>
      </c>
      <c r="L33" s="63">
        <v>5</v>
      </c>
    </row>
    <row r="34" spans="1:12" x14ac:dyDescent="0.35">
      <c r="A34" s="5" t="s">
        <v>216</v>
      </c>
      <c r="B34" s="63">
        <v>20</v>
      </c>
      <c r="C34" s="64">
        <v>4.4193469187331202E-3</v>
      </c>
      <c r="D34" s="63">
        <v>25</v>
      </c>
      <c r="E34" s="63">
        <v>10</v>
      </c>
      <c r="F34" s="63">
        <v>10</v>
      </c>
      <c r="G34" s="63">
        <v>0</v>
      </c>
      <c r="H34" s="65">
        <v>0.48</v>
      </c>
      <c r="I34" s="65">
        <v>0.52</v>
      </c>
      <c r="J34" s="65">
        <v>0</v>
      </c>
      <c r="K34" s="63">
        <v>15</v>
      </c>
      <c r="L34" s="63">
        <v>12</v>
      </c>
    </row>
    <row r="35" spans="1:12" x14ac:dyDescent="0.35">
      <c r="A35" s="5" t="s">
        <v>217</v>
      </c>
      <c r="B35" s="63">
        <v>20</v>
      </c>
      <c r="C35" s="64">
        <v>3.3124769966875228E-3</v>
      </c>
      <c r="D35" s="63">
        <v>15</v>
      </c>
      <c r="E35" s="63">
        <v>10</v>
      </c>
      <c r="F35" s="63">
        <v>5</v>
      </c>
      <c r="G35" s="63">
        <v>0</v>
      </c>
      <c r="H35" s="65">
        <v>0.65</v>
      </c>
      <c r="I35" s="65">
        <v>0.35</v>
      </c>
      <c r="J35" s="65">
        <v>0</v>
      </c>
      <c r="K35" s="63">
        <v>15</v>
      </c>
      <c r="L35" s="63">
        <v>6</v>
      </c>
    </row>
    <row r="36" spans="1:12" x14ac:dyDescent="0.35">
      <c r="A36" s="5" t="s">
        <v>218</v>
      </c>
      <c r="B36" s="63">
        <v>20</v>
      </c>
      <c r="C36" s="64">
        <v>6.0373216245883645E-3</v>
      </c>
      <c r="D36" s="63">
        <v>25</v>
      </c>
      <c r="E36" s="63">
        <v>10</v>
      </c>
      <c r="F36" s="63">
        <v>15</v>
      </c>
      <c r="G36" s="63" t="s">
        <v>880</v>
      </c>
      <c r="H36" s="65" t="s">
        <v>880</v>
      </c>
      <c r="I36" s="65">
        <v>0.5</v>
      </c>
      <c r="J36" s="65" t="s">
        <v>880</v>
      </c>
      <c r="K36" s="63">
        <v>10</v>
      </c>
      <c r="L36" s="63">
        <v>8</v>
      </c>
    </row>
    <row r="37" spans="1:12" x14ac:dyDescent="0.35">
      <c r="A37" s="5" t="s">
        <v>219</v>
      </c>
      <c r="B37" s="63">
        <v>20</v>
      </c>
      <c r="C37" s="64">
        <v>4.6114825916532161E-3</v>
      </c>
      <c r="D37" s="63">
        <v>15</v>
      </c>
      <c r="E37" s="63">
        <v>10</v>
      </c>
      <c r="F37" s="63">
        <v>5</v>
      </c>
      <c r="G37" s="63">
        <v>0</v>
      </c>
      <c r="H37" s="65">
        <v>0.71</v>
      </c>
      <c r="I37" s="65">
        <v>0.28999999999999998</v>
      </c>
      <c r="J37" s="65">
        <v>0</v>
      </c>
      <c r="K37" s="63">
        <v>15</v>
      </c>
      <c r="L37" s="63">
        <v>5</v>
      </c>
    </row>
    <row r="38" spans="1:12" x14ac:dyDescent="0.35">
      <c r="A38" s="5" t="s">
        <v>220</v>
      </c>
      <c r="B38" s="63">
        <v>15</v>
      </c>
      <c r="C38" s="64">
        <v>2.7537372147915028E-3</v>
      </c>
      <c r="D38" s="63">
        <v>20</v>
      </c>
      <c r="E38" s="63">
        <v>10</v>
      </c>
      <c r="F38" s="63">
        <v>10</v>
      </c>
      <c r="G38" s="63">
        <v>0</v>
      </c>
      <c r="H38" s="65">
        <v>0.53</v>
      </c>
      <c r="I38" s="65">
        <v>0.47</v>
      </c>
      <c r="J38" s="65">
        <v>0</v>
      </c>
      <c r="K38" s="63">
        <v>10</v>
      </c>
      <c r="L38" s="63">
        <v>9</v>
      </c>
    </row>
    <row r="39" spans="1:12" x14ac:dyDescent="0.35">
      <c r="A39" s="5" t="s">
        <v>221</v>
      </c>
      <c r="B39" s="63">
        <v>20</v>
      </c>
      <c r="C39" s="64">
        <v>3.1684562577011088E-3</v>
      </c>
      <c r="D39" s="63">
        <v>15</v>
      </c>
      <c r="E39" s="63">
        <v>5</v>
      </c>
      <c r="F39" s="63">
        <v>10</v>
      </c>
      <c r="G39" s="63">
        <v>0</v>
      </c>
      <c r="H39" s="65">
        <v>0.38</v>
      </c>
      <c r="I39" s="65">
        <v>0.63</v>
      </c>
      <c r="J39" s="65">
        <v>0</v>
      </c>
      <c r="K39" s="63">
        <v>15</v>
      </c>
      <c r="L39" s="63">
        <v>8</v>
      </c>
    </row>
    <row r="40" spans="1:12" x14ac:dyDescent="0.35">
      <c r="A40" s="5" t="s">
        <v>222</v>
      </c>
      <c r="B40" s="63">
        <v>10</v>
      </c>
      <c r="C40" s="64">
        <v>2.3028209556706968E-3</v>
      </c>
      <c r="D40" s="63">
        <v>15</v>
      </c>
      <c r="E40" s="63">
        <v>10</v>
      </c>
      <c r="F40" s="63">
        <v>5</v>
      </c>
      <c r="G40" s="63">
        <v>0</v>
      </c>
      <c r="H40" s="65">
        <v>0.56999999999999995</v>
      </c>
      <c r="I40" s="65">
        <v>0.43</v>
      </c>
      <c r="J40" s="65">
        <v>0</v>
      </c>
      <c r="K40" s="63">
        <v>10</v>
      </c>
      <c r="L40" s="63">
        <v>8</v>
      </c>
    </row>
    <row r="41" spans="1:12" x14ac:dyDescent="0.35">
      <c r="A41" s="5" t="s">
        <v>223</v>
      </c>
      <c r="B41" s="63">
        <v>15</v>
      </c>
      <c r="C41" s="64">
        <v>2.1828103683492498E-3</v>
      </c>
      <c r="D41" s="63">
        <v>15</v>
      </c>
      <c r="E41" s="63">
        <v>10</v>
      </c>
      <c r="F41" s="63">
        <v>5</v>
      </c>
      <c r="G41" s="63">
        <v>0</v>
      </c>
      <c r="H41" s="65">
        <v>0.71</v>
      </c>
      <c r="I41" s="65">
        <v>0.28999999999999998</v>
      </c>
      <c r="J41" s="65">
        <v>0</v>
      </c>
      <c r="K41" s="63">
        <v>10</v>
      </c>
      <c r="L41" s="63">
        <v>11</v>
      </c>
    </row>
    <row r="42" spans="1:12" x14ac:dyDescent="0.35">
      <c r="A42" s="5" t="s">
        <v>224</v>
      </c>
      <c r="B42" s="63">
        <v>20</v>
      </c>
      <c r="C42" s="64">
        <v>3.2201405152224825E-3</v>
      </c>
      <c r="D42" s="63">
        <v>15</v>
      </c>
      <c r="E42" s="63">
        <v>15</v>
      </c>
      <c r="F42" s="63">
        <v>5</v>
      </c>
      <c r="G42" s="63">
        <v>0</v>
      </c>
      <c r="H42" s="65">
        <v>0.76</v>
      </c>
      <c r="I42" s="65">
        <v>0.24</v>
      </c>
      <c r="J42" s="65">
        <v>0</v>
      </c>
      <c r="K42" s="63">
        <v>15</v>
      </c>
      <c r="L42" s="63">
        <v>6</v>
      </c>
    </row>
    <row r="43" spans="1:12" x14ac:dyDescent="0.35">
      <c r="A43" s="5" t="s">
        <v>225</v>
      </c>
      <c r="B43" s="63">
        <v>20</v>
      </c>
      <c r="C43" s="64">
        <v>2.2727272727272726E-3</v>
      </c>
      <c r="D43" s="63">
        <v>25</v>
      </c>
      <c r="E43" s="63">
        <v>15</v>
      </c>
      <c r="F43" s="63">
        <v>5</v>
      </c>
      <c r="G43" s="63">
        <v>0</v>
      </c>
      <c r="H43" s="65">
        <v>0.7</v>
      </c>
      <c r="I43" s="65">
        <v>0.3</v>
      </c>
      <c r="J43" s="65">
        <v>0</v>
      </c>
      <c r="K43" s="63">
        <v>15</v>
      </c>
      <c r="L43" s="63">
        <v>8</v>
      </c>
    </row>
    <row r="44" spans="1:12" x14ac:dyDescent="0.35">
      <c r="A44" s="5" t="s">
        <v>226</v>
      </c>
      <c r="B44" s="63">
        <v>25</v>
      </c>
      <c r="C44" s="64">
        <v>2.0451506332100997E-3</v>
      </c>
      <c r="D44" s="63">
        <v>25</v>
      </c>
      <c r="E44" s="63">
        <v>20</v>
      </c>
      <c r="F44" s="63">
        <v>5</v>
      </c>
      <c r="G44" s="63">
        <v>0</v>
      </c>
      <c r="H44" s="65">
        <v>0.72</v>
      </c>
      <c r="I44" s="65">
        <v>0.28000000000000003</v>
      </c>
      <c r="J44" s="65">
        <v>0</v>
      </c>
      <c r="K44" s="63">
        <v>15</v>
      </c>
      <c r="L44" s="63">
        <v>8</v>
      </c>
    </row>
    <row r="45" spans="1:12" x14ac:dyDescent="0.35">
      <c r="A45" s="5" t="s">
        <v>227</v>
      </c>
      <c r="B45" s="63">
        <v>40</v>
      </c>
      <c r="C45" s="64">
        <v>3.8359667549547902E-3</v>
      </c>
      <c r="D45" s="63">
        <v>35</v>
      </c>
      <c r="E45" s="63">
        <v>25</v>
      </c>
      <c r="F45" s="63">
        <v>5</v>
      </c>
      <c r="G45" s="63">
        <v>0</v>
      </c>
      <c r="H45" s="65">
        <v>0.79</v>
      </c>
      <c r="I45" s="65">
        <v>0.21</v>
      </c>
      <c r="J45" s="65">
        <v>0</v>
      </c>
      <c r="K45" s="63">
        <v>25</v>
      </c>
      <c r="L45" s="63">
        <v>8</v>
      </c>
    </row>
    <row r="46" spans="1:12" x14ac:dyDescent="0.35">
      <c r="A46" s="5" t="s">
        <v>228</v>
      </c>
      <c r="B46" s="63">
        <v>30</v>
      </c>
      <c r="C46" s="64">
        <v>3.8178347422961551E-3</v>
      </c>
      <c r="D46" s="63">
        <v>35</v>
      </c>
      <c r="E46" s="63">
        <v>25</v>
      </c>
      <c r="F46" s="63">
        <v>10</v>
      </c>
      <c r="G46" s="63">
        <v>0</v>
      </c>
      <c r="H46" s="65">
        <v>0.72</v>
      </c>
      <c r="I46" s="65">
        <v>0.28000000000000003</v>
      </c>
      <c r="J46" s="65">
        <v>0</v>
      </c>
      <c r="K46" s="63">
        <v>15</v>
      </c>
      <c r="L46" s="63">
        <v>10</v>
      </c>
    </row>
    <row r="47" spans="1:12" x14ac:dyDescent="0.35">
      <c r="A47" s="5" t="s">
        <v>229</v>
      </c>
      <c r="B47" s="63">
        <v>25</v>
      </c>
      <c r="C47" s="64">
        <v>4.8197072474116384E-3</v>
      </c>
      <c r="D47" s="63">
        <v>30</v>
      </c>
      <c r="E47" s="63">
        <v>15</v>
      </c>
      <c r="F47" s="63">
        <v>10</v>
      </c>
      <c r="G47" s="63">
        <v>0</v>
      </c>
      <c r="H47" s="65">
        <v>0.61</v>
      </c>
      <c r="I47" s="65">
        <v>0.39</v>
      </c>
      <c r="J47" s="65">
        <v>0</v>
      </c>
      <c r="K47" s="63">
        <v>15</v>
      </c>
      <c r="L47" s="63">
        <v>11</v>
      </c>
    </row>
    <row r="48" spans="1:12" x14ac:dyDescent="0.35">
      <c r="A48" s="5" t="s">
        <v>230</v>
      </c>
      <c r="B48" s="63">
        <v>20</v>
      </c>
      <c r="C48" s="64">
        <v>5.5819145967066705E-3</v>
      </c>
      <c r="D48" s="63">
        <v>20</v>
      </c>
      <c r="E48" s="63">
        <v>10</v>
      </c>
      <c r="F48" s="63">
        <v>10</v>
      </c>
      <c r="G48" s="63">
        <v>0</v>
      </c>
      <c r="H48" s="65">
        <v>0.52</v>
      </c>
      <c r="I48" s="65">
        <v>0.48</v>
      </c>
      <c r="J48" s="65">
        <v>0</v>
      </c>
      <c r="K48" s="63">
        <v>15</v>
      </c>
      <c r="L48" s="63">
        <v>9</v>
      </c>
    </row>
    <row r="49" spans="1:12" x14ac:dyDescent="0.35">
      <c r="A49" s="5" t="s">
        <v>231</v>
      </c>
      <c r="B49" s="63">
        <v>20</v>
      </c>
      <c r="C49" s="64">
        <v>4.1305245766212308E-3</v>
      </c>
      <c r="D49" s="63">
        <v>15</v>
      </c>
      <c r="E49" s="63">
        <v>15</v>
      </c>
      <c r="F49" s="63">
        <v>5</v>
      </c>
      <c r="G49" s="63">
        <v>0</v>
      </c>
      <c r="H49" s="65">
        <v>0.76</v>
      </c>
      <c r="I49" s="65">
        <v>0.24</v>
      </c>
      <c r="J49" s="65">
        <v>0</v>
      </c>
      <c r="K49" s="63">
        <v>15</v>
      </c>
      <c r="L49" s="63">
        <v>7</v>
      </c>
    </row>
    <row r="50" spans="1:12" x14ac:dyDescent="0.35">
      <c r="A50" s="5" t="s">
        <v>232</v>
      </c>
      <c r="B50" s="63">
        <v>30</v>
      </c>
      <c r="C50" s="64">
        <v>7.4923905408569424E-3</v>
      </c>
      <c r="D50" s="63">
        <v>25</v>
      </c>
      <c r="E50" s="63">
        <v>20</v>
      </c>
      <c r="F50" s="63">
        <v>10</v>
      </c>
      <c r="G50" s="63">
        <v>0</v>
      </c>
      <c r="H50" s="65">
        <v>0.69</v>
      </c>
      <c r="I50" s="65">
        <v>0.31</v>
      </c>
      <c r="J50" s="65">
        <v>0</v>
      </c>
      <c r="K50" s="63">
        <v>20</v>
      </c>
      <c r="L50" s="63">
        <v>9</v>
      </c>
    </row>
    <row r="51" spans="1:12" x14ac:dyDescent="0.35">
      <c r="A51" s="5" t="s">
        <v>233</v>
      </c>
      <c r="B51" s="63">
        <v>55</v>
      </c>
      <c r="C51" s="64">
        <v>4.7816672681342473E-3</v>
      </c>
      <c r="D51" s="63">
        <v>50</v>
      </c>
      <c r="E51" s="63">
        <v>40</v>
      </c>
      <c r="F51" s="63">
        <v>10</v>
      </c>
      <c r="G51" s="63">
        <v>0</v>
      </c>
      <c r="H51" s="65">
        <v>0.82</v>
      </c>
      <c r="I51" s="65">
        <v>0.18</v>
      </c>
      <c r="J51" s="65">
        <v>0</v>
      </c>
      <c r="K51" s="63">
        <v>25</v>
      </c>
      <c r="L51" s="63">
        <v>7</v>
      </c>
    </row>
    <row r="52" spans="1:12" x14ac:dyDescent="0.35">
      <c r="A52" s="5" t="s">
        <v>234</v>
      </c>
      <c r="B52" s="63">
        <v>35</v>
      </c>
      <c r="C52" s="64">
        <v>4.2745788282625092E-3</v>
      </c>
      <c r="D52" s="63">
        <v>35</v>
      </c>
      <c r="E52" s="63">
        <v>20</v>
      </c>
      <c r="F52" s="63">
        <v>15</v>
      </c>
      <c r="G52" s="63">
        <v>0</v>
      </c>
      <c r="H52" s="65">
        <v>0.59</v>
      </c>
      <c r="I52" s="65">
        <v>0.41</v>
      </c>
      <c r="J52" s="65">
        <v>0</v>
      </c>
      <c r="K52" s="63">
        <v>25</v>
      </c>
      <c r="L52" s="63">
        <v>14</v>
      </c>
    </row>
    <row r="53" spans="1:12" x14ac:dyDescent="0.35">
      <c r="A53" s="5" t="s">
        <v>235</v>
      </c>
      <c r="B53" s="63">
        <v>45</v>
      </c>
      <c r="C53" s="64">
        <v>7.0354972817396862E-3</v>
      </c>
      <c r="D53" s="63">
        <v>40</v>
      </c>
      <c r="E53" s="63">
        <v>25</v>
      </c>
      <c r="F53" s="63">
        <v>15</v>
      </c>
      <c r="G53" s="63">
        <v>0</v>
      </c>
      <c r="H53" s="65">
        <v>0.63</v>
      </c>
      <c r="I53" s="65">
        <v>0.37</v>
      </c>
      <c r="J53" s="65">
        <v>0</v>
      </c>
      <c r="K53" s="63">
        <v>30</v>
      </c>
      <c r="L53" s="63">
        <v>11</v>
      </c>
    </row>
    <row r="54" spans="1:12" x14ac:dyDescent="0.35">
      <c r="A54" s="5" t="s">
        <v>236</v>
      </c>
      <c r="B54" s="63">
        <v>40</v>
      </c>
      <c r="C54" s="64">
        <v>5.557138785978911E-3</v>
      </c>
      <c r="D54" s="63">
        <v>40</v>
      </c>
      <c r="E54" s="63">
        <v>30</v>
      </c>
      <c r="F54" s="63">
        <v>10</v>
      </c>
      <c r="G54" s="63" t="s">
        <v>880</v>
      </c>
      <c r="H54" s="65">
        <v>0.73</v>
      </c>
      <c r="I54" s="63" t="s">
        <v>880</v>
      </c>
      <c r="J54" s="63" t="s">
        <v>880</v>
      </c>
      <c r="K54" s="63">
        <v>30</v>
      </c>
      <c r="L54" s="63">
        <v>11</v>
      </c>
    </row>
    <row r="55" spans="1:12" x14ac:dyDescent="0.35">
      <c r="A55" s="5" t="s">
        <v>237</v>
      </c>
      <c r="B55" s="63">
        <v>30</v>
      </c>
      <c r="C55" s="64">
        <v>5.6969912764821082E-3</v>
      </c>
      <c r="D55" s="63">
        <v>40</v>
      </c>
      <c r="E55" s="63">
        <v>20</v>
      </c>
      <c r="F55" s="63">
        <v>20</v>
      </c>
      <c r="G55" s="63">
        <v>0</v>
      </c>
      <c r="H55" s="65">
        <v>0.53</v>
      </c>
      <c r="I55" s="65">
        <v>0.48</v>
      </c>
      <c r="J55" s="65">
        <v>0</v>
      </c>
      <c r="K55" s="63">
        <v>20</v>
      </c>
      <c r="L55" s="63">
        <v>10</v>
      </c>
    </row>
    <row r="56" spans="1:12" x14ac:dyDescent="0.35">
      <c r="A56" s="5" t="s">
        <v>238</v>
      </c>
      <c r="B56" s="63">
        <v>25</v>
      </c>
      <c r="C56" s="64">
        <v>4.1746390676639412E-3</v>
      </c>
      <c r="D56" s="63">
        <v>20</v>
      </c>
      <c r="E56" s="63">
        <v>15</v>
      </c>
      <c r="F56" s="63">
        <v>5</v>
      </c>
      <c r="G56" s="63">
        <v>0</v>
      </c>
      <c r="H56" s="65">
        <v>0.68</v>
      </c>
      <c r="I56" s="65">
        <v>0.32</v>
      </c>
      <c r="J56" s="65">
        <v>0</v>
      </c>
      <c r="K56" s="63">
        <v>20</v>
      </c>
      <c r="L56" s="63">
        <v>12</v>
      </c>
    </row>
    <row r="57" spans="1:12" x14ac:dyDescent="0.35">
      <c r="A57" s="5" t="s">
        <v>239</v>
      </c>
      <c r="B57" s="63">
        <v>30</v>
      </c>
      <c r="C57" s="64">
        <v>5.9259259259259256E-3</v>
      </c>
      <c r="D57" s="63">
        <v>25</v>
      </c>
      <c r="E57" s="63">
        <v>15</v>
      </c>
      <c r="F57" s="63">
        <v>10</v>
      </c>
      <c r="G57" s="63">
        <v>0</v>
      </c>
      <c r="H57" s="65">
        <v>0.62</v>
      </c>
      <c r="I57" s="65">
        <v>0.38</v>
      </c>
      <c r="J57" s="65">
        <v>0</v>
      </c>
      <c r="K57" s="63">
        <v>25</v>
      </c>
      <c r="L57" s="63">
        <v>8</v>
      </c>
    </row>
    <row r="58" spans="1:12" x14ac:dyDescent="0.35">
      <c r="A58" s="11" t="s">
        <v>240</v>
      </c>
      <c r="B58" s="63">
        <v>25</v>
      </c>
      <c r="C58" s="64">
        <v>5.906406179009541E-3</v>
      </c>
      <c r="D58" s="63">
        <v>35</v>
      </c>
      <c r="E58" s="63">
        <v>20</v>
      </c>
      <c r="F58" s="63">
        <v>15</v>
      </c>
      <c r="G58" s="63">
        <v>0</v>
      </c>
      <c r="H58" s="65">
        <v>0.61</v>
      </c>
      <c r="I58" s="65">
        <v>0.39</v>
      </c>
      <c r="J58" s="65">
        <v>0</v>
      </c>
      <c r="K58" s="63">
        <v>15</v>
      </c>
      <c r="L58" s="63">
        <v>14</v>
      </c>
    </row>
    <row r="59" spans="1:12" x14ac:dyDescent="0.35">
      <c r="A59" s="11" t="s">
        <v>241</v>
      </c>
      <c r="B59" s="63">
        <v>20</v>
      </c>
      <c r="C59" s="64">
        <v>4.8211113930474499E-3</v>
      </c>
      <c r="D59" s="63">
        <v>20</v>
      </c>
      <c r="E59" s="63">
        <v>10</v>
      </c>
      <c r="F59" s="63">
        <v>10</v>
      </c>
      <c r="G59" s="63">
        <v>0</v>
      </c>
      <c r="H59" s="65">
        <v>0.57999999999999996</v>
      </c>
      <c r="I59" s="65">
        <v>0.42</v>
      </c>
      <c r="J59" s="65">
        <v>0</v>
      </c>
      <c r="K59" s="63">
        <v>15</v>
      </c>
      <c r="L59" s="63">
        <v>14</v>
      </c>
    </row>
    <row r="60" spans="1:12" x14ac:dyDescent="0.35">
      <c r="A60" s="11" t="s">
        <v>242</v>
      </c>
      <c r="B60" s="63">
        <v>15</v>
      </c>
      <c r="C60" s="64">
        <v>5.8600482592209586E-3</v>
      </c>
      <c r="D60" s="63">
        <v>15</v>
      </c>
      <c r="E60" s="63">
        <v>5</v>
      </c>
      <c r="F60" s="63">
        <v>10</v>
      </c>
      <c r="G60" s="63">
        <v>0</v>
      </c>
      <c r="H60" s="65">
        <v>0.43</v>
      </c>
      <c r="I60" s="65">
        <v>0.56999999999999995</v>
      </c>
      <c r="J60" s="65">
        <v>0</v>
      </c>
      <c r="K60" s="63">
        <v>20</v>
      </c>
      <c r="L60" s="63">
        <v>13</v>
      </c>
    </row>
    <row r="61" spans="1:12" x14ac:dyDescent="0.35">
      <c r="A61" s="68" t="s">
        <v>244</v>
      </c>
      <c r="B61" s="69">
        <v>170</v>
      </c>
      <c r="C61" s="77">
        <v>2.7313520192495284E-3</v>
      </c>
      <c r="D61" s="69">
        <v>160</v>
      </c>
      <c r="E61" s="69">
        <v>70</v>
      </c>
      <c r="F61" s="69">
        <v>80</v>
      </c>
      <c r="G61" s="69">
        <v>10</v>
      </c>
      <c r="H61" s="70">
        <v>0.43</v>
      </c>
      <c r="I61" s="70">
        <v>0.5</v>
      </c>
      <c r="J61" s="70">
        <v>7.0000000000000007E-2</v>
      </c>
      <c r="K61" s="62" t="s">
        <v>881</v>
      </c>
      <c r="L61" s="69">
        <v>14</v>
      </c>
    </row>
    <row r="62" spans="1:12" x14ac:dyDescent="0.35">
      <c r="A62" s="71" t="s">
        <v>245</v>
      </c>
      <c r="B62" s="72">
        <v>375</v>
      </c>
      <c r="C62" s="78">
        <v>3.3519453730706311E-3</v>
      </c>
      <c r="D62" s="72">
        <v>365</v>
      </c>
      <c r="E62" s="72">
        <v>145</v>
      </c>
      <c r="F62" s="72">
        <v>140</v>
      </c>
      <c r="G62" s="72">
        <v>80</v>
      </c>
      <c r="H62" s="73">
        <v>0.4</v>
      </c>
      <c r="I62" s="73">
        <v>0.38</v>
      </c>
      <c r="J62" s="73">
        <v>0.22</v>
      </c>
      <c r="K62" s="74" t="s">
        <v>881</v>
      </c>
      <c r="L62" s="72">
        <v>13</v>
      </c>
    </row>
    <row r="63" spans="1:12" x14ac:dyDescent="0.35">
      <c r="A63" s="71" t="s">
        <v>246</v>
      </c>
      <c r="B63" s="72">
        <v>265</v>
      </c>
      <c r="C63" s="78">
        <v>3.1804546604503234E-3</v>
      </c>
      <c r="D63" s="72">
        <v>270</v>
      </c>
      <c r="E63" s="72">
        <v>105</v>
      </c>
      <c r="F63" s="72">
        <v>120</v>
      </c>
      <c r="G63" s="72">
        <v>45</v>
      </c>
      <c r="H63" s="73">
        <v>0.39</v>
      </c>
      <c r="I63" s="73">
        <v>0.44</v>
      </c>
      <c r="J63" s="73">
        <v>0.17</v>
      </c>
      <c r="K63" s="74" t="s">
        <v>881</v>
      </c>
      <c r="L63" s="72">
        <v>9</v>
      </c>
    </row>
    <row r="64" spans="1:12" x14ac:dyDescent="0.35">
      <c r="A64" s="71" t="s">
        <v>247</v>
      </c>
      <c r="B64" s="72">
        <v>320</v>
      </c>
      <c r="C64" s="78">
        <v>3.5846321538133071E-3</v>
      </c>
      <c r="D64" s="72">
        <v>305</v>
      </c>
      <c r="E64" s="72">
        <v>220</v>
      </c>
      <c r="F64" s="72">
        <v>90</v>
      </c>
      <c r="G64" s="72">
        <v>0</v>
      </c>
      <c r="H64" s="73">
        <v>0.71</v>
      </c>
      <c r="I64" s="73">
        <v>0.28999999999999998</v>
      </c>
      <c r="J64" s="73">
        <v>0</v>
      </c>
      <c r="K64" s="74" t="s">
        <v>881</v>
      </c>
      <c r="L64" s="72">
        <v>8</v>
      </c>
    </row>
    <row r="65" spans="1:12" x14ac:dyDescent="0.35">
      <c r="A65" s="71" t="s">
        <v>248</v>
      </c>
      <c r="B65" s="72">
        <v>265</v>
      </c>
      <c r="C65" s="78">
        <v>5.4158687012211444E-3</v>
      </c>
      <c r="D65" s="72">
        <v>270</v>
      </c>
      <c r="E65" s="72">
        <v>165</v>
      </c>
      <c r="F65" s="72">
        <v>105</v>
      </c>
      <c r="G65" s="72" t="s">
        <v>880</v>
      </c>
      <c r="H65" s="73">
        <v>0.61</v>
      </c>
      <c r="I65" s="72" t="s">
        <v>880</v>
      </c>
      <c r="J65" s="72" t="s">
        <v>880</v>
      </c>
      <c r="K65" s="75" t="s">
        <v>881</v>
      </c>
      <c r="L65" s="72">
        <v>11</v>
      </c>
    </row>
    <row r="66" spans="1:12" x14ac:dyDescent="0.35">
      <c r="A66" s="5" t="s">
        <v>65</v>
      </c>
      <c r="B66" s="5"/>
      <c r="C66" s="5"/>
      <c r="D66" s="5"/>
      <c r="E66" s="5"/>
      <c r="F66" s="5"/>
      <c r="G66" s="5"/>
      <c r="H66" s="5"/>
      <c r="I66" s="5"/>
      <c r="J66" s="5"/>
      <c r="K66" s="5"/>
      <c r="L66" s="5"/>
    </row>
    <row r="67" spans="1:12" x14ac:dyDescent="0.35">
      <c r="A67" s="5" t="s">
        <v>84</v>
      </c>
      <c r="B67" s="5"/>
      <c r="C67" s="5"/>
      <c r="D67" s="5"/>
      <c r="E67" s="5"/>
      <c r="F67" s="5"/>
      <c r="G67" s="5"/>
      <c r="H67" s="5"/>
      <c r="I67" s="5"/>
      <c r="J67" s="5"/>
      <c r="K67" s="5"/>
      <c r="L67" s="5"/>
    </row>
    <row r="68" spans="1:12" ht="31" x14ac:dyDescent="0.35">
      <c r="A68" s="76" t="s">
        <v>137</v>
      </c>
      <c r="B68" s="5"/>
      <c r="C68" s="5"/>
      <c r="D68" s="5"/>
      <c r="E68" s="5"/>
      <c r="F68" s="5"/>
      <c r="G68" s="5"/>
      <c r="H68" s="5"/>
      <c r="I68" s="5"/>
      <c r="J68" s="5"/>
      <c r="K68" s="5"/>
      <c r="L68" s="5"/>
    </row>
    <row r="69" spans="1:12" x14ac:dyDescent="0.35">
      <c r="A69" s="5" t="s">
        <v>138</v>
      </c>
      <c r="B69" s="5"/>
      <c r="C69" s="5"/>
      <c r="D69" s="5"/>
      <c r="E69" s="5"/>
      <c r="F69" s="5"/>
      <c r="G69" s="5"/>
      <c r="H69" s="5"/>
      <c r="I69" s="5"/>
      <c r="J69" s="5"/>
      <c r="K69" s="5"/>
      <c r="L69" s="5"/>
    </row>
    <row r="70" spans="1:12" ht="77.5" x14ac:dyDescent="0.35">
      <c r="A70" s="76" t="s">
        <v>139</v>
      </c>
      <c r="B70" s="5"/>
      <c r="C70" s="5"/>
      <c r="D70" s="5"/>
      <c r="E70" s="5"/>
      <c r="F70" s="5"/>
      <c r="G70" s="5"/>
      <c r="H70" s="5"/>
      <c r="I70" s="5"/>
      <c r="J70" s="5"/>
      <c r="K70" s="5"/>
      <c r="L70" s="5"/>
    </row>
    <row r="71" spans="1:12" ht="62" x14ac:dyDescent="0.35">
      <c r="A71" s="76" t="s">
        <v>140</v>
      </c>
      <c r="B71" s="5"/>
      <c r="C71" s="5"/>
      <c r="D71" s="5"/>
      <c r="E71" s="5"/>
      <c r="F71" s="5"/>
      <c r="G71" s="5"/>
      <c r="H71" s="5"/>
      <c r="I71" s="5"/>
      <c r="J71" s="5"/>
      <c r="K71" s="5"/>
      <c r="L71" s="5"/>
    </row>
    <row r="75" spans="1:12" x14ac:dyDescent="0.35">
      <c r="B75">
        <v>5</v>
      </c>
    </row>
  </sheetData>
  <conditionalFormatting sqref="H1:J53 H66:J1048576 H65 H54 C1:C1048576 H55:J64">
    <cfRule type="dataBar" priority="8">
      <dataBar>
        <cfvo type="num" val="0"/>
        <cfvo type="num" val="1"/>
        <color rgb="FFB4A9D4"/>
      </dataBar>
      <extLst>
        <ext xmlns:x14="http://schemas.microsoft.com/office/spreadsheetml/2009/9/main" uri="{B025F937-C7B1-47D3-B67F-A62EFF666E3E}">
          <x14:id>{8998D2DE-EE57-4D13-86A8-7E5E62BA7533}</x14:id>
        </ext>
      </extLst>
    </cfRule>
  </conditionalFormatting>
  <conditionalFormatting sqref="K7">
    <cfRule type="dataBar" priority="2">
      <dataBar>
        <cfvo type="num" val="0"/>
        <cfvo type="num" val="1"/>
        <color rgb="FFB4A9D4"/>
      </dataBar>
      <extLst>
        <ext xmlns:x14="http://schemas.microsoft.com/office/spreadsheetml/2009/9/main" uri="{B025F937-C7B1-47D3-B67F-A62EFF666E3E}">
          <x14:id>{DA53231D-2415-46A6-BE6E-FB3B1FA01EA5}</x14:id>
        </ext>
      </extLst>
    </cfRule>
  </conditionalFormatting>
  <conditionalFormatting sqref="K61">
    <cfRule type="dataBar" priority="7">
      <dataBar>
        <cfvo type="num" val="0"/>
        <cfvo type="num" val="1"/>
        <color rgb="FFB4A9D4"/>
      </dataBar>
      <extLst>
        <ext xmlns:x14="http://schemas.microsoft.com/office/spreadsheetml/2009/9/main" uri="{B025F937-C7B1-47D3-B67F-A62EFF666E3E}">
          <x14:id>{ECB76562-A2E8-4A5B-9E17-4EBBB7C54820}</x14:id>
        </ext>
      </extLst>
    </cfRule>
  </conditionalFormatting>
  <conditionalFormatting sqref="K62">
    <cfRule type="dataBar" priority="6">
      <dataBar>
        <cfvo type="num" val="0"/>
        <cfvo type="num" val="1"/>
        <color rgb="FFB4A9D4"/>
      </dataBar>
      <extLst>
        <ext xmlns:x14="http://schemas.microsoft.com/office/spreadsheetml/2009/9/main" uri="{B025F937-C7B1-47D3-B67F-A62EFF666E3E}">
          <x14:id>{15B97698-ACB5-4FE1-B982-478BE917517E}</x14:id>
        </ext>
      </extLst>
    </cfRule>
  </conditionalFormatting>
  <conditionalFormatting sqref="K63">
    <cfRule type="dataBar" priority="5">
      <dataBar>
        <cfvo type="num" val="0"/>
        <cfvo type="num" val="1"/>
        <color rgb="FFB4A9D4"/>
      </dataBar>
      <extLst>
        <ext xmlns:x14="http://schemas.microsoft.com/office/spreadsheetml/2009/9/main" uri="{B025F937-C7B1-47D3-B67F-A62EFF666E3E}">
          <x14:id>{82A40E15-14EC-4D8A-886F-79AE91349755}</x14:id>
        </ext>
      </extLst>
    </cfRule>
  </conditionalFormatting>
  <conditionalFormatting sqref="K64">
    <cfRule type="dataBar" priority="4">
      <dataBar>
        <cfvo type="num" val="0"/>
        <cfvo type="num" val="1"/>
        <color rgb="FFB4A9D4"/>
      </dataBar>
      <extLst>
        <ext xmlns:x14="http://schemas.microsoft.com/office/spreadsheetml/2009/9/main" uri="{B025F937-C7B1-47D3-B67F-A62EFF666E3E}">
          <x14:id>{21C2CD67-6A6A-40E3-95E6-00E38C7710F7}</x14:id>
        </ext>
      </extLst>
    </cfRule>
  </conditionalFormatting>
  <conditionalFormatting sqref="K65">
    <cfRule type="dataBar" priority="3">
      <dataBar>
        <cfvo type="num" val="0"/>
        <cfvo type="num" val="1"/>
        <color rgb="FFB4A9D4"/>
      </dataBar>
      <extLst>
        <ext xmlns:x14="http://schemas.microsoft.com/office/spreadsheetml/2009/9/main" uri="{B025F937-C7B1-47D3-B67F-A62EFF666E3E}">
          <x14:id>{235F4168-8A1D-4EB5-A645-50CE29EB4288}</x14:id>
        </ext>
      </extLst>
    </cfRule>
  </conditionalFormatting>
  <conditionalFormatting sqref="L8">
    <cfRule type="dataBar" priority="1">
      <dataBar>
        <cfvo type="num" val="0"/>
        <cfvo type="num" val="1"/>
        <color rgb="FFB4A9D4"/>
      </dataBar>
      <extLst>
        <ext xmlns:x14="http://schemas.microsoft.com/office/spreadsheetml/2009/9/main" uri="{B025F937-C7B1-47D3-B67F-A62EFF666E3E}">
          <x14:id>{ECFA87A5-F745-4809-AD50-283366DA44E0}</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998D2DE-EE57-4D13-86A8-7E5E62BA7533}">
            <x14:dataBar minLength="0" maxLength="100" gradient="0">
              <x14:cfvo type="num">
                <xm:f>0</xm:f>
              </x14:cfvo>
              <x14:cfvo type="num">
                <xm:f>1</xm:f>
              </x14:cfvo>
              <x14:negativeFillColor rgb="FFB4A9D4"/>
              <x14:axisColor rgb="FF000000"/>
            </x14:dataBar>
          </x14:cfRule>
          <xm:sqref>H1:J53 H66:J1048576 H65 H54 C1:C1048576 H55:J64</xm:sqref>
        </x14:conditionalFormatting>
        <x14:conditionalFormatting xmlns:xm="http://schemas.microsoft.com/office/excel/2006/main">
          <x14:cfRule type="dataBar" id="{DA53231D-2415-46A6-BE6E-FB3B1FA01EA5}">
            <x14:dataBar minLength="0" maxLength="100" gradient="0">
              <x14:cfvo type="num">
                <xm:f>0</xm:f>
              </x14:cfvo>
              <x14:cfvo type="num">
                <xm:f>1</xm:f>
              </x14:cfvo>
              <x14:negativeFillColor rgb="FFFF0000"/>
              <x14:axisColor rgb="FF000000"/>
            </x14:dataBar>
          </x14:cfRule>
          <xm:sqref>K7</xm:sqref>
        </x14:conditionalFormatting>
        <x14:conditionalFormatting xmlns:xm="http://schemas.microsoft.com/office/excel/2006/main">
          <x14:cfRule type="dataBar" id="{ECB76562-A2E8-4A5B-9E17-4EBBB7C54820}">
            <x14:dataBar minLength="0" maxLength="100" gradient="0">
              <x14:cfvo type="num">
                <xm:f>0</xm:f>
              </x14:cfvo>
              <x14:cfvo type="num">
                <xm:f>1</xm:f>
              </x14:cfvo>
              <x14:negativeFillColor rgb="FFFF0000"/>
              <x14:axisColor rgb="FF000000"/>
            </x14:dataBar>
          </x14:cfRule>
          <xm:sqref>K61</xm:sqref>
        </x14:conditionalFormatting>
        <x14:conditionalFormatting xmlns:xm="http://schemas.microsoft.com/office/excel/2006/main">
          <x14:cfRule type="dataBar" id="{15B97698-ACB5-4FE1-B982-478BE917517E}">
            <x14:dataBar minLength="0" maxLength="100" gradient="0">
              <x14:cfvo type="num">
                <xm:f>0</xm:f>
              </x14:cfvo>
              <x14:cfvo type="num">
                <xm:f>1</xm:f>
              </x14:cfvo>
              <x14:negativeFillColor rgb="FFFF0000"/>
              <x14:axisColor rgb="FF000000"/>
            </x14:dataBar>
          </x14:cfRule>
          <xm:sqref>K62</xm:sqref>
        </x14:conditionalFormatting>
        <x14:conditionalFormatting xmlns:xm="http://schemas.microsoft.com/office/excel/2006/main">
          <x14:cfRule type="dataBar" id="{82A40E15-14EC-4D8A-886F-79AE91349755}">
            <x14:dataBar minLength="0" maxLength="100" gradient="0">
              <x14:cfvo type="num">
                <xm:f>0</xm:f>
              </x14:cfvo>
              <x14:cfvo type="num">
                <xm:f>1</xm:f>
              </x14:cfvo>
              <x14:negativeFillColor rgb="FFFF0000"/>
              <x14:axisColor rgb="FF000000"/>
            </x14:dataBar>
          </x14:cfRule>
          <xm:sqref>K63</xm:sqref>
        </x14:conditionalFormatting>
        <x14:conditionalFormatting xmlns:xm="http://schemas.microsoft.com/office/excel/2006/main">
          <x14:cfRule type="dataBar" id="{21C2CD67-6A6A-40E3-95E6-00E38C7710F7}">
            <x14:dataBar minLength="0" maxLength="100" gradient="0">
              <x14:cfvo type="num">
                <xm:f>0</xm:f>
              </x14:cfvo>
              <x14:cfvo type="num">
                <xm:f>1</xm:f>
              </x14:cfvo>
              <x14:negativeFillColor rgb="FFFF0000"/>
              <x14:axisColor rgb="FF000000"/>
            </x14:dataBar>
          </x14:cfRule>
          <xm:sqref>K64</xm:sqref>
        </x14:conditionalFormatting>
        <x14:conditionalFormatting xmlns:xm="http://schemas.microsoft.com/office/excel/2006/main">
          <x14:cfRule type="dataBar" id="{235F4168-8A1D-4EB5-A645-50CE29EB4288}">
            <x14:dataBar minLength="0" maxLength="100" gradient="0">
              <x14:cfvo type="num">
                <xm:f>0</xm:f>
              </x14:cfvo>
              <x14:cfvo type="num">
                <xm:f>1</xm:f>
              </x14:cfvo>
              <x14:negativeFillColor rgb="FFFF0000"/>
              <x14:axisColor rgb="FF000000"/>
            </x14:dataBar>
          </x14:cfRule>
          <xm:sqref>K65</xm:sqref>
        </x14:conditionalFormatting>
        <x14:conditionalFormatting xmlns:xm="http://schemas.microsoft.com/office/excel/2006/main">
          <x14:cfRule type="dataBar" id="{ECFA87A5-F745-4809-AD50-283366DA44E0}">
            <x14:dataBar minLength="0" maxLength="100" gradient="0">
              <x14:cfvo type="num">
                <xm:f>0</xm:f>
              </x14:cfvo>
              <x14:cfvo type="num">
                <xm:f>1</xm:f>
              </x14:cfvo>
              <x14:negativeFillColor rgb="FFFF0000"/>
              <x14:axisColor rgb="FF000000"/>
            </x14:dataBar>
          </x14:cfRule>
          <xm:sqref>L8</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
  <sheetViews>
    <sheetView workbookViewId="0"/>
  </sheetViews>
  <sheetFormatPr defaultColWidth="10.6640625" defaultRowHeight="15.5" x14ac:dyDescent="0.35"/>
  <cols>
    <col min="1" max="1" width="150.6640625" customWidth="1"/>
  </cols>
  <sheetData>
    <row r="1" spans="1:1" ht="21" x14ac:dyDescent="0.5">
      <c r="A1" s="10" t="s">
        <v>18</v>
      </c>
    </row>
    <row r="2" spans="1:1" x14ac:dyDescent="0.35">
      <c r="A2" s="11" t="s">
        <v>61</v>
      </c>
    </row>
    <row r="3" spans="1:1" ht="31" x14ac:dyDescent="0.35">
      <c r="A3" s="24" t="s">
        <v>62</v>
      </c>
    </row>
  </sheetData>
  <conditionalFormatting sqref="A1">
    <cfRule type="dataBar" priority="1">
      <dataBar>
        <cfvo type="num" val="0"/>
        <cfvo type="num" val="1"/>
        <color rgb="FFB4A9D4"/>
      </dataBar>
      <extLst>
        <ext xmlns:x14="http://schemas.microsoft.com/office/spreadsheetml/2009/9/main" uri="{B025F937-C7B1-47D3-B67F-A62EFF666E3E}">
          <x14:id>{31953542-B591-497D-9509-7B853F66BF8F}</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31953542-B591-497D-9509-7B853F66BF8F}">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49"/>
  <sheetViews>
    <sheetView workbookViewId="0"/>
  </sheetViews>
  <sheetFormatPr defaultColWidth="10.6640625" defaultRowHeight="15.5" x14ac:dyDescent="0.35"/>
  <cols>
    <col min="1" max="1" width="150.6640625" customWidth="1"/>
  </cols>
  <sheetData>
    <row r="1" spans="1:1" ht="21" x14ac:dyDescent="0.5">
      <c r="A1" s="10" t="s">
        <v>19</v>
      </c>
    </row>
    <row r="2" spans="1:1" x14ac:dyDescent="0.35">
      <c r="A2" t="s">
        <v>61</v>
      </c>
    </row>
    <row r="3" spans="1:1" ht="46.5" x14ac:dyDescent="0.35">
      <c r="A3" s="4" t="s">
        <v>63</v>
      </c>
    </row>
    <row r="40" spans="1:1" x14ac:dyDescent="0.35">
      <c r="A40" t="s">
        <v>141</v>
      </c>
    </row>
    <row r="41" spans="1:1" x14ac:dyDescent="0.35">
      <c r="A41" t="s">
        <v>142</v>
      </c>
    </row>
    <row r="42" spans="1:1" x14ac:dyDescent="0.35">
      <c r="A42" t="s">
        <v>143</v>
      </c>
    </row>
    <row r="43" spans="1:1" x14ac:dyDescent="0.35">
      <c r="A43" t="s">
        <v>144</v>
      </c>
    </row>
    <row r="44" spans="1:1" x14ac:dyDescent="0.35">
      <c r="A44" t="s">
        <v>145</v>
      </c>
    </row>
    <row r="45" spans="1:1" x14ac:dyDescent="0.35">
      <c r="A45" t="s">
        <v>146</v>
      </c>
    </row>
    <row r="46" spans="1:1" x14ac:dyDescent="0.35">
      <c r="A46" t="s">
        <v>147</v>
      </c>
    </row>
    <row r="47" spans="1:1" x14ac:dyDescent="0.35">
      <c r="A47" t="s">
        <v>148</v>
      </c>
    </row>
    <row r="48" spans="1:1" x14ac:dyDescent="0.35">
      <c r="A48" t="s">
        <v>149</v>
      </c>
    </row>
    <row r="49" spans="1:1" x14ac:dyDescent="0.35">
      <c r="A49" t="s">
        <v>150</v>
      </c>
    </row>
  </sheetData>
  <conditionalFormatting sqref="A1">
    <cfRule type="dataBar" priority="1">
      <dataBar>
        <cfvo type="num" val="0"/>
        <cfvo type="num" val="1"/>
        <color rgb="FFB4A9D4"/>
      </dataBar>
      <extLst>
        <ext xmlns:x14="http://schemas.microsoft.com/office/spreadsheetml/2009/9/main" uri="{B025F937-C7B1-47D3-B67F-A62EFF666E3E}">
          <x14:id>{72755E9F-C79B-45A0-892E-C1D399C1642C}</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72755E9F-C79B-45A0-892E-C1D399C1642C}">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3"/>
  <sheetViews>
    <sheetView workbookViewId="0"/>
  </sheetViews>
  <sheetFormatPr defaultColWidth="10.6640625" defaultRowHeight="15.5" x14ac:dyDescent="0.35"/>
  <cols>
    <col min="1" max="1" width="150.6640625" customWidth="1"/>
  </cols>
  <sheetData>
    <row r="1" spans="1:1" ht="21" x14ac:dyDescent="0.5">
      <c r="A1" s="10" t="s">
        <v>20</v>
      </c>
    </row>
    <row r="2" spans="1:1" x14ac:dyDescent="0.35">
      <c r="A2" t="s">
        <v>61</v>
      </c>
    </row>
    <row r="3" spans="1:1" ht="31" x14ac:dyDescent="0.35">
      <c r="A3" s="4" t="s">
        <v>64</v>
      </c>
    </row>
  </sheetData>
  <conditionalFormatting sqref="A1">
    <cfRule type="dataBar" priority="1">
      <dataBar>
        <cfvo type="num" val="0"/>
        <cfvo type="num" val="1"/>
        <color rgb="FFB4A9D4"/>
      </dataBar>
      <extLst>
        <ext xmlns:x14="http://schemas.microsoft.com/office/spreadsheetml/2009/9/main" uri="{B025F937-C7B1-47D3-B67F-A62EFF666E3E}">
          <x14:id>{1FFEB705-28F6-4631-85C0-42A177EE5CF0}</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1FFEB705-28F6-4631-85C0-42A177EE5CF0}">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43"/>
  <sheetViews>
    <sheetView workbookViewId="0"/>
  </sheetViews>
  <sheetFormatPr defaultColWidth="10.6640625" defaultRowHeight="15.5" x14ac:dyDescent="0.35"/>
  <cols>
    <col min="1" max="1" width="35.6640625" customWidth="1"/>
    <col min="2" max="14" width="16.6640625" customWidth="1"/>
  </cols>
  <sheetData>
    <row r="1" spans="1:11" ht="62" x14ac:dyDescent="0.35">
      <c r="A1" s="29" t="s">
        <v>358</v>
      </c>
      <c r="B1" s="1" t="s">
        <v>249</v>
      </c>
      <c r="C1" s="1" t="s">
        <v>177</v>
      </c>
      <c r="D1" s="1" t="s">
        <v>261</v>
      </c>
      <c r="E1" s="1" t="s">
        <v>250</v>
      </c>
      <c r="F1" s="1" t="s">
        <v>359</v>
      </c>
      <c r="G1" s="1" t="s">
        <v>360</v>
      </c>
      <c r="H1" s="1" t="s">
        <v>321</v>
      </c>
      <c r="I1" s="1" t="s">
        <v>178</v>
      </c>
      <c r="J1" s="1" t="s">
        <v>179</v>
      </c>
      <c r="K1" s="1" t="s">
        <v>180</v>
      </c>
    </row>
    <row r="2" spans="1:11" x14ac:dyDescent="0.35">
      <c r="A2" t="s">
        <v>361</v>
      </c>
      <c r="B2" s="2">
        <v>0</v>
      </c>
      <c r="C2" s="3">
        <v>0</v>
      </c>
      <c r="D2" s="2">
        <v>0</v>
      </c>
      <c r="E2" s="3">
        <v>0</v>
      </c>
      <c r="F2" s="2">
        <v>0</v>
      </c>
      <c r="G2" s="2">
        <v>0</v>
      </c>
      <c r="H2" s="2">
        <v>0</v>
      </c>
      <c r="I2" s="3">
        <v>0</v>
      </c>
      <c r="J2" s="3">
        <v>0</v>
      </c>
      <c r="K2" s="3">
        <v>0</v>
      </c>
    </row>
    <row r="3" spans="1:11" x14ac:dyDescent="0.35">
      <c r="A3" t="s">
        <v>362</v>
      </c>
      <c r="B3" s="2">
        <v>54900</v>
      </c>
      <c r="C3" s="3">
        <v>0.43</v>
      </c>
      <c r="D3" s="2">
        <v>47500</v>
      </c>
      <c r="E3" s="3">
        <v>0.39</v>
      </c>
      <c r="F3" s="2">
        <v>30370</v>
      </c>
      <c r="G3" s="2">
        <v>14955</v>
      </c>
      <c r="H3" s="2">
        <v>2175</v>
      </c>
      <c r="I3" s="3">
        <v>0.64</v>
      </c>
      <c r="J3" s="3">
        <v>0.31</v>
      </c>
      <c r="K3" s="3">
        <v>0.05</v>
      </c>
    </row>
    <row r="4" spans="1:11" x14ac:dyDescent="0.35">
      <c r="A4" t="s">
        <v>363</v>
      </c>
      <c r="B4" s="2">
        <v>78965</v>
      </c>
      <c r="C4" s="3">
        <v>0.67</v>
      </c>
      <c r="D4" s="2">
        <v>75285</v>
      </c>
      <c r="E4" s="3">
        <v>0.67</v>
      </c>
      <c r="F4" s="2">
        <v>46550</v>
      </c>
      <c r="G4" s="2">
        <v>27360</v>
      </c>
      <c r="H4" s="2">
        <v>1375</v>
      </c>
      <c r="I4" s="3">
        <v>0.62</v>
      </c>
      <c r="J4" s="3">
        <v>0.36</v>
      </c>
      <c r="K4" s="3">
        <v>0.02</v>
      </c>
    </row>
    <row r="5" spans="1:11" x14ac:dyDescent="0.35">
      <c r="A5" t="s">
        <v>364</v>
      </c>
      <c r="B5" s="2">
        <v>59490</v>
      </c>
      <c r="C5" s="3">
        <v>0.71</v>
      </c>
      <c r="D5" s="2">
        <v>59205</v>
      </c>
      <c r="E5" s="3">
        <v>0.71</v>
      </c>
      <c r="F5" s="2">
        <v>36265</v>
      </c>
      <c r="G5" s="2">
        <v>19710</v>
      </c>
      <c r="H5" s="2">
        <v>3225</v>
      </c>
      <c r="I5" s="3">
        <v>0.61</v>
      </c>
      <c r="J5" s="3">
        <v>0.33</v>
      </c>
      <c r="K5" s="3">
        <v>0.05</v>
      </c>
    </row>
    <row r="6" spans="1:11" x14ac:dyDescent="0.35">
      <c r="A6" t="s">
        <v>365</v>
      </c>
      <c r="B6" s="2">
        <v>58930</v>
      </c>
      <c r="C6" s="3">
        <v>0.69</v>
      </c>
      <c r="D6" s="2">
        <v>60770</v>
      </c>
      <c r="E6" s="3">
        <v>0.68</v>
      </c>
      <c r="F6" s="2">
        <v>35785</v>
      </c>
      <c r="G6" s="2">
        <v>23350</v>
      </c>
      <c r="H6" s="2">
        <v>1635</v>
      </c>
      <c r="I6" s="3">
        <v>0.59</v>
      </c>
      <c r="J6" s="3">
        <v>0.38</v>
      </c>
      <c r="K6" s="3">
        <v>0.03</v>
      </c>
    </row>
    <row r="7" spans="1:11" x14ac:dyDescent="0.35">
      <c r="A7" t="s">
        <v>366</v>
      </c>
      <c r="B7" s="2">
        <v>31665</v>
      </c>
      <c r="C7" s="3">
        <v>0.83</v>
      </c>
      <c r="D7" s="2">
        <v>38990</v>
      </c>
      <c r="E7" s="3">
        <v>0.8</v>
      </c>
      <c r="F7" s="2">
        <v>18365</v>
      </c>
      <c r="G7" s="2">
        <v>20075</v>
      </c>
      <c r="H7" s="2">
        <v>550</v>
      </c>
      <c r="I7" s="3">
        <v>0.47</v>
      </c>
      <c r="J7" s="3">
        <v>0.51</v>
      </c>
      <c r="K7" s="3">
        <v>0.01</v>
      </c>
    </row>
    <row r="8" spans="1:11" x14ac:dyDescent="0.35">
      <c r="A8" t="s">
        <v>367</v>
      </c>
      <c r="B8" s="2">
        <v>283950</v>
      </c>
      <c r="C8" s="3">
        <v>0.6</v>
      </c>
      <c r="D8" s="2">
        <v>281830</v>
      </c>
      <c r="E8" s="3">
        <v>0.6</v>
      </c>
      <c r="F8" s="2">
        <v>167350</v>
      </c>
      <c r="G8" s="2">
        <v>105465</v>
      </c>
      <c r="H8" s="2">
        <v>9015</v>
      </c>
      <c r="I8" s="3">
        <v>0.59</v>
      </c>
      <c r="J8" s="3">
        <v>0.37</v>
      </c>
      <c r="K8" s="3">
        <v>0.03</v>
      </c>
    </row>
    <row r="9" spans="1:11" x14ac:dyDescent="0.35">
      <c r="A9" t="s">
        <v>368</v>
      </c>
      <c r="B9" s="2">
        <v>0</v>
      </c>
      <c r="C9" s="3">
        <v>0</v>
      </c>
      <c r="D9" s="2">
        <v>0</v>
      </c>
      <c r="E9" s="3">
        <v>0</v>
      </c>
      <c r="F9" s="2">
        <v>0</v>
      </c>
      <c r="G9" s="2">
        <v>0</v>
      </c>
      <c r="H9" s="2">
        <v>0</v>
      </c>
      <c r="I9" s="3">
        <v>0</v>
      </c>
      <c r="J9" s="3">
        <v>0</v>
      </c>
      <c r="K9" s="3">
        <v>0</v>
      </c>
    </row>
    <row r="10" spans="1:11" x14ac:dyDescent="0.35">
      <c r="A10" t="s">
        <v>369</v>
      </c>
      <c r="B10" s="2">
        <v>49165</v>
      </c>
      <c r="C10" s="3">
        <v>0.38</v>
      </c>
      <c r="D10" s="2">
        <v>46465</v>
      </c>
      <c r="E10" s="3">
        <v>0.39</v>
      </c>
      <c r="F10" s="2">
        <v>30955</v>
      </c>
      <c r="G10" s="2">
        <v>13915</v>
      </c>
      <c r="H10" s="2">
        <v>1595</v>
      </c>
      <c r="I10" s="3">
        <v>0.67</v>
      </c>
      <c r="J10" s="3">
        <v>0.3</v>
      </c>
      <c r="K10" s="3">
        <v>0.03</v>
      </c>
    </row>
    <row r="11" spans="1:11" x14ac:dyDescent="0.35">
      <c r="A11" t="s">
        <v>370</v>
      </c>
      <c r="B11" s="2">
        <v>38425</v>
      </c>
      <c r="C11" s="3">
        <v>0.32</v>
      </c>
      <c r="D11" s="2">
        <v>36300</v>
      </c>
      <c r="E11" s="3">
        <v>0.32</v>
      </c>
      <c r="F11" s="2">
        <v>20415</v>
      </c>
      <c r="G11" s="2">
        <v>15265</v>
      </c>
      <c r="H11" s="2">
        <v>620</v>
      </c>
      <c r="I11" s="3">
        <v>0.56000000000000005</v>
      </c>
      <c r="J11" s="3">
        <v>0.42</v>
      </c>
      <c r="K11" s="3">
        <v>0.02</v>
      </c>
    </row>
    <row r="12" spans="1:11" x14ac:dyDescent="0.35">
      <c r="A12" t="s">
        <v>371</v>
      </c>
      <c r="B12" s="2">
        <v>26535</v>
      </c>
      <c r="C12" s="3">
        <v>0.31</v>
      </c>
      <c r="D12" s="2">
        <v>26055</v>
      </c>
      <c r="E12" s="3">
        <v>0.31</v>
      </c>
      <c r="F12" s="2">
        <v>14490</v>
      </c>
      <c r="G12" s="2">
        <v>9675</v>
      </c>
      <c r="H12" s="2">
        <v>1895</v>
      </c>
      <c r="I12" s="3">
        <v>0.56000000000000005</v>
      </c>
      <c r="J12" s="3">
        <v>0.37</v>
      </c>
      <c r="K12" s="3">
        <v>7.0000000000000007E-2</v>
      </c>
    </row>
    <row r="13" spans="1:11" x14ac:dyDescent="0.35">
      <c r="A13" t="s">
        <v>372</v>
      </c>
      <c r="B13" s="2">
        <v>23855</v>
      </c>
      <c r="C13" s="3">
        <v>0.28000000000000003</v>
      </c>
      <c r="D13" s="2">
        <v>26045</v>
      </c>
      <c r="E13" s="3">
        <v>0.28999999999999998</v>
      </c>
      <c r="F13" s="2">
        <v>14870</v>
      </c>
      <c r="G13" s="2">
        <v>10215</v>
      </c>
      <c r="H13" s="2">
        <v>955</v>
      </c>
      <c r="I13" s="3">
        <v>0.56999999999999995</v>
      </c>
      <c r="J13" s="3">
        <v>0.39</v>
      </c>
      <c r="K13" s="3">
        <v>0.04</v>
      </c>
    </row>
    <row r="14" spans="1:11" x14ac:dyDescent="0.35">
      <c r="A14" t="s">
        <v>373</v>
      </c>
      <c r="B14" s="2">
        <v>8620</v>
      </c>
      <c r="C14" s="3">
        <v>0.23</v>
      </c>
      <c r="D14" s="2">
        <v>11235</v>
      </c>
      <c r="E14" s="3">
        <v>0.23</v>
      </c>
      <c r="F14" s="2">
        <v>4055</v>
      </c>
      <c r="G14" s="2">
        <v>6960</v>
      </c>
      <c r="H14" s="2">
        <v>220</v>
      </c>
      <c r="I14" s="3">
        <v>0.36</v>
      </c>
      <c r="J14" s="3">
        <v>0.62</v>
      </c>
      <c r="K14" s="3">
        <v>0.02</v>
      </c>
    </row>
    <row r="15" spans="1:11" x14ac:dyDescent="0.35">
      <c r="A15" t="s">
        <v>374</v>
      </c>
      <c r="B15" s="2">
        <v>146595</v>
      </c>
      <c r="C15" s="3">
        <v>0.31</v>
      </c>
      <c r="D15" s="2">
        <v>146115</v>
      </c>
      <c r="E15" s="3">
        <v>0.31</v>
      </c>
      <c r="F15" s="2">
        <v>84785</v>
      </c>
      <c r="G15" s="2">
        <v>56035</v>
      </c>
      <c r="H15" s="2">
        <v>5295</v>
      </c>
      <c r="I15" s="3">
        <v>0.57999999999999996</v>
      </c>
      <c r="J15" s="3">
        <v>0.38</v>
      </c>
      <c r="K15" s="3">
        <v>0.04</v>
      </c>
    </row>
    <row r="16" spans="1:11" x14ac:dyDescent="0.35">
      <c r="A16" t="s">
        <v>375</v>
      </c>
      <c r="B16" s="2">
        <v>18770</v>
      </c>
      <c r="C16" s="3">
        <v>0.96</v>
      </c>
      <c r="D16" s="2">
        <v>17535</v>
      </c>
      <c r="E16" s="3">
        <v>0.98</v>
      </c>
      <c r="F16" s="2">
        <v>11320</v>
      </c>
      <c r="G16" s="2">
        <v>5995</v>
      </c>
      <c r="H16" s="2">
        <v>225</v>
      </c>
      <c r="I16" s="3">
        <v>0.65</v>
      </c>
      <c r="J16" s="3">
        <v>0.34</v>
      </c>
      <c r="K16" s="3">
        <v>0.01</v>
      </c>
    </row>
    <row r="17" spans="1:11" x14ac:dyDescent="0.35">
      <c r="A17" t="s">
        <v>376</v>
      </c>
      <c r="B17" s="2">
        <v>35225</v>
      </c>
      <c r="C17" s="3">
        <v>0.28000000000000003</v>
      </c>
      <c r="D17" s="2">
        <v>32760</v>
      </c>
      <c r="E17" s="3">
        <v>0.27</v>
      </c>
      <c r="F17" s="2">
        <v>15500</v>
      </c>
      <c r="G17" s="2">
        <v>15300</v>
      </c>
      <c r="H17" s="2">
        <v>1960</v>
      </c>
      <c r="I17" s="3">
        <v>0.47</v>
      </c>
      <c r="J17" s="3">
        <v>0.47</v>
      </c>
      <c r="K17" s="3">
        <v>0.06</v>
      </c>
    </row>
    <row r="18" spans="1:11" x14ac:dyDescent="0.35">
      <c r="A18" t="s">
        <v>377</v>
      </c>
      <c r="B18" s="2">
        <v>34040</v>
      </c>
      <c r="C18" s="3">
        <v>0.28999999999999998</v>
      </c>
      <c r="D18" s="2">
        <v>32525</v>
      </c>
      <c r="E18" s="3">
        <v>0.28999999999999998</v>
      </c>
      <c r="F18" s="2">
        <v>16390</v>
      </c>
      <c r="G18" s="2">
        <v>15525</v>
      </c>
      <c r="H18" s="2">
        <v>610</v>
      </c>
      <c r="I18" s="3">
        <v>0.5</v>
      </c>
      <c r="J18" s="3">
        <v>0.48</v>
      </c>
      <c r="K18" s="3">
        <v>0.02</v>
      </c>
    </row>
    <row r="19" spans="1:11" x14ac:dyDescent="0.35">
      <c r="A19" t="s">
        <v>378</v>
      </c>
      <c r="B19" s="2">
        <v>32125</v>
      </c>
      <c r="C19" s="3">
        <v>0.38</v>
      </c>
      <c r="D19" s="2">
        <v>31125</v>
      </c>
      <c r="E19" s="3">
        <v>0.37</v>
      </c>
      <c r="F19" s="2">
        <v>14945</v>
      </c>
      <c r="G19" s="2">
        <v>15465</v>
      </c>
      <c r="H19" s="2">
        <v>715</v>
      </c>
      <c r="I19" s="3">
        <v>0.48</v>
      </c>
      <c r="J19" s="3">
        <v>0.5</v>
      </c>
      <c r="K19" s="3">
        <v>0.02</v>
      </c>
    </row>
    <row r="20" spans="1:11" x14ac:dyDescent="0.35">
      <c r="A20" t="s">
        <v>379</v>
      </c>
      <c r="B20" s="2">
        <v>34690</v>
      </c>
      <c r="C20" s="3">
        <v>0.4</v>
      </c>
      <c r="D20" s="2">
        <v>34855</v>
      </c>
      <c r="E20" s="3">
        <v>0.39</v>
      </c>
      <c r="F20" s="2">
        <v>15545</v>
      </c>
      <c r="G20" s="2">
        <v>18865</v>
      </c>
      <c r="H20" s="2">
        <v>445</v>
      </c>
      <c r="I20" s="3">
        <v>0.45</v>
      </c>
      <c r="J20" s="3">
        <v>0.54</v>
      </c>
      <c r="K20" s="3">
        <v>0.01</v>
      </c>
    </row>
    <row r="21" spans="1:11" x14ac:dyDescent="0.35">
      <c r="A21" t="s">
        <v>380</v>
      </c>
      <c r="B21" s="2">
        <v>23455</v>
      </c>
      <c r="C21" s="3">
        <v>0.62</v>
      </c>
      <c r="D21" s="2">
        <v>28020</v>
      </c>
      <c r="E21" s="3">
        <v>0.57999999999999996</v>
      </c>
      <c r="F21" s="2">
        <v>12795</v>
      </c>
      <c r="G21" s="2">
        <v>14945</v>
      </c>
      <c r="H21" s="2">
        <v>275</v>
      </c>
      <c r="I21" s="3">
        <v>0.46</v>
      </c>
      <c r="J21" s="3">
        <v>0.53</v>
      </c>
      <c r="K21" s="3">
        <v>0.01</v>
      </c>
    </row>
    <row r="22" spans="1:11" x14ac:dyDescent="0.35">
      <c r="A22" t="s">
        <v>381</v>
      </c>
      <c r="B22" s="2">
        <v>178305</v>
      </c>
      <c r="C22" s="3">
        <v>0.38</v>
      </c>
      <c r="D22" s="2">
        <v>176840</v>
      </c>
      <c r="E22" s="3">
        <v>0.37</v>
      </c>
      <c r="F22" s="2">
        <v>86490</v>
      </c>
      <c r="G22" s="2">
        <v>86100</v>
      </c>
      <c r="H22" s="2">
        <v>4245</v>
      </c>
      <c r="I22" s="3">
        <v>0.49</v>
      </c>
      <c r="J22" s="3">
        <v>0.49</v>
      </c>
      <c r="K22" s="3">
        <v>0.02</v>
      </c>
    </row>
    <row r="23" spans="1:11" x14ac:dyDescent="0.35">
      <c r="A23" t="s">
        <v>382</v>
      </c>
      <c r="B23" s="2">
        <v>0</v>
      </c>
      <c r="C23" s="3">
        <v>0</v>
      </c>
      <c r="D23" s="2">
        <v>0</v>
      </c>
      <c r="E23" s="3">
        <v>0</v>
      </c>
      <c r="F23" s="2">
        <v>0</v>
      </c>
      <c r="G23" s="2">
        <v>0</v>
      </c>
      <c r="H23" s="2">
        <v>0</v>
      </c>
      <c r="I23" s="3">
        <v>0</v>
      </c>
      <c r="J23" s="3">
        <v>0</v>
      </c>
      <c r="K23" s="3">
        <v>0</v>
      </c>
    </row>
    <row r="24" spans="1:11" x14ac:dyDescent="0.35">
      <c r="A24" t="s">
        <v>383</v>
      </c>
      <c r="B24" s="2">
        <v>27265</v>
      </c>
      <c r="C24" s="3">
        <v>0.21</v>
      </c>
      <c r="D24" s="2">
        <v>26495</v>
      </c>
      <c r="E24" s="3">
        <v>0.22</v>
      </c>
      <c r="F24" s="2">
        <v>18110</v>
      </c>
      <c r="G24" s="2">
        <v>7595</v>
      </c>
      <c r="H24" s="2">
        <v>785</v>
      </c>
      <c r="I24" s="3">
        <v>0.68</v>
      </c>
      <c r="J24" s="3">
        <v>0.28999999999999998</v>
      </c>
      <c r="K24" s="3">
        <v>0.03</v>
      </c>
    </row>
    <row r="25" spans="1:11" x14ac:dyDescent="0.35">
      <c r="A25" t="s">
        <v>384</v>
      </c>
      <c r="B25" s="2">
        <v>33110</v>
      </c>
      <c r="C25" s="3">
        <v>0.28000000000000003</v>
      </c>
      <c r="D25" s="2">
        <v>32020</v>
      </c>
      <c r="E25" s="3">
        <v>0.28000000000000003</v>
      </c>
      <c r="F25" s="2">
        <v>21540</v>
      </c>
      <c r="G25" s="2">
        <v>10120</v>
      </c>
      <c r="H25" s="2">
        <v>360</v>
      </c>
      <c r="I25" s="3">
        <v>0.67</v>
      </c>
      <c r="J25" s="3">
        <v>0.32</v>
      </c>
      <c r="K25" s="3">
        <v>0.01</v>
      </c>
    </row>
    <row r="26" spans="1:11" x14ac:dyDescent="0.35">
      <c r="A26" t="s">
        <v>385</v>
      </c>
      <c r="B26" s="2">
        <v>24060</v>
      </c>
      <c r="C26" s="3">
        <v>0.28999999999999998</v>
      </c>
      <c r="D26" s="2">
        <v>23460</v>
      </c>
      <c r="E26" s="3">
        <v>0.28000000000000003</v>
      </c>
      <c r="F26" s="2">
        <v>16655</v>
      </c>
      <c r="G26" s="2">
        <v>5110</v>
      </c>
      <c r="H26" s="2">
        <v>1700</v>
      </c>
      <c r="I26" s="3">
        <v>0.71</v>
      </c>
      <c r="J26" s="3">
        <v>0.22</v>
      </c>
      <c r="K26" s="3">
        <v>7.0000000000000007E-2</v>
      </c>
    </row>
    <row r="27" spans="1:11" x14ac:dyDescent="0.35">
      <c r="A27" t="s">
        <v>386</v>
      </c>
      <c r="B27" s="2">
        <v>21955</v>
      </c>
      <c r="C27" s="3">
        <v>0.26</v>
      </c>
      <c r="D27" s="2">
        <v>22500</v>
      </c>
      <c r="E27" s="3">
        <v>0.25</v>
      </c>
      <c r="F27" s="2">
        <v>15975</v>
      </c>
      <c r="G27" s="2">
        <v>6065</v>
      </c>
      <c r="H27" s="2">
        <v>455</v>
      </c>
      <c r="I27" s="3">
        <v>0.71</v>
      </c>
      <c r="J27" s="3">
        <v>0.27</v>
      </c>
      <c r="K27" s="3">
        <v>0.02</v>
      </c>
    </row>
    <row r="28" spans="1:11" x14ac:dyDescent="0.35">
      <c r="A28" t="s">
        <v>387</v>
      </c>
      <c r="B28" s="2">
        <v>4670</v>
      </c>
      <c r="C28" s="3">
        <v>0.12</v>
      </c>
      <c r="D28" s="2">
        <v>6220</v>
      </c>
      <c r="E28" s="3">
        <v>0.13</v>
      </c>
      <c r="F28" s="2">
        <v>2475</v>
      </c>
      <c r="G28" s="2">
        <v>3560</v>
      </c>
      <c r="H28" s="2">
        <v>185</v>
      </c>
      <c r="I28" s="3">
        <v>0.4</v>
      </c>
      <c r="J28" s="3">
        <v>0.56999999999999995</v>
      </c>
      <c r="K28" s="3">
        <v>0.03</v>
      </c>
    </row>
    <row r="29" spans="1:11" x14ac:dyDescent="0.35">
      <c r="A29" t="s">
        <v>388</v>
      </c>
      <c r="B29" s="2">
        <v>111060</v>
      </c>
      <c r="C29" s="3">
        <v>0.23</v>
      </c>
      <c r="D29" s="2">
        <v>110700</v>
      </c>
      <c r="E29" s="3">
        <v>0.23</v>
      </c>
      <c r="F29" s="2">
        <v>74755</v>
      </c>
      <c r="G29" s="2">
        <v>32455</v>
      </c>
      <c r="H29" s="2">
        <v>3490</v>
      </c>
      <c r="I29" s="3">
        <v>0.68</v>
      </c>
      <c r="J29" s="3">
        <v>0.28999999999999998</v>
      </c>
      <c r="K29" s="3">
        <v>0.03</v>
      </c>
    </row>
    <row r="30" spans="1:11" x14ac:dyDescent="0.35">
      <c r="A30" t="s">
        <v>389</v>
      </c>
      <c r="B30" s="2">
        <v>19480</v>
      </c>
      <c r="C30" s="3">
        <v>1</v>
      </c>
      <c r="D30" s="2">
        <v>17935</v>
      </c>
      <c r="E30" s="3">
        <v>1</v>
      </c>
      <c r="F30" s="2">
        <v>11505</v>
      </c>
      <c r="G30" s="2">
        <v>6080</v>
      </c>
      <c r="H30" s="2">
        <v>350</v>
      </c>
      <c r="I30" s="3">
        <v>0.64</v>
      </c>
      <c r="J30" s="3">
        <v>0.34</v>
      </c>
      <c r="K30" s="3">
        <v>0.02</v>
      </c>
    </row>
    <row r="31" spans="1:11" x14ac:dyDescent="0.35">
      <c r="A31" t="s">
        <v>390</v>
      </c>
      <c r="B31" s="2">
        <v>128075</v>
      </c>
      <c r="C31" s="3">
        <v>1</v>
      </c>
      <c r="D31" s="2">
        <v>120680</v>
      </c>
      <c r="E31" s="3">
        <v>1</v>
      </c>
      <c r="F31" s="2">
        <v>80095</v>
      </c>
      <c r="G31" s="2">
        <v>35370</v>
      </c>
      <c r="H31" s="2">
        <v>5215</v>
      </c>
      <c r="I31" s="3">
        <v>0.66</v>
      </c>
      <c r="J31" s="3">
        <v>0.28999999999999998</v>
      </c>
      <c r="K31" s="3">
        <v>0.04</v>
      </c>
    </row>
    <row r="32" spans="1:11" x14ac:dyDescent="0.35">
      <c r="A32" t="s">
        <v>391</v>
      </c>
      <c r="B32" s="2">
        <v>118605</v>
      </c>
      <c r="C32" s="3">
        <v>1</v>
      </c>
      <c r="D32" s="2">
        <v>112470</v>
      </c>
      <c r="E32" s="3">
        <v>1</v>
      </c>
      <c r="F32" s="2">
        <v>76955</v>
      </c>
      <c r="G32" s="2">
        <v>33480</v>
      </c>
      <c r="H32" s="2">
        <v>2040</v>
      </c>
      <c r="I32" s="3">
        <v>0.68</v>
      </c>
      <c r="J32" s="3">
        <v>0.3</v>
      </c>
      <c r="K32" s="3">
        <v>0.02</v>
      </c>
    </row>
    <row r="33" spans="1:11" x14ac:dyDescent="0.35">
      <c r="A33" t="s">
        <v>392</v>
      </c>
      <c r="B33" s="2">
        <v>84235</v>
      </c>
      <c r="C33" s="3">
        <v>1</v>
      </c>
      <c r="D33" s="2">
        <v>83005</v>
      </c>
      <c r="E33" s="3">
        <v>1</v>
      </c>
      <c r="F33" s="2">
        <v>57485</v>
      </c>
      <c r="G33" s="2">
        <v>20015</v>
      </c>
      <c r="H33" s="2">
        <v>5510</v>
      </c>
      <c r="I33" s="3">
        <v>0.69</v>
      </c>
      <c r="J33" s="3">
        <v>0.24</v>
      </c>
      <c r="K33" s="3">
        <v>7.0000000000000007E-2</v>
      </c>
    </row>
    <row r="34" spans="1:11" x14ac:dyDescent="0.35">
      <c r="A34" t="s">
        <v>393</v>
      </c>
      <c r="B34" s="2">
        <v>85825</v>
      </c>
      <c r="C34" s="3">
        <v>1</v>
      </c>
      <c r="D34" s="2">
        <v>88990</v>
      </c>
      <c r="E34" s="3">
        <v>1</v>
      </c>
      <c r="F34" s="2">
        <v>58425</v>
      </c>
      <c r="G34" s="2">
        <v>27845</v>
      </c>
      <c r="H34" s="2">
        <v>2725</v>
      </c>
      <c r="I34" s="3">
        <v>0.66</v>
      </c>
      <c r="J34" s="3">
        <v>0.31</v>
      </c>
      <c r="K34" s="3">
        <v>0.03</v>
      </c>
    </row>
    <row r="35" spans="1:11" x14ac:dyDescent="0.35">
      <c r="A35" t="s">
        <v>394</v>
      </c>
      <c r="B35" s="2">
        <v>38075</v>
      </c>
      <c r="C35" s="3">
        <v>1</v>
      </c>
      <c r="D35" s="2">
        <v>48560</v>
      </c>
      <c r="E35" s="3">
        <v>1</v>
      </c>
      <c r="F35" s="2">
        <v>27635</v>
      </c>
      <c r="G35" s="2">
        <v>20005</v>
      </c>
      <c r="H35" s="2">
        <v>920</v>
      </c>
      <c r="I35" s="3">
        <v>0.56999999999999995</v>
      </c>
      <c r="J35" s="3">
        <v>0.41</v>
      </c>
      <c r="K35" s="3">
        <v>0.02</v>
      </c>
    </row>
    <row r="36" spans="1:11" x14ac:dyDescent="0.35">
      <c r="A36" t="s">
        <v>395</v>
      </c>
      <c r="B36" s="2">
        <v>474300</v>
      </c>
      <c r="C36" s="3">
        <v>1</v>
      </c>
      <c r="D36" s="2">
        <v>471670</v>
      </c>
      <c r="E36" s="3">
        <v>1</v>
      </c>
      <c r="F36" s="2">
        <v>312110</v>
      </c>
      <c r="G36" s="2">
        <v>142805</v>
      </c>
      <c r="H36" s="2">
        <v>16755</v>
      </c>
      <c r="I36" s="3">
        <v>0.66</v>
      </c>
      <c r="J36" s="3">
        <v>0.3</v>
      </c>
      <c r="K36" s="3">
        <v>0.04</v>
      </c>
    </row>
    <row r="37" spans="1:11" x14ac:dyDescent="0.35">
      <c r="A37" t="s">
        <v>396</v>
      </c>
      <c r="B37" s="2">
        <v>705</v>
      </c>
      <c r="C37" s="3">
        <v>0.04</v>
      </c>
      <c r="D37" s="2">
        <v>400</v>
      </c>
      <c r="E37" s="3">
        <v>0.02</v>
      </c>
      <c r="F37" s="2">
        <v>20</v>
      </c>
      <c r="G37" s="2">
        <v>250</v>
      </c>
      <c r="H37" s="2">
        <v>130</v>
      </c>
      <c r="I37" s="3">
        <v>0.05</v>
      </c>
      <c r="J37" s="3">
        <v>0.63</v>
      </c>
      <c r="K37" s="3">
        <v>0.32</v>
      </c>
    </row>
    <row r="38" spans="1:11" x14ac:dyDescent="0.35">
      <c r="A38" t="s">
        <v>397</v>
      </c>
      <c r="B38" s="2">
        <v>16230</v>
      </c>
      <c r="C38" s="3">
        <v>0.13</v>
      </c>
      <c r="D38" s="2">
        <v>15690</v>
      </c>
      <c r="E38" s="3">
        <v>0.13</v>
      </c>
      <c r="F38" s="2">
        <v>430</v>
      </c>
      <c r="G38" s="2">
        <v>14365</v>
      </c>
      <c r="H38" s="2">
        <v>900</v>
      </c>
      <c r="I38" s="3">
        <v>0.03</v>
      </c>
      <c r="J38" s="3">
        <v>0.92</v>
      </c>
      <c r="K38" s="3">
        <v>0.06</v>
      </c>
    </row>
    <row r="39" spans="1:11" x14ac:dyDescent="0.35">
      <c r="A39" t="s">
        <v>398</v>
      </c>
      <c r="B39" s="2">
        <v>14275</v>
      </c>
      <c r="C39" s="3">
        <v>0.12</v>
      </c>
      <c r="D39" s="2">
        <v>12805</v>
      </c>
      <c r="E39" s="3">
        <v>0.11</v>
      </c>
      <c r="F39" s="2">
        <v>1065</v>
      </c>
      <c r="G39" s="2">
        <v>11410</v>
      </c>
      <c r="H39" s="2">
        <v>330</v>
      </c>
      <c r="I39" s="3">
        <v>0.08</v>
      </c>
      <c r="J39" s="3">
        <v>0.89</v>
      </c>
      <c r="K39" s="3">
        <v>0.03</v>
      </c>
    </row>
    <row r="40" spans="1:11" x14ac:dyDescent="0.35">
      <c r="A40" t="s">
        <v>399</v>
      </c>
      <c r="B40" s="2">
        <v>7760</v>
      </c>
      <c r="C40" s="3">
        <v>0.09</v>
      </c>
      <c r="D40" s="2">
        <v>7295</v>
      </c>
      <c r="E40" s="3">
        <v>0.09</v>
      </c>
      <c r="F40" s="2">
        <v>575</v>
      </c>
      <c r="G40" s="2">
        <v>5915</v>
      </c>
      <c r="H40" s="2">
        <v>810</v>
      </c>
      <c r="I40" s="3">
        <v>0.08</v>
      </c>
      <c r="J40" s="3">
        <v>0.81</v>
      </c>
      <c r="K40" s="3">
        <v>0.11</v>
      </c>
    </row>
    <row r="41" spans="1:11" x14ac:dyDescent="0.35">
      <c r="A41" t="s">
        <v>400</v>
      </c>
      <c r="B41" s="2">
        <v>10140</v>
      </c>
      <c r="C41" s="3">
        <v>0.12</v>
      </c>
      <c r="D41" s="2">
        <v>10905</v>
      </c>
      <c r="E41" s="3">
        <v>0.12</v>
      </c>
      <c r="F41" s="2">
        <v>600</v>
      </c>
      <c r="G41" s="2">
        <v>9690</v>
      </c>
      <c r="H41" s="2">
        <v>610</v>
      </c>
      <c r="I41" s="3">
        <v>0.06</v>
      </c>
      <c r="J41" s="3">
        <v>0.89</v>
      </c>
      <c r="K41" s="3">
        <v>0.06</v>
      </c>
    </row>
    <row r="42" spans="1:11" x14ac:dyDescent="0.35">
      <c r="A42" t="s">
        <v>401</v>
      </c>
      <c r="B42" s="2">
        <v>3105</v>
      </c>
      <c r="C42" s="3">
        <v>0.08</v>
      </c>
      <c r="D42" s="2">
        <v>4750</v>
      </c>
      <c r="E42" s="3">
        <v>0.1</v>
      </c>
      <c r="F42" s="2">
        <v>175</v>
      </c>
      <c r="G42" s="2">
        <v>4400</v>
      </c>
      <c r="H42" s="2">
        <v>170</v>
      </c>
      <c r="I42" s="3">
        <v>0.04</v>
      </c>
      <c r="J42" s="3">
        <v>0.93</v>
      </c>
      <c r="K42" s="3">
        <v>0.04</v>
      </c>
    </row>
    <row r="43" spans="1:11" x14ac:dyDescent="0.35">
      <c r="A43" t="s">
        <v>402</v>
      </c>
      <c r="B43" s="2">
        <v>52210</v>
      </c>
      <c r="C43" s="3">
        <v>0.11</v>
      </c>
      <c r="D43" s="2">
        <v>51845</v>
      </c>
      <c r="E43" s="3">
        <v>0.11</v>
      </c>
      <c r="F43" s="2">
        <v>2870</v>
      </c>
      <c r="G43" s="2">
        <v>46030</v>
      </c>
      <c r="H43" s="2">
        <v>2945</v>
      </c>
      <c r="I43" s="3">
        <v>0.06</v>
      </c>
      <c r="J43" s="3">
        <v>0.89</v>
      </c>
      <c r="K43" s="3">
        <v>0.06</v>
      </c>
    </row>
  </sheetData>
  <conditionalFormatting sqref="A1">
    <cfRule type="dataBar" priority="1">
      <dataBar>
        <cfvo type="num" val="0"/>
        <cfvo type="num" val="1"/>
        <color rgb="FFB4A9D4"/>
      </dataBar>
      <extLst>
        <ext xmlns:x14="http://schemas.microsoft.com/office/spreadsheetml/2009/9/main" uri="{B025F937-C7B1-47D3-B67F-A62EFF666E3E}">
          <x14:id>{D34607D9-527A-4DD7-A997-B043DF05E83E}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34607D9-527A-4DD7-A997-B043DF05E83E}">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92"/>
  <sheetViews>
    <sheetView workbookViewId="0"/>
  </sheetViews>
  <sheetFormatPr defaultColWidth="10.6640625" defaultRowHeight="15.5" x14ac:dyDescent="0.35"/>
  <cols>
    <col min="1" max="1" width="35.6640625" customWidth="1"/>
    <col min="2" max="14" width="16.6640625" customWidth="1"/>
  </cols>
  <sheetData>
    <row r="1" spans="1:10" ht="62" x14ac:dyDescent="0.35">
      <c r="A1" s="29" t="s">
        <v>403</v>
      </c>
      <c r="B1" s="1" t="s">
        <v>249</v>
      </c>
      <c r="C1" s="1" t="s">
        <v>177</v>
      </c>
      <c r="D1" s="1" t="s">
        <v>261</v>
      </c>
      <c r="E1" s="1" t="s">
        <v>359</v>
      </c>
      <c r="F1" s="1" t="s">
        <v>360</v>
      </c>
      <c r="G1" s="1" t="s">
        <v>321</v>
      </c>
      <c r="H1" s="1" t="s">
        <v>178</v>
      </c>
      <c r="I1" s="1" t="s">
        <v>179</v>
      </c>
      <c r="J1" s="1" t="s">
        <v>180</v>
      </c>
    </row>
    <row r="2" spans="1:10" x14ac:dyDescent="0.35">
      <c r="A2" t="s">
        <v>404</v>
      </c>
      <c r="B2" s="2">
        <v>305</v>
      </c>
      <c r="C2" s="3">
        <v>0.02</v>
      </c>
      <c r="D2" s="2">
        <v>275</v>
      </c>
      <c r="E2" s="2">
        <v>190</v>
      </c>
      <c r="F2" s="2">
        <v>80</v>
      </c>
      <c r="G2" s="2">
        <v>5</v>
      </c>
      <c r="H2" s="3">
        <v>0.69</v>
      </c>
      <c r="I2" s="3">
        <v>0.28999999999999998</v>
      </c>
      <c r="J2" s="3">
        <v>0.02</v>
      </c>
    </row>
    <row r="3" spans="1:10" x14ac:dyDescent="0.35">
      <c r="A3" t="s">
        <v>405</v>
      </c>
      <c r="B3" s="2">
        <v>780</v>
      </c>
      <c r="C3" s="3">
        <v>0.01</v>
      </c>
      <c r="D3" s="2">
        <v>705</v>
      </c>
      <c r="E3" s="2">
        <v>540</v>
      </c>
      <c r="F3" s="2">
        <v>80</v>
      </c>
      <c r="G3" s="2">
        <v>80</v>
      </c>
      <c r="H3" s="3">
        <v>0.77</v>
      </c>
      <c r="I3" s="3">
        <v>0.12</v>
      </c>
      <c r="J3" s="3">
        <v>0.12</v>
      </c>
    </row>
    <row r="4" spans="1:10" x14ac:dyDescent="0.35">
      <c r="A4" t="s">
        <v>406</v>
      </c>
      <c r="B4" s="2">
        <v>560</v>
      </c>
      <c r="C4" s="3">
        <v>0</v>
      </c>
      <c r="D4" s="2">
        <v>545</v>
      </c>
      <c r="E4" s="2">
        <v>470</v>
      </c>
      <c r="F4" s="2">
        <v>55</v>
      </c>
      <c r="G4" s="2">
        <v>20</v>
      </c>
      <c r="H4" s="3">
        <v>0.86</v>
      </c>
      <c r="I4" s="3">
        <v>0.1</v>
      </c>
      <c r="J4" s="3">
        <v>0.04</v>
      </c>
    </row>
    <row r="5" spans="1:10" x14ac:dyDescent="0.35">
      <c r="A5" t="s">
        <v>407</v>
      </c>
      <c r="B5" s="2">
        <v>530</v>
      </c>
      <c r="C5" s="3">
        <v>0.01</v>
      </c>
      <c r="D5" s="2">
        <v>565</v>
      </c>
      <c r="E5" s="2">
        <v>495</v>
      </c>
      <c r="F5" s="2">
        <v>40</v>
      </c>
      <c r="G5" s="2">
        <v>30</v>
      </c>
      <c r="H5" s="3">
        <v>0.88</v>
      </c>
      <c r="I5" s="3">
        <v>7.0000000000000007E-2</v>
      </c>
      <c r="J5" s="3">
        <v>0.05</v>
      </c>
    </row>
    <row r="6" spans="1:10" x14ac:dyDescent="0.35">
      <c r="A6" t="s">
        <v>408</v>
      </c>
      <c r="B6" s="2">
        <v>645</v>
      </c>
      <c r="C6" s="3">
        <v>0.01</v>
      </c>
      <c r="D6" s="2">
        <v>560</v>
      </c>
      <c r="E6" s="2">
        <v>485</v>
      </c>
      <c r="F6" s="2">
        <v>60</v>
      </c>
      <c r="G6" s="2">
        <v>15</v>
      </c>
      <c r="H6" s="3">
        <v>0.87</v>
      </c>
      <c r="I6" s="3">
        <v>0.11</v>
      </c>
      <c r="J6" s="3">
        <v>0.03</v>
      </c>
    </row>
    <row r="7" spans="1:10" x14ac:dyDescent="0.35">
      <c r="A7" t="s">
        <v>409</v>
      </c>
      <c r="B7" s="2">
        <v>465</v>
      </c>
      <c r="C7" s="3">
        <v>0.01</v>
      </c>
      <c r="D7" s="2">
        <v>590</v>
      </c>
      <c r="E7" s="2">
        <v>460</v>
      </c>
      <c r="F7" s="2">
        <v>115</v>
      </c>
      <c r="G7" s="2">
        <v>20</v>
      </c>
      <c r="H7" s="3">
        <v>0.77</v>
      </c>
      <c r="I7" s="3">
        <v>0.19</v>
      </c>
      <c r="J7" s="3">
        <v>0.03</v>
      </c>
    </row>
    <row r="8" spans="1:10" x14ac:dyDescent="0.35">
      <c r="A8" t="s">
        <v>410</v>
      </c>
      <c r="B8" s="2">
        <v>5775</v>
      </c>
      <c r="C8" s="3">
        <v>0.3</v>
      </c>
      <c r="D8" s="2">
        <v>5285</v>
      </c>
      <c r="E8" s="2">
        <v>3175</v>
      </c>
      <c r="F8" s="2">
        <v>2000</v>
      </c>
      <c r="G8" s="2">
        <v>110</v>
      </c>
      <c r="H8" s="3">
        <v>0.6</v>
      </c>
      <c r="I8" s="3">
        <v>0.38</v>
      </c>
      <c r="J8" s="3">
        <v>0.02</v>
      </c>
    </row>
    <row r="9" spans="1:10" x14ac:dyDescent="0.35">
      <c r="A9" t="s">
        <v>411</v>
      </c>
      <c r="B9" s="2">
        <v>28065</v>
      </c>
      <c r="C9" s="3">
        <v>0.22</v>
      </c>
      <c r="D9" s="2">
        <v>26220</v>
      </c>
      <c r="E9" s="2">
        <v>17415</v>
      </c>
      <c r="F9" s="2">
        <v>7410</v>
      </c>
      <c r="G9" s="2">
        <v>1395</v>
      </c>
      <c r="H9" s="3">
        <v>0.66</v>
      </c>
      <c r="I9" s="3">
        <v>0.28000000000000003</v>
      </c>
      <c r="J9" s="3">
        <v>0.05</v>
      </c>
    </row>
    <row r="10" spans="1:10" x14ac:dyDescent="0.35">
      <c r="A10" t="s">
        <v>412</v>
      </c>
      <c r="B10" s="2">
        <v>20295</v>
      </c>
      <c r="C10" s="3">
        <v>0.17</v>
      </c>
      <c r="D10" s="2">
        <v>19740</v>
      </c>
      <c r="E10" s="2">
        <v>14555</v>
      </c>
      <c r="F10" s="2">
        <v>4720</v>
      </c>
      <c r="G10" s="2">
        <v>465</v>
      </c>
      <c r="H10" s="3">
        <v>0.74</v>
      </c>
      <c r="I10" s="3">
        <v>0.24</v>
      </c>
      <c r="J10" s="3">
        <v>0.02</v>
      </c>
    </row>
    <row r="11" spans="1:10" x14ac:dyDescent="0.35">
      <c r="A11" t="s">
        <v>413</v>
      </c>
      <c r="B11" s="2">
        <v>15530</v>
      </c>
      <c r="C11" s="3">
        <v>0.18</v>
      </c>
      <c r="D11" s="2">
        <v>15435</v>
      </c>
      <c r="E11" s="2">
        <v>11100</v>
      </c>
      <c r="F11" s="2">
        <v>3225</v>
      </c>
      <c r="G11" s="2">
        <v>1115</v>
      </c>
      <c r="H11" s="3">
        <v>0.72</v>
      </c>
      <c r="I11" s="3">
        <v>0.21</v>
      </c>
      <c r="J11" s="3">
        <v>7.0000000000000007E-2</v>
      </c>
    </row>
    <row r="12" spans="1:10" x14ac:dyDescent="0.35">
      <c r="A12" t="s">
        <v>414</v>
      </c>
      <c r="B12" s="2">
        <v>14500</v>
      </c>
      <c r="C12" s="3">
        <v>0.17</v>
      </c>
      <c r="D12" s="2">
        <v>15100</v>
      </c>
      <c r="E12" s="2">
        <v>10635</v>
      </c>
      <c r="F12" s="2">
        <v>3945</v>
      </c>
      <c r="G12" s="2">
        <v>525</v>
      </c>
      <c r="H12" s="3">
        <v>0.7</v>
      </c>
      <c r="I12" s="3">
        <v>0.26</v>
      </c>
      <c r="J12" s="3">
        <v>0.03</v>
      </c>
    </row>
    <row r="13" spans="1:10" x14ac:dyDescent="0.35">
      <c r="A13" t="s">
        <v>415</v>
      </c>
      <c r="B13" s="2">
        <v>8150</v>
      </c>
      <c r="C13" s="3">
        <v>0.21</v>
      </c>
      <c r="D13" s="2">
        <v>10030</v>
      </c>
      <c r="E13" s="2">
        <v>6335</v>
      </c>
      <c r="F13" s="2">
        <v>3540</v>
      </c>
      <c r="G13" s="2">
        <v>155</v>
      </c>
      <c r="H13" s="3">
        <v>0.63</v>
      </c>
      <c r="I13" s="3">
        <v>0.35</v>
      </c>
      <c r="J13" s="3">
        <v>0.02</v>
      </c>
    </row>
    <row r="14" spans="1:10" x14ac:dyDescent="0.35">
      <c r="A14" t="s">
        <v>416</v>
      </c>
      <c r="B14" s="2">
        <v>6120</v>
      </c>
      <c r="C14" s="3">
        <v>0.31</v>
      </c>
      <c r="D14" s="2">
        <v>5665</v>
      </c>
      <c r="E14" s="2">
        <v>3650</v>
      </c>
      <c r="F14" s="2">
        <v>1925</v>
      </c>
      <c r="G14" s="2">
        <v>90</v>
      </c>
      <c r="H14" s="3">
        <v>0.64</v>
      </c>
      <c r="I14" s="3">
        <v>0.34</v>
      </c>
      <c r="J14" s="3">
        <v>0.02</v>
      </c>
    </row>
    <row r="15" spans="1:10" x14ac:dyDescent="0.35">
      <c r="A15" t="s">
        <v>417</v>
      </c>
      <c r="B15" s="2">
        <v>37685</v>
      </c>
      <c r="C15" s="3">
        <v>0.28999999999999998</v>
      </c>
      <c r="D15" s="2">
        <v>35645</v>
      </c>
      <c r="E15" s="2">
        <v>23660</v>
      </c>
      <c r="F15" s="2">
        <v>10465</v>
      </c>
      <c r="G15" s="2">
        <v>1525</v>
      </c>
      <c r="H15" s="3">
        <v>0.66</v>
      </c>
      <c r="I15" s="3">
        <v>0.28999999999999998</v>
      </c>
      <c r="J15" s="3">
        <v>0.04</v>
      </c>
    </row>
    <row r="16" spans="1:10" x14ac:dyDescent="0.35">
      <c r="A16" t="s">
        <v>418</v>
      </c>
      <c r="B16" s="2">
        <v>32110</v>
      </c>
      <c r="C16" s="3">
        <v>0.27</v>
      </c>
      <c r="D16" s="2">
        <v>30700</v>
      </c>
      <c r="E16" s="2">
        <v>21490</v>
      </c>
      <c r="F16" s="2">
        <v>8675</v>
      </c>
      <c r="G16" s="2">
        <v>530</v>
      </c>
      <c r="H16" s="3">
        <v>0.7</v>
      </c>
      <c r="I16" s="3">
        <v>0.28000000000000003</v>
      </c>
      <c r="J16" s="3">
        <v>0.02</v>
      </c>
    </row>
    <row r="17" spans="1:10" x14ac:dyDescent="0.35">
      <c r="A17" t="s">
        <v>419</v>
      </c>
      <c r="B17" s="2">
        <v>23155</v>
      </c>
      <c r="C17" s="3">
        <v>0.27</v>
      </c>
      <c r="D17" s="2">
        <v>22795</v>
      </c>
      <c r="E17" s="2">
        <v>16030</v>
      </c>
      <c r="F17" s="2">
        <v>5190</v>
      </c>
      <c r="G17" s="2">
        <v>1575</v>
      </c>
      <c r="H17" s="3">
        <v>0.7</v>
      </c>
      <c r="I17" s="3">
        <v>0.23</v>
      </c>
      <c r="J17" s="3">
        <v>7.0000000000000007E-2</v>
      </c>
    </row>
    <row r="18" spans="1:10" x14ac:dyDescent="0.35">
      <c r="A18" t="s">
        <v>420</v>
      </c>
      <c r="B18" s="2">
        <v>21975</v>
      </c>
      <c r="C18" s="3">
        <v>0.26</v>
      </c>
      <c r="D18" s="2">
        <v>23120</v>
      </c>
      <c r="E18" s="2">
        <v>15885</v>
      </c>
      <c r="F18" s="2">
        <v>6465</v>
      </c>
      <c r="G18" s="2">
        <v>770</v>
      </c>
      <c r="H18" s="3">
        <v>0.69</v>
      </c>
      <c r="I18" s="3">
        <v>0.28000000000000003</v>
      </c>
      <c r="J18" s="3">
        <v>0.03</v>
      </c>
    </row>
    <row r="19" spans="1:10" x14ac:dyDescent="0.35">
      <c r="A19" t="s">
        <v>421</v>
      </c>
      <c r="B19" s="2">
        <v>10180</v>
      </c>
      <c r="C19" s="3">
        <v>0.27</v>
      </c>
      <c r="D19" s="2">
        <v>12675</v>
      </c>
      <c r="E19" s="2">
        <v>7425</v>
      </c>
      <c r="F19" s="2">
        <v>5025</v>
      </c>
      <c r="G19" s="2">
        <v>225</v>
      </c>
      <c r="H19" s="3">
        <v>0.59</v>
      </c>
      <c r="I19" s="3">
        <v>0.4</v>
      </c>
      <c r="J19" s="3">
        <v>0.02</v>
      </c>
    </row>
    <row r="20" spans="1:10" x14ac:dyDescent="0.35">
      <c r="A20" t="s">
        <v>422</v>
      </c>
      <c r="B20" s="2">
        <v>4580</v>
      </c>
      <c r="C20" s="3">
        <v>0.24</v>
      </c>
      <c r="D20" s="2">
        <v>4245</v>
      </c>
      <c r="E20" s="2">
        <v>2795</v>
      </c>
      <c r="F20" s="2">
        <v>1385</v>
      </c>
      <c r="G20" s="2">
        <v>65</v>
      </c>
      <c r="H20" s="3">
        <v>0.66</v>
      </c>
      <c r="I20" s="3">
        <v>0.33</v>
      </c>
      <c r="J20" s="3">
        <v>0.02</v>
      </c>
    </row>
    <row r="21" spans="1:10" x14ac:dyDescent="0.35">
      <c r="A21" t="s">
        <v>423</v>
      </c>
      <c r="B21" s="2">
        <v>32680</v>
      </c>
      <c r="C21" s="3">
        <v>0.26</v>
      </c>
      <c r="D21" s="2">
        <v>30875</v>
      </c>
      <c r="E21" s="2">
        <v>20400</v>
      </c>
      <c r="F21" s="2">
        <v>9360</v>
      </c>
      <c r="G21" s="2">
        <v>1115</v>
      </c>
      <c r="H21" s="3">
        <v>0.66</v>
      </c>
      <c r="I21" s="3">
        <v>0.3</v>
      </c>
      <c r="J21" s="3">
        <v>0.04</v>
      </c>
    </row>
    <row r="22" spans="1:10" x14ac:dyDescent="0.35">
      <c r="A22" t="s">
        <v>424</v>
      </c>
      <c r="B22" s="2">
        <v>32105</v>
      </c>
      <c r="C22" s="3">
        <v>0.27</v>
      </c>
      <c r="D22" s="2">
        <v>30285</v>
      </c>
      <c r="E22" s="2">
        <v>20235</v>
      </c>
      <c r="F22" s="2">
        <v>9535</v>
      </c>
      <c r="G22" s="2">
        <v>510</v>
      </c>
      <c r="H22" s="3">
        <v>0.67</v>
      </c>
      <c r="I22" s="3">
        <v>0.31</v>
      </c>
      <c r="J22" s="3">
        <v>0.02</v>
      </c>
    </row>
    <row r="23" spans="1:10" x14ac:dyDescent="0.35">
      <c r="A23" t="s">
        <v>425</v>
      </c>
      <c r="B23" s="2">
        <v>22600</v>
      </c>
      <c r="C23" s="3">
        <v>0.27</v>
      </c>
      <c r="D23" s="2">
        <v>22200</v>
      </c>
      <c r="E23" s="2">
        <v>15265</v>
      </c>
      <c r="F23" s="2">
        <v>5545</v>
      </c>
      <c r="G23" s="2">
        <v>1385</v>
      </c>
      <c r="H23" s="3">
        <v>0.69</v>
      </c>
      <c r="I23" s="3">
        <v>0.25</v>
      </c>
      <c r="J23" s="3">
        <v>0.06</v>
      </c>
    </row>
    <row r="24" spans="1:10" x14ac:dyDescent="0.35">
      <c r="A24" t="s">
        <v>426</v>
      </c>
      <c r="B24" s="2">
        <v>23335</v>
      </c>
      <c r="C24" s="3">
        <v>0.27</v>
      </c>
      <c r="D24" s="2">
        <v>24405</v>
      </c>
      <c r="E24" s="2">
        <v>15910</v>
      </c>
      <c r="F24" s="2">
        <v>7795</v>
      </c>
      <c r="G24" s="2">
        <v>700</v>
      </c>
      <c r="H24" s="3">
        <v>0.65</v>
      </c>
      <c r="I24" s="3">
        <v>0.32</v>
      </c>
      <c r="J24" s="3">
        <v>0.03</v>
      </c>
    </row>
    <row r="25" spans="1:10" x14ac:dyDescent="0.35">
      <c r="A25" t="s">
        <v>427</v>
      </c>
      <c r="B25" s="2">
        <v>9805</v>
      </c>
      <c r="C25" s="3">
        <v>0.26</v>
      </c>
      <c r="D25" s="2">
        <v>12480</v>
      </c>
      <c r="E25" s="2">
        <v>6925</v>
      </c>
      <c r="F25" s="2">
        <v>5345</v>
      </c>
      <c r="G25" s="2">
        <v>210</v>
      </c>
      <c r="H25" s="3">
        <v>0.56000000000000005</v>
      </c>
      <c r="I25" s="3">
        <v>0.43</v>
      </c>
      <c r="J25" s="3">
        <v>0.02</v>
      </c>
    </row>
    <row r="26" spans="1:10" x14ac:dyDescent="0.35">
      <c r="A26" t="s">
        <v>428</v>
      </c>
      <c r="B26" s="2">
        <v>2075</v>
      </c>
      <c r="C26" s="3">
        <v>0.11</v>
      </c>
      <c r="D26" s="2">
        <v>1900</v>
      </c>
      <c r="E26" s="2">
        <v>1330</v>
      </c>
      <c r="F26" s="2">
        <v>540</v>
      </c>
      <c r="G26" s="2">
        <v>35</v>
      </c>
      <c r="H26" s="3">
        <v>0.7</v>
      </c>
      <c r="I26" s="3">
        <v>0.28000000000000003</v>
      </c>
      <c r="J26" s="3">
        <v>0.02</v>
      </c>
    </row>
    <row r="27" spans="1:10" x14ac:dyDescent="0.35">
      <c r="A27" t="s">
        <v>429</v>
      </c>
      <c r="B27" s="2">
        <v>19055</v>
      </c>
      <c r="C27" s="3">
        <v>0.15</v>
      </c>
      <c r="D27" s="2">
        <v>18025</v>
      </c>
      <c r="E27" s="2">
        <v>12120</v>
      </c>
      <c r="F27" s="2">
        <v>5325</v>
      </c>
      <c r="G27" s="2">
        <v>585</v>
      </c>
      <c r="H27" s="3">
        <v>0.67</v>
      </c>
      <c r="I27" s="3">
        <v>0.3</v>
      </c>
      <c r="J27" s="3">
        <v>0.03</v>
      </c>
    </row>
    <row r="28" spans="1:10" x14ac:dyDescent="0.35">
      <c r="A28" t="s">
        <v>430</v>
      </c>
      <c r="B28" s="2">
        <v>21020</v>
      </c>
      <c r="C28" s="3">
        <v>0.18</v>
      </c>
      <c r="D28" s="2">
        <v>19650</v>
      </c>
      <c r="E28" s="2">
        <v>12900</v>
      </c>
      <c r="F28" s="2">
        <v>6490</v>
      </c>
      <c r="G28" s="2">
        <v>265</v>
      </c>
      <c r="H28" s="3">
        <v>0.66</v>
      </c>
      <c r="I28" s="3">
        <v>0.33</v>
      </c>
      <c r="J28" s="3">
        <v>0.01</v>
      </c>
    </row>
    <row r="29" spans="1:10" x14ac:dyDescent="0.35">
      <c r="A29" t="s">
        <v>431</v>
      </c>
      <c r="B29" s="2">
        <v>14340</v>
      </c>
      <c r="C29" s="3">
        <v>0.17</v>
      </c>
      <c r="D29" s="2">
        <v>14040</v>
      </c>
      <c r="E29" s="2">
        <v>9475</v>
      </c>
      <c r="F29" s="2">
        <v>3695</v>
      </c>
      <c r="G29" s="2">
        <v>870</v>
      </c>
      <c r="H29" s="3">
        <v>0.67</v>
      </c>
      <c r="I29" s="3">
        <v>0.26</v>
      </c>
      <c r="J29" s="3">
        <v>0.06</v>
      </c>
    </row>
    <row r="30" spans="1:10" x14ac:dyDescent="0.35">
      <c r="A30" t="s">
        <v>432</v>
      </c>
      <c r="B30" s="2">
        <v>15665</v>
      </c>
      <c r="C30" s="3">
        <v>0.18</v>
      </c>
      <c r="D30" s="2">
        <v>16145</v>
      </c>
      <c r="E30" s="2">
        <v>10085</v>
      </c>
      <c r="F30" s="2">
        <v>5625</v>
      </c>
      <c r="G30" s="2">
        <v>435</v>
      </c>
      <c r="H30" s="3">
        <v>0.62</v>
      </c>
      <c r="I30" s="3">
        <v>0.35</v>
      </c>
      <c r="J30" s="3">
        <v>0.03</v>
      </c>
    </row>
    <row r="31" spans="1:10" x14ac:dyDescent="0.35">
      <c r="A31" t="s">
        <v>433</v>
      </c>
      <c r="B31" s="2">
        <v>6155</v>
      </c>
      <c r="C31" s="3">
        <v>0.16</v>
      </c>
      <c r="D31" s="2">
        <v>8135</v>
      </c>
      <c r="E31" s="2">
        <v>4395</v>
      </c>
      <c r="F31" s="2">
        <v>3575</v>
      </c>
      <c r="G31" s="2">
        <v>165</v>
      </c>
      <c r="H31" s="3">
        <v>0.54</v>
      </c>
      <c r="I31" s="3">
        <v>0.44</v>
      </c>
      <c r="J31" s="3">
        <v>0.02</v>
      </c>
    </row>
    <row r="32" spans="1:10" x14ac:dyDescent="0.35">
      <c r="A32" t="s">
        <v>434</v>
      </c>
      <c r="B32" s="2">
        <v>480</v>
      </c>
      <c r="C32" s="3">
        <v>0.02</v>
      </c>
      <c r="D32" s="2">
        <v>440</v>
      </c>
      <c r="E32" s="2">
        <v>305</v>
      </c>
      <c r="F32" s="2">
        <v>120</v>
      </c>
      <c r="G32" s="2">
        <v>10</v>
      </c>
      <c r="H32" s="3">
        <v>0.7</v>
      </c>
      <c r="I32" s="3">
        <v>0.28000000000000003</v>
      </c>
      <c r="J32" s="3">
        <v>0.03</v>
      </c>
    </row>
    <row r="33" spans="1:10" x14ac:dyDescent="0.35">
      <c r="A33" t="s">
        <v>435</v>
      </c>
      <c r="B33" s="2">
        <v>7115</v>
      </c>
      <c r="C33" s="3">
        <v>0.06</v>
      </c>
      <c r="D33" s="2">
        <v>6700</v>
      </c>
      <c r="E33" s="2">
        <v>4510</v>
      </c>
      <c r="F33" s="2">
        <v>1965</v>
      </c>
      <c r="G33" s="2">
        <v>230</v>
      </c>
      <c r="H33" s="3">
        <v>0.67</v>
      </c>
      <c r="I33" s="3">
        <v>0.28999999999999998</v>
      </c>
      <c r="J33" s="3">
        <v>0.03</v>
      </c>
    </row>
    <row r="34" spans="1:10" x14ac:dyDescent="0.35">
      <c r="A34" t="s">
        <v>436</v>
      </c>
      <c r="B34" s="2">
        <v>8990</v>
      </c>
      <c r="C34" s="3">
        <v>0.08</v>
      </c>
      <c r="D34" s="2">
        <v>8390</v>
      </c>
      <c r="E34" s="2">
        <v>5405</v>
      </c>
      <c r="F34" s="2">
        <v>2865</v>
      </c>
      <c r="G34" s="2">
        <v>120</v>
      </c>
      <c r="H34" s="3">
        <v>0.64</v>
      </c>
      <c r="I34" s="3">
        <v>0.34</v>
      </c>
      <c r="J34" s="3">
        <v>0.01</v>
      </c>
    </row>
    <row r="35" spans="1:10" x14ac:dyDescent="0.35">
      <c r="A35" t="s">
        <v>437</v>
      </c>
      <c r="B35" s="2">
        <v>5915</v>
      </c>
      <c r="C35" s="3">
        <v>7.0000000000000007E-2</v>
      </c>
      <c r="D35" s="2">
        <v>5785</v>
      </c>
      <c r="E35" s="2">
        <v>3795</v>
      </c>
      <c r="F35" s="2">
        <v>1635</v>
      </c>
      <c r="G35" s="2">
        <v>355</v>
      </c>
      <c r="H35" s="3">
        <v>0.66</v>
      </c>
      <c r="I35" s="3">
        <v>0.28000000000000003</v>
      </c>
      <c r="J35" s="3">
        <v>0.06</v>
      </c>
    </row>
    <row r="36" spans="1:10" x14ac:dyDescent="0.35">
      <c r="A36" t="s">
        <v>438</v>
      </c>
      <c r="B36" s="2">
        <v>6825</v>
      </c>
      <c r="C36" s="3">
        <v>0.08</v>
      </c>
      <c r="D36" s="2">
        <v>6935</v>
      </c>
      <c r="E36" s="2">
        <v>4085</v>
      </c>
      <c r="F36" s="2">
        <v>2685</v>
      </c>
      <c r="G36" s="2">
        <v>165</v>
      </c>
      <c r="H36" s="3">
        <v>0.59</v>
      </c>
      <c r="I36" s="3">
        <v>0.39</v>
      </c>
      <c r="J36" s="3">
        <v>0.02</v>
      </c>
    </row>
    <row r="37" spans="1:10" x14ac:dyDescent="0.35">
      <c r="A37" t="s">
        <v>439</v>
      </c>
      <c r="B37" s="2">
        <v>2325</v>
      </c>
      <c r="C37" s="3">
        <v>0.06</v>
      </c>
      <c r="D37" s="2">
        <v>3245</v>
      </c>
      <c r="E37" s="2">
        <v>1555</v>
      </c>
      <c r="F37" s="2">
        <v>1630</v>
      </c>
      <c r="G37" s="2">
        <v>65</v>
      </c>
      <c r="H37" s="3">
        <v>0.48</v>
      </c>
      <c r="I37" s="3">
        <v>0.5</v>
      </c>
      <c r="J37" s="3">
        <v>0.02</v>
      </c>
    </row>
    <row r="38" spans="1:10" x14ac:dyDescent="0.35">
      <c r="A38" t="s">
        <v>440</v>
      </c>
      <c r="B38" s="2">
        <v>70</v>
      </c>
      <c r="C38" s="3">
        <v>0</v>
      </c>
      <c r="D38" s="2">
        <v>65</v>
      </c>
      <c r="E38" s="2">
        <v>50</v>
      </c>
      <c r="F38" s="2" t="s">
        <v>880</v>
      </c>
      <c r="G38" s="2" t="s">
        <v>880</v>
      </c>
      <c r="H38" s="3">
        <v>0.77</v>
      </c>
      <c r="I38" s="2" t="s">
        <v>880</v>
      </c>
      <c r="J38" s="3" t="s">
        <v>880</v>
      </c>
    </row>
    <row r="39" spans="1:10" x14ac:dyDescent="0.35">
      <c r="A39" t="s">
        <v>441</v>
      </c>
      <c r="B39" s="2">
        <v>1640</v>
      </c>
      <c r="C39" s="3">
        <v>0.01</v>
      </c>
      <c r="D39" s="2">
        <v>1555</v>
      </c>
      <c r="E39" s="2">
        <v>995</v>
      </c>
      <c r="F39" s="2">
        <v>500</v>
      </c>
      <c r="G39" s="2">
        <v>60</v>
      </c>
      <c r="H39" s="3">
        <v>0.64</v>
      </c>
      <c r="I39" s="3">
        <v>0.32</v>
      </c>
      <c r="J39" s="3">
        <v>0.04</v>
      </c>
    </row>
    <row r="40" spans="1:10" x14ac:dyDescent="0.35">
      <c r="A40" t="s">
        <v>442</v>
      </c>
      <c r="B40" s="2">
        <v>2305</v>
      </c>
      <c r="C40" s="3">
        <v>0.02</v>
      </c>
      <c r="D40" s="2">
        <v>2105</v>
      </c>
      <c r="E40" s="2">
        <v>1320</v>
      </c>
      <c r="F40" s="2">
        <v>765</v>
      </c>
      <c r="G40" s="2">
        <v>20</v>
      </c>
      <c r="H40" s="3">
        <v>0.63</v>
      </c>
      <c r="I40" s="3">
        <v>0.36</v>
      </c>
      <c r="J40" s="3">
        <v>0.01</v>
      </c>
    </row>
    <row r="41" spans="1:10" x14ac:dyDescent="0.35">
      <c r="A41" t="s">
        <v>443</v>
      </c>
      <c r="B41" s="2">
        <v>1420</v>
      </c>
      <c r="C41" s="3">
        <v>0.02</v>
      </c>
      <c r="D41" s="2">
        <v>1430</v>
      </c>
      <c r="E41" s="2">
        <v>920</v>
      </c>
      <c r="F41" s="2">
        <v>425</v>
      </c>
      <c r="G41" s="2">
        <v>85</v>
      </c>
      <c r="H41" s="3">
        <v>0.64</v>
      </c>
      <c r="I41" s="3">
        <v>0.3</v>
      </c>
      <c r="J41" s="3">
        <v>0.06</v>
      </c>
    </row>
    <row r="42" spans="1:10" x14ac:dyDescent="0.35">
      <c r="A42" t="s">
        <v>444</v>
      </c>
      <c r="B42" s="2">
        <v>1800</v>
      </c>
      <c r="C42" s="3">
        <v>0.02</v>
      </c>
      <c r="D42" s="2">
        <v>1770</v>
      </c>
      <c r="E42" s="2">
        <v>890</v>
      </c>
      <c r="F42" s="2">
        <v>835</v>
      </c>
      <c r="G42" s="2">
        <v>45</v>
      </c>
      <c r="H42" s="3">
        <v>0.5</v>
      </c>
      <c r="I42" s="3">
        <v>0.47</v>
      </c>
      <c r="J42" s="3">
        <v>0.03</v>
      </c>
    </row>
    <row r="43" spans="1:10" x14ac:dyDescent="0.35">
      <c r="A43" t="s">
        <v>445</v>
      </c>
      <c r="B43" s="2">
        <v>545</v>
      </c>
      <c r="C43" s="3">
        <v>0.01</v>
      </c>
      <c r="D43" s="2">
        <v>805</v>
      </c>
      <c r="E43" s="2">
        <v>335</v>
      </c>
      <c r="F43" s="2">
        <v>450</v>
      </c>
      <c r="G43" s="2">
        <v>20</v>
      </c>
      <c r="H43" s="3">
        <v>0.42</v>
      </c>
      <c r="I43" s="3">
        <v>0.56000000000000005</v>
      </c>
      <c r="J43" s="3">
        <v>0.02</v>
      </c>
    </row>
    <row r="44" spans="1:10" x14ac:dyDescent="0.35">
      <c r="A44" t="s">
        <v>446</v>
      </c>
      <c r="B44" s="2">
        <v>15</v>
      </c>
      <c r="C44" s="3">
        <v>0</v>
      </c>
      <c r="D44" s="2">
        <v>15</v>
      </c>
      <c r="E44" s="2">
        <v>5</v>
      </c>
      <c r="F44" s="2" t="s">
        <v>880</v>
      </c>
      <c r="G44" s="2" t="s">
        <v>880</v>
      </c>
      <c r="H44" s="3">
        <v>0.54</v>
      </c>
      <c r="I44" s="2" t="s">
        <v>880</v>
      </c>
      <c r="J44" s="3" t="s">
        <v>880</v>
      </c>
    </row>
    <row r="45" spans="1:10" x14ac:dyDescent="0.35">
      <c r="A45" t="s">
        <v>447</v>
      </c>
      <c r="B45" s="2">
        <v>415</v>
      </c>
      <c r="C45" s="3">
        <v>0</v>
      </c>
      <c r="D45" s="2">
        <v>385</v>
      </c>
      <c r="E45" s="2">
        <v>240</v>
      </c>
      <c r="F45" s="2">
        <v>120</v>
      </c>
      <c r="G45" s="2">
        <v>20</v>
      </c>
      <c r="H45" s="3">
        <v>0.63</v>
      </c>
      <c r="I45" s="3">
        <v>0.31</v>
      </c>
      <c r="J45" s="3">
        <v>0.06</v>
      </c>
    </row>
    <row r="46" spans="1:10" x14ac:dyDescent="0.35">
      <c r="A46" t="s">
        <v>448</v>
      </c>
      <c r="B46" s="2">
        <v>620</v>
      </c>
      <c r="C46" s="3">
        <v>0.01</v>
      </c>
      <c r="D46" s="2">
        <v>560</v>
      </c>
      <c r="E46" s="2">
        <v>340</v>
      </c>
      <c r="F46" s="2">
        <v>205</v>
      </c>
      <c r="G46" s="2">
        <v>15</v>
      </c>
      <c r="H46" s="3">
        <v>0.61</v>
      </c>
      <c r="I46" s="3">
        <v>0.37</v>
      </c>
      <c r="J46" s="3">
        <v>0.02</v>
      </c>
    </row>
    <row r="47" spans="1:10" x14ac:dyDescent="0.35">
      <c r="A47" t="s">
        <v>449</v>
      </c>
      <c r="B47" s="2">
        <v>360</v>
      </c>
      <c r="C47" s="3">
        <v>0</v>
      </c>
      <c r="D47" s="2">
        <v>380</v>
      </c>
      <c r="E47" s="2">
        <v>230</v>
      </c>
      <c r="F47" s="2">
        <v>140</v>
      </c>
      <c r="G47" s="2">
        <v>10</v>
      </c>
      <c r="H47" s="3">
        <v>0.6</v>
      </c>
      <c r="I47" s="3">
        <v>0.37</v>
      </c>
      <c r="J47" s="3">
        <v>0.03</v>
      </c>
    </row>
    <row r="48" spans="1:10" x14ac:dyDescent="0.35">
      <c r="A48" t="s">
        <v>450</v>
      </c>
      <c r="B48" s="2">
        <v>570</v>
      </c>
      <c r="C48" s="3">
        <v>0.01</v>
      </c>
      <c r="D48" s="2">
        <v>535</v>
      </c>
      <c r="E48" s="2">
        <v>275</v>
      </c>
      <c r="F48" s="2">
        <v>250</v>
      </c>
      <c r="G48" s="2">
        <v>10</v>
      </c>
      <c r="H48" s="3">
        <v>0.51</v>
      </c>
      <c r="I48" s="3">
        <v>0.47</v>
      </c>
      <c r="J48" s="3">
        <v>0.02</v>
      </c>
    </row>
    <row r="49" spans="1:10" x14ac:dyDescent="0.35">
      <c r="A49" t="s">
        <v>451</v>
      </c>
      <c r="B49" s="2">
        <v>210</v>
      </c>
      <c r="C49" s="3">
        <v>0.01</v>
      </c>
      <c r="D49" s="2">
        <v>295</v>
      </c>
      <c r="E49" s="2">
        <v>115</v>
      </c>
      <c r="F49" s="2">
        <v>175</v>
      </c>
      <c r="G49" s="2">
        <v>5</v>
      </c>
      <c r="H49" s="3">
        <v>0.4</v>
      </c>
      <c r="I49" s="3">
        <v>0.59</v>
      </c>
      <c r="J49" s="3">
        <v>0.01</v>
      </c>
    </row>
    <row r="50" spans="1:10" x14ac:dyDescent="0.35">
      <c r="A50" t="s">
        <v>452</v>
      </c>
      <c r="B50" s="2">
        <v>5</v>
      </c>
      <c r="C50" s="3">
        <v>0</v>
      </c>
      <c r="D50" s="2">
        <v>5</v>
      </c>
      <c r="E50" s="2" t="s">
        <v>880</v>
      </c>
      <c r="F50" s="2" t="s">
        <v>880</v>
      </c>
      <c r="G50" s="2">
        <v>0</v>
      </c>
      <c r="H50" s="2" t="s">
        <v>880</v>
      </c>
      <c r="I50" s="3" t="s">
        <v>880</v>
      </c>
      <c r="J50" s="3">
        <v>0</v>
      </c>
    </row>
    <row r="51" spans="1:10" x14ac:dyDescent="0.35">
      <c r="A51" t="s">
        <v>453</v>
      </c>
      <c r="B51" s="2">
        <v>225</v>
      </c>
      <c r="C51" s="3">
        <v>0</v>
      </c>
      <c r="D51" s="2">
        <v>210</v>
      </c>
      <c r="E51" s="2">
        <v>130</v>
      </c>
      <c r="F51" s="2">
        <v>65</v>
      </c>
      <c r="G51" s="2">
        <v>15</v>
      </c>
      <c r="H51" s="3">
        <v>0.63</v>
      </c>
      <c r="I51" s="3">
        <v>0.31</v>
      </c>
      <c r="J51" s="3">
        <v>0.06</v>
      </c>
    </row>
    <row r="52" spans="1:10" x14ac:dyDescent="0.35">
      <c r="A52" t="s">
        <v>454</v>
      </c>
      <c r="B52" s="2">
        <v>275</v>
      </c>
      <c r="C52" s="3">
        <v>0</v>
      </c>
      <c r="D52" s="2">
        <v>245</v>
      </c>
      <c r="E52" s="2">
        <v>135</v>
      </c>
      <c r="F52" s="2">
        <v>105</v>
      </c>
      <c r="G52" s="2">
        <v>5</v>
      </c>
      <c r="H52" s="3">
        <v>0.55000000000000004</v>
      </c>
      <c r="I52" s="3">
        <v>0.42</v>
      </c>
      <c r="J52" s="3">
        <v>0.02</v>
      </c>
    </row>
    <row r="53" spans="1:10" x14ac:dyDescent="0.35">
      <c r="A53" t="s">
        <v>455</v>
      </c>
      <c r="B53" s="2">
        <v>170</v>
      </c>
      <c r="C53" s="3">
        <v>0</v>
      </c>
      <c r="D53" s="2">
        <v>185</v>
      </c>
      <c r="E53" s="2">
        <v>115</v>
      </c>
      <c r="F53" s="2">
        <v>60</v>
      </c>
      <c r="G53" s="2">
        <v>5</v>
      </c>
      <c r="H53" s="3">
        <v>0.64</v>
      </c>
      <c r="I53" s="3">
        <v>0.33</v>
      </c>
      <c r="J53" s="3">
        <v>0.03</v>
      </c>
    </row>
    <row r="54" spans="1:10" x14ac:dyDescent="0.35">
      <c r="A54" t="s">
        <v>456</v>
      </c>
      <c r="B54" s="2">
        <v>215</v>
      </c>
      <c r="C54" s="3">
        <v>0</v>
      </c>
      <c r="D54" s="2">
        <v>195</v>
      </c>
      <c r="E54" s="2">
        <v>95</v>
      </c>
      <c r="F54" s="2">
        <v>100</v>
      </c>
      <c r="G54" s="2">
        <v>5</v>
      </c>
      <c r="H54" s="3">
        <v>0.48</v>
      </c>
      <c r="I54" s="3">
        <v>0.5</v>
      </c>
      <c r="J54" s="3">
        <v>0.02</v>
      </c>
    </row>
    <row r="55" spans="1:10" x14ac:dyDescent="0.35">
      <c r="A55" t="s">
        <v>457</v>
      </c>
      <c r="B55" s="2">
        <v>75</v>
      </c>
      <c r="C55" s="3">
        <v>0</v>
      </c>
      <c r="D55" s="2">
        <v>120</v>
      </c>
      <c r="E55" s="2">
        <v>45</v>
      </c>
      <c r="F55" s="2">
        <v>65</v>
      </c>
      <c r="G55" s="2">
        <v>5</v>
      </c>
      <c r="H55" s="3">
        <v>0.4</v>
      </c>
      <c r="I55" s="3">
        <v>0.56999999999999995</v>
      </c>
      <c r="J55" s="3">
        <v>0.03</v>
      </c>
    </row>
    <row r="56" spans="1:10" x14ac:dyDescent="0.35">
      <c r="A56" t="s">
        <v>458</v>
      </c>
      <c r="B56" s="2" t="s">
        <v>880</v>
      </c>
      <c r="C56" s="3" t="s">
        <v>880</v>
      </c>
      <c r="D56" s="2" t="s">
        <v>880</v>
      </c>
      <c r="E56" s="2" t="s">
        <v>880</v>
      </c>
      <c r="F56" s="2" t="s">
        <v>880</v>
      </c>
      <c r="G56" s="2">
        <v>0</v>
      </c>
      <c r="H56" s="2" t="s">
        <v>880</v>
      </c>
      <c r="I56" s="3" t="s">
        <v>880</v>
      </c>
      <c r="J56" s="3">
        <v>0</v>
      </c>
    </row>
    <row r="57" spans="1:10" x14ac:dyDescent="0.35">
      <c r="A57" t="s">
        <v>459</v>
      </c>
      <c r="B57" s="2">
        <v>115</v>
      </c>
      <c r="C57" s="3">
        <v>0</v>
      </c>
      <c r="D57" s="2">
        <v>110</v>
      </c>
      <c r="E57" s="2">
        <v>65</v>
      </c>
      <c r="F57" s="2">
        <v>30</v>
      </c>
      <c r="G57" s="2">
        <v>10</v>
      </c>
      <c r="H57" s="3">
        <v>0.61</v>
      </c>
      <c r="I57" s="3">
        <v>0.28999999999999998</v>
      </c>
      <c r="J57" s="3">
        <v>0.09</v>
      </c>
    </row>
    <row r="58" spans="1:10" x14ac:dyDescent="0.35">
      <c r="A58" t="s">
        <v>460</v>
      </c>
      <c r="B58" s="2">
        <v>115</v>
      </c>
      <c r="C58" s="3">
        <v>0</v>
      </c>
      <c r="D58" s="2">
        <v>105</v>
      </c>
      <c r="E58" s="2">
        <v>70</v>
      </c>
      <c r="F58" s="2">
        <v>35</v>
      </c>
      <c r="G58" s="2">
        <v>0</v>
      </c>
      <c r="H58" s="3">
        <v>0.65</v>
      </c>
      <c r="I58" s="3">
        <v>0.35</v>
      </c>
      <c r="J58" s="3">
        <v>0</v>
      </c>
    </row>
    <row r="59" spans="1:10" x14ac:dyDescent="0.35">
      <c r="A59" t="s">
        <v>461</v>
      </c>
      <c r="B59" s="2">
        <v>75</v>
      </c>
      <c r="C59" s="3">
        <v>0</v>
      </c>
      <c r="D59" s="2">
        <v>75</v>
      </c>
      <c r="E59" s="2">
        <v>35</v>
      </c>
      <c r="F59" s="2">
        <v>35</v>
      </c>
      <c r="G59" s="2">
        <v>5</v>
      </c>
      <c r="H59" s="3">
        <v>0.47</v>
      </c>
      <c r="I59" s="3">
        <v>0.46</v>
      </c>
      <c r="J59" s="3">
        <v>7.0000000000000007E-2</v>
      </c>
    </row>
    <row r="60" spans="1:10" x14ac:dyDescent="0.35">
      <c r="A60" t="s">
        <v>462</v>
      </c>
      <c r="B60" s="2">
        <v>130</v>
      </c>
      <c r="C60" s="3">
        <v>0</v>
      </c>
      <c r="D60" s="2">
        <v>125</v>
      </c>
      <c r="E60" s="2">
        <v>60</v>
      </c>
      <c r="F60" s="2">
        <v>55</v>
      </c>
      <c r="G60" s="2">
        <v>10</v>
      </c>
      <c r="H60" s="3">
        <v>0.49</v>
      </c>
      <c r="I60" s="3">
        <v>0.44</v>
      </c>
      <c r="J60" s="3">
        <v>7.0000000000000007E-2</v>
      </c>
    </row>
    <row r="61" spans="1:10" x14ac:dyDescent="0.35">
      <c r="A61" t="s">
        <v>463</v>
      </c>
      <c r="B61" s="2">
        <v>60</v>
      </c>
      <c r="C61" s="3">
        <v>0</v>
      </c>
      <c r="D61" s="2">
        <v>80</v>
      </c>
      <c r="E61" s="2" t="s">
        <v>880</v>
      </c>
      <c r="F61" s="2">
        <v>55</v>
      </c>
      <c r="G61" s="2" t="s">
        <v>880</v>
      </c>
      <c r="H61" s="2" t="s">
        <v>880</v>
      </c>
      <c r="I61" s="3">
        <v>0.65</v>
      </c>
      <c r="J61" s="3" t="s">
        <v>880</v>
      </c>
    </row>
    <row r="62" spans="1:10" x14ac:dyDescent="0.35">
      <c r="A62" t="s">
        <v>464</v>
      </c>
      <c r="B62" s="2" t="s">
        <v>880</v>
      </c>
      <c r="C62" s="3" t="s">
        <v>880</v>
      </c>
      <c r="D62" s="2" t="s">
        <v>880</v>
      </c>
      <c r="E62" s="2" t="s">
        <v>880</v>
      </c>
      <c r="F62" s="2">
        <v>0</v>
      </c>
      <c r="G62" s="2">
        <v>0</v>
      </c>
      <c r="H62" s="3" t="s">
        <v>880</v>
      </c>
      <c r="I62" s="3">
        <v>0</v>
      </c>
      <c r="J62" s="3">
        <v>0</v>
      </c>
    </row>
    <row r="63" spans="1:10" x14ac:dyDescent="0.35">
      <c r="A63" t="s">
        <v>465</v>
      </c>
      <c r="B63" s="2">
        <v>50</v>
      </c>
      <c r="C63" s="3">
        <v>0</v>
      </c>
      <c r="D63" s="2">
        <v>45</v>
      </c>
      <c r="E63" s="2">
        <v>20</v>
      </c>
      <c r="F63" s="2" t="s">
        <v>880</v>
      </c>
      <c r="G63" s="2" t="s">
        <v>880</v>
      </c>
      <c r="H63" s="3">
        <v>0.49</v>
      </c>
      <c r="I63" s="2" t="s">
        <v>880</v>
      </c>
      <c r="J63" s="3" t="s">
        <v>880</v>
      </c>
    </row>
    <row r="64" spans="1:10" x14ac:dyDescent="0.35">
      <c r="A64" t="s">
        <v>466</v>
      </c>
      <c r="B64" s="2">
        <v>60</v>
      </c>
      <c r="C64" s="3">
        <v>0</v>
      </c>
      <c r="D64" s="2">
        <v>55</v>
      </c>
      <c r="E64" s="2">
        <v>30</v>
      </c>
      <c r="F64" s="2">
        <v>20</v>
      </c>
      <c r="G64" s="2">
        <v>5</v>
      </c>
      <c r="H64" s="3">
        <v>0.56999999999999995</v>
      </c>
      <c r="I64" s="3">
        <v>0.36</v>
      </c>
      <c r="J64" s="3">
        <v>0.08</v>
      </c>
    </row>
    <row r="65" spans="1:10" x14ac:dyDescent="0.35">
      <c r="A65" t="s">
        <v>467</v>
      </c>
      <c r="B65" s="2">
        <v>40</v>
      </c>
      <c r="C65" s="3">
        <v>0</v>
      </c>
      <c r="D65" s="2">
        <v>40</v>
      </c>
      <c r="E65" s="2" t="s">
        <v>880</v>
      </c>
      <c r="F65" s="2">
        <v>20</v>
      </c>
      <c r="G65" s="2" t="s">
        <v>880</v>
      </c>
      <c r="H65" s="2" t="s">
        <v>880</v>
      </c>
      <c r="I65" s="3">
        <v>0.5</v>
      </c>
      <c r="J65" s="3" t="s">
        <v>880</v>
      </c>
    </row>
    <row r="66" spans="1:10" x14ac:dyDescent="0.35">
      <c r="A66" t="s">
        <v>468</v>
      </c>
      <c r="B66" s="2">
        <v>60</v>
      </c>
      <c r="C66" s="3">
        <v>0</v>
      </c>
      <c r="D66" s="2">
        <v>50</v>
      </c>
      <c r="E66" s="2">
        <v>20</v>
      </c>
      <c r="F66" s="2">
        <v>30</v>
      </c>
      <c r="G66" s="2">
        <v>0</v>
      </c>
      <c r="H66" s="3">
        <v>0.4</v>
      </c>
      <c r="I66" s="3">
        <v>0.6</v>
      </c>
      <c r="J66" s="3">
        <v>0</v>
      </c>
    </row>
    <row r="67" spans="1:10" x14ac:dyDescent="0.35">
      <c r="A67" t="s">
        <v>469</v>
      </c>
      <c r="B67" s="2">
        <v>30</v>
      </c>
      <c r="C67" s="3">
        <v>0</v>
      </c>
      <c r="D67" s="2">
        <v>45</v>
      </c>
      <c r="E67" s="2">
        <v>10</v>
      </c>
      <c r="F67" s="2">
        <v>30</v>
      </c>
      <c r="G67" s="2">
        <v>0</v>
      </c>
      <c r="H67" s="3">
        <v>0.27</v>
      </c>
      <c r="I67" s="3">
        <v>0.73</v>
      </c>
      <c r="J67" s="3">
        <v>0</v>
      </c>
    </row>
    <row r="68" spans="1:10" x14ac:dyDescent="0.35">
      <c r="A68" t="s">
        <v>396</v>
      </c>
      <c r="B68" s="2">
        <v>50</v>
      </c>
      <c r="C68" s="3">
        <v>0</v>
      </c>
      <c r="D68" s="2">
        <v>40</v>
      </c>
      <c r="E68" s="2">
        <v>0</v>
      </c>
      <c r="F68" s="2">
        <v>5</v>
      </c>
      <c r="G68" s="2">
        <v>35</v>
      </c>
      <c r="H68" s="3">
        <v>0</v>
      </c>
      <c r="I68" s="3">
        <v>0.15</v>
      </c>
      <c r="J68" s="3">
        <v>0.85</v>
      </c>
    </row>
    <row r="69" spans="1:10" x14ac:dyDescent="0.35">
      <c r="A69" t="s">
        <v>397</v>
      </c>
      <c r="B69" s="2">
        <v>245</v>
      </c>
      <c r="C69" s="3">
        <v>0</v>
      </c>
      <c r="D69" s="2">
        <v>210</v>
      </c>
      <c r="E69" s="2">
        <v>0</v>
      </c>
      <c r="F69" s="2">
        <v>35</v>
      </c>
      <c r="G69" s="2">
        <v>175</v>
      </c>
      <c r="H69" s="3">
        <v>0</v>
      </c>
      <c r="I69" s="3">
        <v>0.16</v>
      </c>
      <c r="J69" s="3">
        <v>0.84</v>
      </c>
    </row>
    <row r="70" spans="1:10" x14ac:dyDescent="0.35">
      <c r="A70" t="s">
        <v>398</v>
      </c>
      <c r="B70" s="2">
        <v>150</v>
      </c>
      <c r="C70" s="3">
        <v>0</v>
      </c>
      <c r="D70" s="2">
        <v>95</v>
      </c>
      <c r="E70" s="2">
        <v>0</v>
      </c>
      <c r="F70" s="2">
        <v>10</v>
      </c>
      <c r="G70" s="2">
        <v>85</v>
      </c>
      <c r="H70" s="3">
        <v>0</v>
      </c>
      <c r="I70" s="3">
        <v>0.1</v>
      </c>
      <c r="J70" s="3">
        <v>0.9</v>
      </c>
    </row>
    <row r="71" spans="1:10" x14ac:dyDescent="0.35">
      <c r="A71" t="s">
        <v>399</v>
      </c>
      <c r="B71" s="2">
        <v>100</v>
      </c>
      <c r="C71" s="3">
        <v>0</v>
      </c>
      <c r="D71" s="2">
        <v>75</v>
      </c>
      <c r="E71" s="2">
        <v>0</v>
      </c>
      <c r="F71" s="2" t="s">
        <v>880</v>
      </c>
      <c r="G71" s="2" t="s">
        <v>880</v>
      </c>
      <c r="H71" s="3">
        <v>0</v>
      </c>
      <c r="I71" s="3" t="s">
        <v>880</v>
      </c>
      <c r="J71" s="2" t="s">
        <v>880</v>
      </c>
    </row>
    <row r="72" spans="1:10" x14ac:dyDescent="0.35">
      <c r="A72" t="s">
        <v>400</v>
      </c>
      <c r="B72" s="2">
        <v>105</v>
      </c>
      <c r="C72" s="3">
        <v>0</v>
      </c>
      <c r="D72" s="2">
        <v>45</v>
      </c>
      <c r="E72" s="2" t="s">
        <v>880</v>
      </c>
      <c r="F72" s="2" t="s">
        <v>880</v>
      </c>
      <c r="G72" s="2">
        <v>40</v>
      </c>
      <c r="H72" s="2" t="s">
        <v>880</v>
      </c>
      <c r="I72" s="3" t="s">
        <v>880</v>
      </c>
      <c r="J72" s="3">
        <v>0.89</v>
      </c>
    </row>
    <row r="73" spans="1:10" x14ac:dyDescent="0.35">
      <c r="A73" t="s">
        <v>401</v>
      </c>
      <c r="B73" s="2">
        <v>85</v>
      </c>
      <c r="C73" s="3">
        <v>0</v>
      </c>
      <c r="D73" s="2">
        <v>65</v>
      </c>
      <c r="E73" s="2">
        <v>5</v>
      </c>
      <c r="F73" s="2">
        <v>5</v>
      </c>
      <c r="G73" s="2">
        <v>55</v>
      </c>
      <c r="H73" s="3">
        <v>0.05</v>
      </c>
      <c r="I73" s="3">
        <v>0.09</v>
      </c>
      <c r="J73" s="3">
        <v>0.86</v>
      </c>
    </row>
    <row r="74" spans="1:10" x14ac:dyDescent="0.35">
      <c r="A74" t="s">
        <v>389</v>
      </c>
      <c r="B74" s="2">
        <v>19480</v>
      </c>
      <c r="C74" s="3">
        <v>1</v>
      </c>
      <c r="D74" s="2">
        <v>17935</v>
      </c>
      <c r="E74" s="2">
        <v>11505</v>
      </c>
      <c r="F74" s="2">
        <v>6080</v>
      </c>
      <c r="G74" s="2">
        <v>350</v>
      </c>
      <c r="H74" s="3">
        <v>0.64</v>
      </c>
      <c r="I74" s="3">
        <v>0.34</v>
      </c>
      <c r="J74" s="3">
        <v>0.02</v>
      </c>
    </row>
    <row r="75" spans="1:10" x14ac:dyDescent="0.35">
      <c r="A75" t="s">
        <v>390</v>
      </c>
      <c r="B75" s="2">
        <v>128075</v>
      </c>
      <c r="C75" s="3">
        <v>1</v>
      </c>
      <c r="D75" s="2">
        <v>120680</v>
      </c>
      <c r="E75" s="2">
        <v>80095</v>
      </c>
      <c r="F75" s="2">
        <v>35370</v>
      </c>
      <c r="G75" s="2">
        <v>5215</v>
      </c>
      <c r="H75" s="3">
        <v>0.66</v>
      </c>
      <c r="I75" s="3">
        <v>0.28999999999999998</v>
      </c>
      <c r="J75" s="3">
        <v>0.04</v>
      </c>
    </row>
    <row r="76" spans="1:10" x14ac:dyDescent="0.35">
      <c r="A76" t="s">
        <v>391</v>
      </c>
      <c r="B76" s="2">
        <v>118605</v>
      </c>
      <c r="C76" s="3">
        <v>1</v>
      </c>
      <c r="D76" s="2">
        <v>112470</v>
      </c>
      <c r="E76" s="2">
        <v>76955</v>
      </c>
      <c r="F76" s="2">
        <v>33480</v>
      </c>
      <c r="G76" s="2">
        <v>2040</v>
      </c>
      <c r="H76" s="3">
        <v>0.68</v>
      </c>
      <c r="I76" s="3">
        <v>0.3</v>
      </c>
      <c r="J76" s="3">
        <v>0.02</v>
      </c>
    </row>
    <row r="77" spans="1:10" x14ac:dyDescent="0.35">
      <c r="A77" t="s">
        <v>392</v>
      </c>
      <c r="B77" s="2">
        <v>84235</v>
      </c>
      <c r="C77" s="3">
        <v>1</v>
      </c>
      <c r="D77" s="2">
        <v>83005</v>
      </c>
      <c r="E77" s="2">
        <v>57485</v>
      </c>
      <c r="F77" s="2">
        <v>20015</v>
      </c>
      <c r="G77" s="2">
        <v>5510</v>
      </c>
      <c r="H77" s="3">
        <v>0.69</v>
      </c>
      <c r="I77" s="3">
        <v>0.24</v>
      </c>
      <c r="J77" s="3">
        <v>7.0000000000000007E-2</v>
      </c>
    </row>
    <row r="78" spans="1:10" x14ac:dyDescent="0.35">
      <c r="A78" t="s">
        <v>393</v>
      </c>
      <c r="B78" s="2">
        <v>85825</v>
      </c>
      <c r="C78" s="3">
        <v>1</v>
      </c>
      <c r="D78" s="2">
        <v>88990</v>
      </c>
      <c r="E78" s="2">
        <v>58425</v>
      </c>
      <c r="F78" s="2">
        <v>27845</v>
      </c>
      <c r="G78" s="2">
        <v>2725</v>
      </c>
      <c r="H78" s="3">
        <v>0.66</v>
      </c>
      <c r="I78" s="3">
        <v>0.31</v>
      </c>
      <c r="J78" s="3">
        <v>0.03</v>
      </c>
    </row>
    <row r="79" spans="1:10" x14ac:dyDescent="0.35">
      <c r="A79" t="s">
        <v>394</v>
      </c>
      <c r="B79" s="2">
        <v>38075</v>
      </c>
      <c r="C79" s="3">
        <v>1</v>
      </c>
      <c r="D79" s="2">
        <v>48560</v>
      </c>
      <c r="E79" s="2">
        <v>27635</v>
      </c>
      <c r="F79" s="2">
        <v>20005</v>
      </c>
      <c r="G79" s="2">
        <v>920</v>
      </c>
      <c r="H79" s="3">
        <v>0.56999999999999995</v>
      </c>
      <c r="I79" s="3">
        <v>0.41</v>
      </c>
      <c r="J79" s="3">
        <v>0.02</v>
      </c>
    </row>
    <row r="80" spans="1:10" x14ac:dyDescent="0.35">
      <c r="A80" t="s">
        <v>470</v>
      </c>
      <c r="B80" s="2">
        <v>3285</v>
      </c>
      <c r="C80" s="3">
        <v>0.01</v>
      </c>
      <c r="D80" s="2">
        <v>3240</v>
      </c>
      <c r="E80" s="2">
        <v>2640</v>
      </c>
      <c r="F80" s="2">
        <v>430</v>
      </c>
      <c r="G80" s="2">
        <v>170</v>
      </c>
      <c r="H80" s="3">
        <v>0.81</v>
      </c>
      <c r="I80" s="3">
        <v>0.13</v>
      </c>
      <c r="J80" s="3">
        <v>0.05</v>
      </c>
    </row>
    <row r="81" spans="1:10" x14ac:dyDescent="0.35">
      <c r="A81" t="s">
        <v>471</v>
      </c>
      <c r="B81" s="2">
        <v>92315</v>
      </c>
      <c r="C81" s="3">
        <v>0.19</v>
      </c>
      <c r="D81" s="2">
        <v>91815</v>
      </c>
      <c r="E81" s="2">
        <v>63220</v>
      </c>
      <c r="F81" s="2">
        <v>24835</v>
      </c>
      <c r="G81" s="2">
        <v>3760</v>
      </c>
      <c r="H81" s="3">
        <v>0.69</v>
      </c>
      <c r="I81" s="3">
        <v>0.27</v>
      </c>
      <c r="J81" s="3">
        <v>0.04</v>
      </c>
    </row>
    <row r="82" spans="1:10" x14ac:dyDescent="0.35">
      <c r="A82" t="s">
        <v>472</v>
      </c>
      <c r="B82" s="2">
        <v>131225</v>
      </c>
      <c r="C82" s="3">
        <v>0.28000000000000003</v>
      </c>
      <c r="D82" s="2">
        <v>130605</v>
      </c>
      <c r="E82" s="2">
        <v>88140</v>
      </c>
      <c r="F82" s="2">
        <v>37750</v>
      </c>
      <c r="G82" s="2">
        <v>4715</v>
      </c>
      <c r="H82" s="3">
        <v>0.67</v>
      </c>
      <c r="I82" s="3">
        <v>0.28999999999999998</v>
      </c>
      <c r="J82" s="3">
        <v>0.04</v>
      </c>
    </row>
    <row r="83" spans="1:10" x14ac:dyDescent="0.35">
      <c r="A83" t="s">
        <v>473</v>
      </c>
      <c r="B83" s="2">
        <v>125100</v>
      </c>
      <c r="C83" s="3">
        <v>0.26</v>
      </c>
      <c r="D83" s="2">
        <v>124490</v>
      </c>
      <c r="E83" s="2">
        <v>81535</v>
      </c>
      <c r="F83" s="2">
        <v>38970</v>
      </c>
      <c r="G83" s="2">
        <v>3985</v>
      </c>
      <c r="H83" s="3">
        <v>0.65</v>
      </c>
      <c r="I83" s="3">
        <v>0.31</v>
      </c>
      <c r="J83" s="3">
        <v>0.03</v>
      </c>
    </row>
    <row r="84" spans="1:10" x14ac:dyDescent="0.35">
      <c r="A84" t="s">
        <v>474</v>
      </c>
      <c r="B84" s="2">
        <v>78310</v>
      </c>
      <c r="C84" s="3">
        <v>0.17</v>
      </c>
      <c r="D84" s="2">
        <v>77910</v>
      </c>
      <c r="E84" s="2">
        <v>50305</v>
      </c>
      <c r="F84" s="2">
        <v>25250</v>
      </c>
      <c r="G84" s="2">
        <v>2355</v>
      </c>
      <c r="H84" s="3">
        <v>0.65</v>
      </c>
      <c r="I84" s="3">
        <v>0.32</v>
      </c>
      <c r="J84" s="3">
        <v>0.03</v>
      </c>
    </row>
    <row r="85" spans="1:10" x14ac:dyDescent="0.35">
      <c r="A85" t="s">
        <v>475</v>
      </c>
      <c r="B85" s="2">
        <v>31645</v>
      </c>
      <c r="C85" s="3">
        <v>7.0000000000000007E-2</v>
      </c>
      <c r="D85" s="2">
        <v>31490</v>
      </c>
      <c r="E85" s="2">
        <v>19655</v>
      </c>
      <c r="F85" s="2">
        <v>10895</v>
      </c>
      <c r="G85" s="2">
        <v>940</v>
      </c>
      <c r="H85" s="3">
        <v>0.62</v>
      </c>
      <c r="I85" s="3">
        <v>0.35</v>
      </c>
      <c r="J85" s="3">
        <v>0.03</v>
      </c>
    </row>
    <row r="86" spans="1:10" x14ac:dyDescent="0.35">
      <c r="A86" t="s">
        <v>476</v>
      </c>
      <c r="B86" s="2">
        <v>7780</v>
      </c>
      <c r="C86" s="3">
        <v>0.02</v>
      </c>
      <c r="D86" s="2">
        <v>7730</v>
      </c>
      <c r="E86" s="2">
        <v>4510</v>
      </c>
      <c r="F86" s="2">
        <v>2985</v>
      </c>
      <c r="G86" s="2">
        <v>235</v>
      </c>
      <c r="H86" s="3">
        <v>0.57999999999999996</v>
      </c>
      <c r="I86" s="3">
        <v>0.39</v>
      </c>
      <c r="J86" s="3">
        <v>0.03</v>
      </c>
    </row>
    <row r="87" spans="1:10" x14ac:dyDescent="0.35">
      <c r="A87" t="s">
        <v>477</v>
      </c>
      <c r="B87" s="2">
        <v>2190</v>
      </c>
      <c r="C87" s="3">
        <v>0</v>
      </c>
      <c r="D87" s="2">
        <v>2170</v>
      </c>
      <c r="E87" s="2">
        <v>1210</v>
      </c>
      <c r="F87" s="2">
        <v>895</v>
      </c>
      <c r="G87" s="2">
        <v>65</v>
      </c>
      <c r="H87" s="3">
        <v>0.56000000000000005</v>
      </c>
      <c r="I87" s="3">
        <v>0.41</v>
      </c>
      <c r="J87" s="3">
        <v>0.03</v>
      </c>
    </row>
    <row r="88" spans="1:10" x14ac:dyDescent="0.35">
      <c r="A88" t="s">
        <v>478</v>
      </c>
      <c r="B88" s="2">
        <v>970</v>
      </c>
      <c r="C88" s="3">
        <v>0</v>
      </c>
      <c r="D88" s="2">
        <v>955</v>
      </c>
      <c r="E88" s="2">
        <v>530</v>
      </c>
      <c r="F88" s="2">
        <v>395</v>
      </c>
      <c r="G88" s="2">
        <v>35</v>
      </c>
      <c r="H88" s="3">
        <v>0.55000000000000004</v>
      </c>
      <c r="I88" s="3">
        <v>0.41</v>
      </c>
      <c r="J88" s="3">
        <v>0.03</v>
      </c>
    </row>
    <row r="89" spans="1:10" x14ac:dyDescent="0.35">
      <c r="A89" t="s">
        <v>479</v>
      </c>
      <c r="B89" s="2">
        <v>500</v>
      </c>
      <c r="C89" s="3">
        <v>0</v>
      </c>
      <c r="D89" s="2">
        <v>495</v>
      </c>
      <c r="E89" s="2">
        <v>260</v>
      </c>
      <c r="F89" s="2">
        <v>210</v>
      </c>
      <c r="G89" s="2">
        <v>25</v>
      </c>
      <c r="H89" s="3">
        <v>0.52</v>
      </c>
      <c r="I89" s="3">
        <v>0.43</v>
      </c>
      <c r="J89" s="3">
        <v>0.05</v>
      </c>
    </row>
    <row r="90" spans="1:10" x14ac:dyDescent="0.35">
      <c r="A90" t="s">
        <v>480</v>
      </c>
      <c r="B90" s="2">
        <v>240</v>
      </c>
      <c r="C90" s="3">
        <v>0</v>
      </c>
      <c r="D90" s="2">
        <v>235</v>
      </c>
      <c r="E90" s="2">
        <v>105</v>
      </c>
      <c r="F90" s="2">
        <v>125</v>
      </c>
      <c r="G90" s="2">
        <v>5</v>
      </c>
      <c r="H90" s="3">
        <v>0.45</v>
      </c>
      <c r="I90" s="3">
        <v>0.53</v>
      </c>
      <c r="J90" s="3">
        <v>0.03</v>
      </c>
    </row>
    <row r="91" spans="1:10" x14ac:dyDescent="0.35">
      <c r="A91" t="s">
        <v>402</v>
      </c>
      <c r="B91" s="2">
        <v>740</v>
      </c>
      <c r="C91" s="3">
        <v>0</v>
      </c>
      <c r="D91" s="2">
        <v>535</v>
      </c>
      <c r="E91" s="2">
        <v>5</v>
      </c>
      <c r="F91" s="2">
        <v>60</v>
      </c>
      <c r="G91" s="2">
        <v>470</v>
      </c>
      <c r="H91" s="3">
        <v>0.01</v>
      </c>
      <c r="I91" s="3">
        <v>0.11</v>
      </c>
      <c r="J91" s="3">
        <v>0.88</v>
      </c>
    </row>
    <row r="92" spans="1:10" x14ac:dyDescent="0.35">
      <c r="A92" t="s">
        <v>395</v>
      </c>
      <c r="B92" s="2">
        <v>474300</v>
      </c>
      <c r="C92" s="3">
        <v>1</v>
      </c>
      <c r="D92" s="2">
        <v>471670</v>
      </c>
      <c r="E92" s="2">
        <v>312110</v>
      </c>
      <c r="F92" s="2">
        <v>142805</v>
      </c>
      <c r="G92" s="2">
        <v>16755</v>
      </c>
      <c r="H92" s="3">
        <v>0.66</v>
      </c>
      <c r="I92" s="3">
        <v>0.3</v>
      </c>
      <c r="J92" s="3">
        <v>0.04</v>
      </c>
    </row>
  </sheetData>
  <conditionalFormatting sqref="A1">
    <cfRule type="dataBar" priority="1">
      <dataBar>
        <cfvo type="num" val="0"/>
        <cfvo type="num" val="1"/>
        <color rgb="FFB4A9D4"/>
      </dataBar>
      <extLst>
        <ext xmlns:x14="http://schemas.microsoft.com/office/spreadsheetml/2009/9/main" uri="{B025F937-C7B1-47D3-B67F-A62EFF666E3E}">
          <x14:id>{82AFA562-80D2-4E8D-A82F-F46736334AB7}</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2AFA562-80D2-4E8D-A82F-F46736334AB7}">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253"/>
  <sheetViews>
    <sheetView workbookViewId="0"/>
  </sheetViews>
  <sheetFormatPr defaultColWidth="10.6640625" defaultRowHeight="15.5" x14ac:dyDescent="0.35"/>
  <cols>
    <col min="1" max="1" width="35.6640625" customWidth="1"/>
    <col min="2" max="14" width="16.6640625" customWidth="1"/>
  </cols>
  <sheetData>
    <row r="1" spans="1:10" ht="62" x14ac:dyDescent="0.35">
      <c r="A1" s="29" t="s">
        <v>481</v>
      </c>
      <c r="B1" s="1" t="s">
        <v>249</v>
      </c>
      <c r="C1" s="1" t="s">
        <v>177</v>
      </c>
      <c r="D1" s="1" t="s">
        <v>261</v>
      </c>
      <c r="E1" s="1" t="s">
        <v>359</v>
      </c>
      <c r="F1" s="1" t="s">
        <v>360</v>
      </c>
      <c r="G1" s="1" t="s">
        <v>321</v>
      </c>
      <c r="H1" s="1" t="s">
        <v>178</v>
      </c>
      <c r="I1" s="1" t="s">
        <v>179</v>
      </c>
      <c r="J1" s="1" t="s">
        <v>180</v>
      </c>
    </row>
    <row r="2" spans="1:10" x14ac:dyDescent="0.35">
      <c r="A2" t="s">
        <v>482</v>
      </c>
      <c r="B2" s="2">
        <v>585</v>
      </c>
      <c r="C2" s="3">
        <v>0.03</v>
      </c>
      <c r="D2" s="2">
        <v>520</v>
      </c>
      <c r="E2" s="2">
        <v>330</v>
      </c>
      <c r="F2" s="2">
        <v>180</v>
      </c>
      <c r="G2" s="2">
        <v>5</v>
      </c>
      <c r="H2" s="3">
        <v>0.64</v>
      </c>
      <c r="I2" s="3">
        <v>0.35</v>
      </c>
      <c r="J2" s="3">
        <v>0.01</v>
      </c>
    </row>
    <row r="3" spans="1:10" x14ac:dyDescent="0.35">
      <c r="A3" t="s">
        <v>483</v>
      </c>
      <c r="B3" s="2">
        <v>3415</v>
      </c>
      <c r="C3" s="3">
        <v>0.03</v>
      </c>
      <c r="D3" s="2">
        <v>3205</v>
      </c>
      <c r="E3" s="2">
        <v>2240</v>
      </c>
      <c r="F3" s="2">
        <v>810</v>
      </c>
      <c r="G3" s="2">
        <v>150</v>
      </c>
      <c r="H3" s="3">
        <v>0.7</v>
      </c>
      <c r="I3" s="3">
        <v>0.25</v>
      </c>
      <c r="J3" s="3">
        <v>0.05</v>
      </c>
    </row>
    <row r="4" spans="1:10" x14ac:dyDescent="0.35">
      <c r="A4" t="s">
        <v>484</v>
      </c>
      <c r="B4" s="2">
        <v>3755</v>
      </c>
      <c r="C4" s="3">
        <v>0.03</v>
      </c>
      <c r="D4" s="2">
        <v>3485</v>
      </c>
      <c r="E4" s="2">
        <v>2425</v>
      </c>
      <c r="F4" s="2">
        <v>985</v>
      </c>
      <c r="G4" s="2">
        <v>75</v>
      </c>
      <c r="H4" s="3">
        <v>0.7</v>
      </c>
      <c r="I4" s="3">
        <v>0.28000000000000003</v>
      </c>
      <c r="J4" s="3">
        <v>0.02</v>
      </c>
    </row>
    <row r="5" spans="1:10" x14ac:dyDescent="0.35">
      <c r="A5" t="s">
        <v>485</v>
      </c>
      <c r="B5" s="2">
        <v>2720</v>
      </c>
      <c r="C5" s="3">
        <v>0.03</v>
      </c>
      <c r="D5" s="2">
        <v>2730</v>
      </c>
      <c r="E5" s="2">
        <v>1855</v>
      </c>
      <c r="F5" s="2">
        <v>700</v>
      </c>
      <c r="G5" s="2">
        <v>175</v>
      </c>
      <c r="H5" s="3">
        <v>0.68</v>
      </c>
      <c r="I5" s="3">
        <v>0.26</v>
      </c>
      <c r="J5" s="3">
        <v>0.06</v>
      </c>
    </row>
    <row r="6" spans="1:10" x14ac:dyDescent="0.35">
      <c r="A6" t="s">
        <v>486</v>
      </c>
      <c r="B6" s="2">
        <v>3120</v>
      </c>
      <c r="C6" s="3">
        <v>0.04</v>
      </c>
      <c r="D6" s="2">
        <v>3190</v>
      </c>
      <c r="E6" s="2">
        <v>1920</v>
      </c>
      <c r="F6" s="2">
        <v>1180</v>
      </c>
      <c r="G6" s="2">
        <v>95</v>
      </c>
      <c r="H6" s="3">
        <v>0.6</v>
      </c>
      <c r="I6" s="3">
        <v>0.37</v>
      </c>
      <c r="J6" s="3">
        <v>0.03</v>
      </c>
    </row>
    <row r="7" spans="1:10" x14ac:dyDescent="0.35">
      <c r="A7" t="s">
        <v>487</v>
      </c>
      <c r="B7" s="2">
        <v>1270</v>
      </c>
      <c r="C7" s="3">
        <v>0.03</v>
      </c>
      <c r="D7" s="2">
        <v>1655</v>
      </c>
      <c r="E7" s="2">
        <v>865</v>
      </c>
      <c r="F7" s="2">
        <v>770</v>
      </c>
      <c r="G7" s="2">
        <v>25</v>
      </c>
      <c r="H7" s="3">
        <v>0.52</v>
      </c>
      <c r="I7" s="3">
        <v>0.46</v>
      </c>
      <c r="J7" s="3">
        <v>0.02</v>
      </c>
    </row>
    <row r="8" spans="1:10" x14ac:dyDescent="0.35">
      <c r="A8" t="s">
        <v>488</v>
      </c>
      <c r="B8" s="2">
        <v>560</v>
      </c>
      <c r="C8" s="3">
        <v>0.03</v>
      </c>
      <c r="D8" s="2">
        <v>515</v>
      </c>
      <c r="E8" s="2">
        <v>295</v>
      </c>
      <c r="F8" s="2">
        <v>205</v>
      </c>
      <c r="G8" s="2">
        <v>15</v>
      </c>
      <c r="H8" s="3">
        <v>0.56999999999999995</v>
      </c>
      <c r="I8" s="3">
        <v>0.4</v>
      </c>
      <c r="J8" s="3">
        <v>0.03</v>
      </c>
    </row>
    <row r="9" spans="1:10" x14ac:dyDescent="0.35">
      <c r="A9" t="s">
        <v>489</v>
      </c>
      <c r="B9" s="2">
        <v>2850</v>
      </c>
      <c r="C9" s="3">
        <v>0.02</v>
      </c>
      <c r="D9" s="2">
        <v>2675</v>
      </c>
      <c r="E9" s="2">
        <v>1880</v>
      </c>
      <c r="F9" s="2">
        <v>690</v>
      </c>
      <c r="G9" s="2">
        <v>110</v>
      </c>
      <c r="H9" s="3">
        <v>0.7</v>
      </c>
      <c r="I9" s="3">
        <v>0.26</v>
      </c>
      <c r="J9" s="3">
        <v>0.04</v>
      </c>
    </row>
    <row r="10" spans="1:10" x14ac:dyDescent="0.35">
      <c r="A10" t="s">
        <v>490</v>
      </c>
      <c r="B10" s="2">
        <v>3475</v>
      </c>
      <c r="C10" s="3">
        <v>0.03</v>
      </c>
      <c r="D10" s="2">
        <v>3220</v>
      </c>
      <c r="E10" s="2">
        <v>2160</v>
      </c>
      <c r="F10" s="2">
        <v>1005</v>
      </c>
      <c r="G10" s="2">
        <v>50</v>
      </c>
      <c r="H10" s="3">
        <v>0.67</v>
      </c>
      <c r="I10" s="3">
        <v>0.31</v>
      </c>
      <c r="J10" s="3">
        <v>0.02</v>
      </c>
    </row>
    <row r="11" spans="1:10" x14ac:dyDescent="0.35">
      <c r="A11" t="s">
        <v>491</v>
      </c>
      <c r="B11" s="2">
        <v>2390</v>
      </c>
      <c r="C11" s="3">
        <v>0.03</v>
      </c>
      <c r="D11" s="2">
        <v>2435</v>
      </c>
      <c r="E11" s="2">
        <v>1595</v>
      </c>
      <c r="F11" s="2">
        <v>685</v>
      </c>
      <c r="G11" s="2">
        <v>155</v>
      </c>
      <c r="H11" s="3">
        <v>0.66</v>
      </c>
      <c r="I11" s="3">
        <v>0.28000000000000003</v>
      </c>
      <c r="J11" s="3">
        <v>0.06</v>
      </c>
    </row>
    <row r="12" spans="1:10" x14ac:dyDescent="0.35">
      <c r="A12" t="s">
        <v>492</v>
      </c>
      <c r="B12" s="2">
        <v>2530</v>
      </c>
      <c r="C12" s="3">
        <v>0.03</v>
      </c>
      <c r="D12" s="2">
        <v>2585</v>
      </c>
      <c r="E12" s="2">
        <v>1660</v>
      </c>
      <c r="F12" s="2">
        <v>840</v>
      </c>
      <c r="G12" s="2">
        <v>85</v>
      </c>
      <c r="H12" s="3">
        <v>0.64</v>
      </c>
      <c r="I12" s="3">
        <v>0.33</v>
      </c>
      <c r="J12" s="3">
        <v>0.03</v>
      </c>
    </row>
    <row r="13" spans="1:10" x14ac:dyDescent="0.35">
      <c r="A13" t="s">
        <v>493</v>
      </c>
      <c r="B13" s="2">
        <v>1100</v>
      </c>
      <c r="C13" s="3">
        <v>0.03</v>
      </c>
      <c r="D13" s="2">
        <v>1410</v>
      </c>
      <c r="E13" s="2">
        <v>740</v>
      </c>
      <c r="F13" s="2">
        <v>640</v>
      </c>
      <c r="G13" s="2">
        <v>30</v>
      </c>
      <c r="H13" s="3">
        <v>0.52</v>
      </c>
      <c r="I13" s="3">
        <v>0.45</v>
      </c>
      <c r="J13" s="3">
        <v>0.02</v>
      </c>
    </row>
    <row r="14" spans="1:10" x14ac:dyDescent="0.35">
      <c r="A14" t="s">
        <v>494</v>
      </c>
      <c r="B14" s="2">
        <v>350</v>
      </c>
      <c r="C14" s="3">
        <v>0.02</v>
      </c>
      <c r="D14" s="2">
        <v>325</v>
      </c>
      <c r="E14" s="2">
        <v>230</v>
      </c>
      <c r="F14" s="2">
        <v>85</v>
      </c>
      <c r="G14" s="2">
        <v>5</v>
      </c>
      <c r="H14" s="3">
        <v>0.72</v>
      </c>
      <c r="I14" s="3">
        <v>0.27</v>
      </c>
      <c r="J14" s="3">
        <v>0.02</v>
      </c>
    </row>
    <row r="15" spans="1:10" x14ac:dyDescent="0.35">
      <c r="A15" t="s">
        <v>495</v>
      </c>
      <c r="B15" s="2">
        <v>2345</v>
      </c>
      <c r="C15" s="3">
        <v>0.02</v>
      </c>
      <c r="D15" s="2">
        <v>2195</v>
      </c>
      <c r="E15" s="2">
        <v>1595</v>
      </c>
      <c r="F15" s="2">
        <v>515</v>
      </c>
      <c r="G15" s="2">
        <v>85</v>
      </c>
      <c r="H15" s="3">
        <v>0.73</v>
      </c>
      <c r="I15" s="3">
        <v>0.23</v>
      </c>
      <c r="J15" s="3">
        <v>0.04</v>
      </c>
    </row>
    <row r="16" spans="1:10" x14ac:dyDescent="0.35">
      <c r="A16" t="s">
        <v>496</v>
      </c>
      <c r="B16" s="2">
        <v>2290</v>
      </c>
      <c r="C16" s="3">
        <v>0.02</v>
      </c>
      <c r="D16" s="2">
        <v>2150</v>
      </c>
      <c r="E16" s="2">
        <v>1530</v>
      </c>
      <c r="F16" s="2">
        <v>590</v>
      </c>
      <c r="G16" s="2">
        <v>30</v>
      </c>
      <c r="H16" s="3">
        <v>0.71</v>
      </c>
      <c r="I16" s="3">
        <v>0.27</v>
      </c>
      <c r="J16" s="3">
        <v>0.01</v>
      </c>
    </row>
    <row r="17" spans="1:10" x14ac:dyDescent="0.35">
      <c r="A17" t="s">
        <v>497</v>
      </c>
      <c r="B17" s="2">
        <v>1645</v>
      </c>
      <c r="C17" s="3">
        <v>0.02</v>
      </c>
      <c r="D17" s="2">
        <v>1600</v>
      </c>
      <c r="E17" s="2">
        <v>1135</v>
      </c>
      <c r="F17" s="2">
        <v>370</v>
      </c>
      <c r="G17" s="2">
        <v>95</v>
      </c>
      <c r="H17" s="3">
        <v>0.71</v>
      </c>
      <c r="I17" s="3">
        <v>0.23</v>
      </c>
      <c r="J17" s="3">
        <v>0.06</v>
      </c>
    </row>
    <row r="18" spans="1:10" x14ac:dyDescent="0.35">
      <c r="A18" t="s">
        <v>498</v>
      </c>
      <c r="B18" s="2">
        <v>1615</v>
      </c>
      <c r="C18" s="3">
        <v>0.02</v>
      </c>
      <c r="D18" s="2">
        <v>1730</v>
      </c>
      <c r="E18" s="2">
        <v>1165</v>
      </c>
      <c r="F18" s="2">
        <v>515</v>
      </c>
      <c r="G18" s="2">
        <v>50</v>
      </c>
      <c r="H18" s="3">
        <v>0.67</v>
      </c>
      <c r="I18" s="3">
        <v>0.3</v>
      </c>
      <c r="J18" s="3">
        <v>0.03</v>
      </c>
    </row>
    <row r="19" spans="1:10" x14ac:dyDescent="0.35">
      <c r="A19" t="s">
        <v>499</v>
      </c>
      <c r="B19" s="2">
        <v>695</v>
      </c>
      <c r="C19" s="3">
        <v>0.02</v>
      </c>
      <c r="D19" s="2">
        <v>895</v>
      </c>
      <c r="E19" s="2">
        <v>530</v>
      </c>
      <c r="F19" s="2">
        <v>345</v>
      </c>
      <c r="G19" s="2">
        <v>20</v>
      </c>
      <c r="H19" s="3">
        <v>0.59</v>
      </c>
      <c r="I19" s="3">
        <v>0.39</v>
      </c>
      <c r="J19" s="3">
        <v>0.02</v>
      </c>
    </row>
    <row r="20" spans="1:10" x14ac:dyDescent="0.35">
      <c r="A20" t="s">
        <v>500</v>
      </c>
      <c r="B20" s="2">
        <v>260</v>
      </c>
      <c r="C20" s="3">
        <v>0.01</v>
      </c>
      <c r="D20" s="2">
        <v>235</v>
      </c>
      <c r="E20" s="2">
        <v>155</v>
      </c>
      <c r="F20" s="2">
        <v>75</v>
      </c>
      <c r="G20" s="2">
        <v>5</v>
      </c>
      <c r="H20" s="3">
        <v>0.66</v>
      </c>
      <c r="I20" s="3">
        <v>0.31</v>
      </c>
      <c r="J20" s="3">
        <v>0.02</v>
      </c>
    </row>
    <row r="21" spans="1:10" x14ac:dyDescent="0.35">
      <c r="A21" t="s">
        <v>501</v>
      </c>
      <c r="B21" s="2">
        <v>1345</v>
      </c>
      <c r="C21" s="3">
        <v>0.01</v>
      </c>
      <c r="D21" s="2">
        <v>1270</v>
      </c>
      <c r="E21" s="2">
        <v>870</v>
      </c>
      <c r="F21" s="2">
        <v>340</v>
      </c>
      <c r="G21" s="2">
        <v>55</v>
      </c>
      <c r="H21" s="3">
        <v>0.69</v>
      </c>
      <c r="I21" s="3">
        <v>0.27</v>
      </c>
      <c r="J21" s="3">
        <v>0.04</v>
      </c>
    </row>
    <row r="22" spans="1:10" x14ac:dyDescent="0.35">
      <c r="A22" t="s">
        <v>502</v>
      </c>
      <c r="B22" s="2">
        <v>1410</v>
      </c>
      <c r="C22" s="3">
        <v>0.01</v>
      </c>
      <c r="D22" s="2">
        <v>1350</v>
      </c>
      <c r="E22" s="2">
        <v>950</v>
      </c>
      <c r="F22" s="2">
        <v>375</v>
      </c>
      <c r="G22" s="2">
        <v>25</v>
      </c>
      <c r="H22" s="3">
        <v>0.7</v>
      </c>
      <c r="I22" s="3">
        <v>0.28000000000000003</v>
      </c>
      <c r="J22" s="3">
        <v>0.02</v>
      </c>
    </row>
    <row r="23" spans="1:10" x14ac:dyDescent="0.35">
      <c r="A23" t="s">
        <v>503</v>
      </c>
      <c r="B23" s="2">
        <v>950</v>
      </c>
      <c r="C23" s="3">
        <v>0.01</v>
      </c>
      <c r="D23" s="2">
        <v>910</v>
      </c>
      <c r="E23" s="2">
        <v>630</v>
      </c>
      <c r="F23" s="2">
        <v>235</v>
      </c>
      <c r="G23" s="2">
        <v>45</v>
      </c>
      <c r="H23" s="3">
        <v>0.69</v>
      </c>
      <c r="I23" s="3">
        <v>0.26</v>
      </c>
      <c r="J23" s="3">
        <v>0.05</v>
      </c>
    </row>
    <row r="24" spans="1:10" x14ac:dyDescent="0.35">
      <c r="A24" t="s">
        <v>504</v>
      </c>
      <c r="B24" s="2">
        <v>1070</v>
      </c>
      <c r="C24" s="3">
        <v>0.01</v>
      </c>
      <c r="D24" s="2">
        <v>1095</v>
      </c>
      <c r="E24" s="2">
        <v>700</v>
      </c>
      <c r="F24" s="2">
        <v>370</v>
      </c>
      <c r="G24" s="2">
        <v>25</v>
      </c>
      <c r="H24" s="3">
        <v>0.64</v>
      </c>
      <c r="I24" s="3">
        <v>0.34</v>
      </c>
      <c r="J24" s="3">
        <v>0.02</v>
      </c>
    </row>
    <row r="25" spans="1:10" x14ac:dyDescent="0.35">
      <c r="A25" t="s">
        <v>505</v>
      </c>
      <c r="B25" s="2">
        <v>410</v>
      </c>
      <c r="C25" s="3">
        <v>0.01</v>
      </c>
      <c r="D25" s="2">
        <v>555</v>
      </c>
      <c r="E25" s="2">
        <v>290</v>
      </c>
      <c r="F25" s="2">
        <v>260</v>
      </c>
      <c r="G25" s="2">
        <v>5</v>
      </c>
      <c r="H25" s="3">
        <v>0.52</v>
      </c>
      <c r="I25" s="3">
        <v>0.47</v>
      </c>
      <c r="J25" s="3">
        <v>0.01</v>
      </c>
    </row>
    <row r="26" spans="1:10" x14ac:dyDescent="0.35">
      <c r="A26" t="s">
        <v>506</v>
      </c>
      <c r="B26" s="2">
        <v>165</v>
      </c>
      <c r="C26" s="3">
        <v>0.01</v>
      </c>
      <c r="D26" s="2">
        <v>155</v>
      </c>
      <c r="E26" s="2">
        <v>110</v>
      </c>
      <c r="F26" s="2">
        <v>40</v>
      </c>
      <c r="G26" s="2">
        <v>5</v>
      </c>
      <c r="H26" s="3">
        <v>0.72</v>
      </c>
      <c r="I26" s="3">
        <v>0.26</v>
      </c>
      <c r="J26" s="3">
        <v>0.02</v>
      </c>
    </row>
    <row r="27" spans="1:10" x14ac:dyDescent="0.35">
      <c r="A27" t="s">
        <v>507</v>
      </c>
      <c r="B27" s="2">
        <v>1380</v>
      </c>
      <c r="C27" s="3">
        <v>0.01</v>
      </c>
      <c r="D27" s="2">
        <v>1300</v>
      </c>
      <c r="E27" s="2">
        <v>930</v>
      </c>
      <c r="F27" s="2">
        <v>310</v>
      </c>
      <c r="G27" s="2">
        <v>60</v>
      </c>
      <c r="H27" s="3">
        <v>0.71</v>
      </c>
      <c r="I27" s="3">
        <v>0.24</v>
      </c>
      <c r="J27" s="3">
        <v>0.05</v>
      </c>
    </row>
    <row r="28" spans="1:10" x14ac:dyDescent="0.35">
      <c r="A28" t="s">
        <v>508</v>
      </c>
      <c r="B28" s="2">
        <v>1315</v>
      </c>
      <c r="C28" s="3">
        <v>0.01</v>
      </c>
      <c r="D28" s="2">
        <v>1260</v>
      </c>
      <c r="E28" s="2">
        <v>890</v>
      </c>
      <c r="F28" s="2">
        <v>345</v>
      </c>
      <c r="G28" s="2">
        <v>20</v>
      </c>
      <c r="H28" s="3">
        <v>0.71</v>
      </c>
      <c r="I28" s="3">
        <v>0.28000000000000003</v>
      </c>
      <c r="J28" s="3">
        <v>0.02</v>
      </c>
    </row>
    <row r="29" spans="1:10" x14ac:dyDescent="0.35">
      <c r="A29" t="s">
        <v>509</v>
      </c>
      <c r="B29" s="2">
        <v>900</v>
      </c>
      <c r="C29" s="3">
        <v>0.01</v>
      </c>
      <c r="D29" s="2">
        <v>870</v>
      </c>
      <c r="E29" s="2">
        <v>630</v>
      </c>
      <c r="F29" s="2">
        <v>185</v>
      </c>
      <c r="G29" s="2">
        <v>50</v>
      </c>
      <c r="H29" s="3">
        <v>0.73</v>
      </c>
      <c r="I29" s="3">
        <v>0.21</v>
      </c>
      <c r="J29" s="3">
        <v>0.06</v>
      </c>
    </row>
    <row r="30" spans="1:10" x14ac:dyDescent="0.35">
      <c r="A30" t="s">
        <v>510</v>
      </c>
      <c r="B30" s="2">
        <v>990</v>
      </c>
      <c r="C30" s="3">
        <v>0.01</v>
      </c>
      <c r="D30" s="2">
        <v>1040</v>
      </c>
      <c r="E30" s="2">
        <v>700</v>
      </c>
      <c r="F30" s="2">
        <v>325</v>
      </c>
      <c r="G30" s="2">
        <v>20</v>
      </c>
      <c r="H30" s="3">
        <v>0.67</v>
      </c>
      <c r="I30" s="3">
        <v>0.31</v>
      </c>
      <c r="J30" s="3">
        <v>0.02</v>
      </c>
    </row>
    <row r="31" spans="1:10" x14ac:dyDescent="0.35">
      <c r="A31" t="s">
        <v>511</v>
      </c>
      <c r="B31" s="2">
        <v>395</v>
      </c>
      <c r="C31" s="3">
        <v>0.01</v>
      </c>
      <c r="D31" s="2">
        <v>490</v>
      </c>
      <c r="E31" s="2">
        <v>305</v>
      </c>
      <c r="F31" s="2">
        <v>175</v>
      </c>
      <c r="G31" s="2">
        <v>10</v>
      </c>
      <c r="H31" s="3">
        <v>0.62</v>
      </c>
      <c r="I31" s="3">
        <v>0.36</v>
      </c>
      <c r="J31" s="3">
        <v>0.02</v>
      </c>
    </row>
    <row r="32" spans="1:10" x14ac:dyDescent="0.35">
      <c r="A32" t="s">
        <v>512</v>
      </c>
      <c r="B32" s="2">
        <v>430</v>
      </c>
      <c r="C32" s="3">
        <v>0.02</v>
      </c>
      <c r="D32" s="2">
        <v>405</v>
      </c>
      <c r="E32" s="2">
        <v>300</v>
      </c>
      <c r="F32" s="2">
        <v>100</v>
      </c>
      <c r="G32" s="2">
        <v>10</v>
      </c>
      <c r="H32" s="3">
        <v>0.73</v>
      </c>
      <c r="I32" s="3">
        <v>0.24</v>
      </c>
      <c r="J32" s="3">
        <v>0.02</v>
      </c>
    </row>
    <row r="33" spans="1:10" x14ac:dyDescent="0.35">
      <c r="A33" t="s">
        <v>513</v>
      </c>
      <c r="B33" s="2">
        <v>3295</v>
      </c>
      <c r="C33" s="3">
        <v>0.03</v>
      </c>
      <c r="D33" s="2">
        <v>3055</v>
      </c>
      <c r="E33" s="2">
        <v>2215</v>
      </c>
      <c r="F33" s="2">
        <v>715</v>
      </c>
      <c r="G33" s="2">
        <v>130</v>
      </c>
      <c r="H33" s="3">
        <v>0.72</v>
      </c>
      <c r="I33" s="3">
        <v>0.23</v>
      </c>
      <c r="J33" s="3">
        <v>0.04</v>
      </c>
    </row>
    <row r="34" spans="1:10" x14ac:dyDescent="0.35">
      <c r="A34" t="s">
        <v>514</v>
      </c>
      <c r="B34" s="2">
        <v>3070</v>
      </c>
      <c r="C34" s="3">
        <v>0.03</v>
      </c>
      <c r="D34" s="2">
        <v>2970</v>
      </c>
      <c r="E34" s="2">
        <v>2105</v>
      </c>
      <c r="F34" s="2">
        <v>815</v>
      </c>
      <c r="G34" s="2">
        <v>50</v>
      </c>
      <c r="H34" s="3">
        <v>0.71</v>
      </c>
      <c r="I34" s="3">
        <v>0.27</v>
      </c>
      <c r="J34" s="3">
        <v>0.02</v>
      </c>
    </row>
    <row r="35" spans="1:10" x14ac:dyDescent="0.35">
      <c r="A35" t="s">
        <v>515</v>
      </c>
      <c r="B35" s="2">
        <v>2275</v>
      </c>
      <c r="C35" s="3">
        <v>0.03</v>
      </c>
      <c r="D35" s="2">
        <v>2165</v>
      </c>
      <c r="E35" s="2">
        <v>1490</v>
      </c>
      <c r="F35" s="2">
        <v>515</v>
      </c>
      <c r="G35" s="2">
        <v>165</v>
      </c>
      <c r="H35" s="3">
        <v>0.69</v>
      </c>
      <c r="I35" s="3">
        <v>0.24</v>
      </c>
      <c r="J35" s="3">
        <v>0.08</v>
      </c>
    </row>
    <row r="36" spans="1:10" x14ac:dyDescent="0.35">
      <c r="A36" t="s">
        <v>516</v>
      </c>
      <c r="B36" s="2">
        <v>2310</v>
      </c>
      <c r="C36" s="3">
        <v>0.03</v>
      </c>
      <c r="D36" s="2">
        <v>2460</v>
      </c>
      <c r="E36" s="2">
        <v>1645</v>
      </c>
      <c r="F36" s="2">
        <v>750</v>
      </c>
      <c r="G36" s="2">
        <v>65</v>
      </c>
      <c r="H36" s="3">
        <v>0.67</v>
      </c>
      <c r="I36" s="3">
        <v>0.3</v>
      </c>
      <c r="J36" s="3">
        <v>0.03</v>
      </c>
    </row>
    <row r="37" spans="1:10" x14ac:dyDescent="0.35">
      <c r="A37" t="s">
        <v>517</v>
      </c>
      <c r="B37" s="2">
        <v>985</v>
      </c>
      <c r="C37" s="3">
        <v>0.03</v>
      </c>
      <c r="D37" s="2">
        <v>1255</v>
      </c>
      <c r="E37" s="2">
        <v>740</v>
      </c>
      <c r="F37" s="2">
        <v>490</v>
      </c>
      <c r="G37" s="2">
        <v>25</v>
      </c>
      <c r="H37" s="3">
        <v>0.59</v>
      </c>
      <c r="I37" s="3">
        <v>0.39</v>
      </c>
      <c r="J37" s="3">
        <v>0.02</v>
      </c>
    </row>
    <row r="38" spans="1:10" x14ac:dyDescent="0.35">
      <c r="A38" t="s">
        <v>518</v>
      </c>
      <c r="B38" s="2">
        <v>605</v>
      </c>
      <c r="C38" s="3">
        <v>0.03</v>
      </c>
      <c r="D38" s="2">
        <v>555</v>
      </c>
      <c r="E38" s="2">
        <v>440</v>
      </c>
      <c r="F38" s="2">
        <v>110</v>
      </c>
      <c r="G38" s="2">
        <v>5</v>
      </c>
      <c r="H38" s="3">
        <v>0.79</v>
      </c>
      <c r="I38" s="3">
        <v>0.2</v>
      </c>
      <c r="J38" s="3">
        <v>0.01</v>
      </c>
    </row>
    <row r="39" spans="1:10" x14ac:dyDescent="0.35">
      <c r="A39" t="s">
        <v>519</v>
      </c>
      <c r="B39" s="2">
        <v>4465</v>
      </c>
      <c r="C39" s="3">
        <v>0.03</v>
      </c>
      <c r="D39" s="2">
        <v>4225</v>
      </c>
      <c r="E39" s="2">
        <v>3030</v>
      </c>
      <c r="F39" s="2">
        <v>1020</v>
      </c>
      <c r="G39" s="2">
        <v>175</v>
      </c>
      <c r="H39" s="3">
        <v>0.72</v>
      </c>
      <c r="I39" s="3">
        <v>0.24</v>
      </c>
      <c r="J39" s="3">
        <v>0.04</v>
      </c>
    </row>
    <row r="40" spans="1:10" x14ac:dyDescent="0.35">
      <c r="A40" t="s">
        <v>520</v>
      </c>
      <c r="B40" s="2">
        <v>3715</v>
      </c>
      <c r="C40" s="3">
        <v>0.03</v>
      </c>
      <c r="D40" s="2">
        <v>3550</v>
      </c>
      <c r="E40" s="2">
        <v>2520</v>
      </c>
      <c r="F40" s="2">
        <v>950</v>
      </c>
      <c r="G40" s="2">
        <v>80</v>
      </c>
      <c r="H40" s="3">
        <v>0.71</v>
      </c>
      <c r="I40" s="3">
        <v>0.27</v>
      </c>
      <c r="J40" s="3">
        <v>0.02</v>
      </c>
    </row>
    <row r="41" spans="1:10" x14ac:dyDescent="0.35">
      <c r="A41" t="s">
        <v>521</v>
      </c>
      <c r="B41" s="2">
        <v>2930</v>
      </c>
      <c r="C41" s="3">
        <v>0.03</v>
      </c>
      <c r="D41" s="2">
        <v>2815</v>
      </c>
      <c r="E41" s="2">
        <v>2005</v>
      </c>
      <c r="F41" s="2">
        <v>600</v>
      </c>
      <c r="G41" s="2">
        <v>210</v>
      </c>
      <c r="H41" s="3">
        <v>0.71</v>
      </c>
      <c r="I41" s="3">
        <v>0.21</v>
      </c>
      <c r="J41" s="3">
        <v>7.0000000000000007E-2</v>
      </c>
    </row>
    <row r="42" spans="1:10" x14ac:dyDescent="0.35">
      <c r="A42" t="s">
        <v>522</v>
      </c>
      <c r="B42" s="2">
        <v>2905</v>
      </c>
      <c r="C42" s="3">
        <v>0.03</v>
      </c>
      <c r="D42" s="2">
        <v>3055</v>
      </c>
      <c r="E42" s="2">
        <v>2050</v>
      </c>
      <c r="F42" s="2">
        <v>915</v>
      </c>
      <c r="G42" s="2">
        <v>95</v>
      </c>
      <c r="H42" s="3">
        <v>0.67</v>
      </c>
      <c r="I42" s="3">
        <v>0.3</v>
      </c>
      <c r="J42" s="3">
        <v>0.03</v>
      </c>
    </row>
    <row r="43" spans="1:10" x14ac:dyDescent="0.35">
      <c r="A43" t="s">
        <v>523</v>
      </c>
      <c r="B43" s="2">
        <v>1380</v>
      </c>
      <c r="C43" s="3">
        <v>0.04</v>
      </c>
      <c r="D43" s="2">
        <v>1705</v>
      </c>
      <c r="E43" s="2">
        <v>1030</v>
      </c>
      <c r="F43" s="2">
        <v>650</v>
      </c>
      <c r="G43" s="2">
        <v>25</v>
      </c>
      <c r="H43" s="3">
        <v>0.61</v>
      </c>
      <c r="I43" s="3">
        <v>0.38</v>
      </c>
      <c r="J43" s="3">
        <v>0.01</v>
      </c>
    </row>
    <row r="44" spans="1:10" x14ac:dyDescent="0.35">
      <c r="A44" t="s">
        <v>524</v>
      </c>
      <c r="B44" s="2">
        <v>555</v>
      </c>
      <c r="C44" s="3">
        <v>0.03</v>
      </c>
      <c r="D44" s="2">
        <v>515</v>
      </c>
      <c r="E44" s="2">
        <v>355</v>
      </c>
      <c r="F44" s="2">
        <v>140</v>
      </c>
      <c r="G44" s="2">
        <v>20</v>
      </c>
      <c r="H44" s="3">
        <v>0.69</v>
      </c>
      <c r="I44" s="3">
        <v>0.27</v>
      </c>
      <c r="J44" s="3">
        <v>0.04</v>
      </c>
    </row>
    <row r="45" spans="1:10" x14ac:dyDescent="0.35">
      <c r="A45" t="s">
        <v>525</v>
      </c>
      <c r="B45" s="2">
        <v>3840</v>
      </c>
      <c r="C45" s="3">
        <v>0.03</v>
      </c>
      <c r="D45" s="2">
        <v>3615</v>
      </c>
      <c r="E45" s="2">
        <v>2550</v>
      </c>
      <c r="F45" s="2">
        <v>880</v>
      </c>
      <c r="G45" s="2">
        <v>180</v>
      </c>
      <c r="H45" s="3">
        <v>0.71</v>
      </c>
      <c r="I45" s="3">
        <v>0.24</v>
      </c>
      <c r="J45" s="3">
        <v>0.05</v>
      </c>
    </row>
    <row r="46" spans="1:10" x14ac:dyDescent="0.35">
      <c r="A46" t="s">
        <v>526</v>
      </c>
      <c r="B46" s="2">
        <v>3395</v>
      </c>
      <c r="C46" s="3">
        <v>0.03</v>
      </c>
      <c r="D46" s="2">
        <v>3220</v>
      </c>
      <c r="E46" s="2">
        <v>2300</v>
      </c>
      <c r="F46" s="2">
        <v>865</v>
      </c>
      <c r="G46" s="2">
        <v>55</v>
      </c>
      <c r="H46" s="3">
        <v>0.71</v>
      </c>
      <c r="I46" s="3">
        <v>0.27</v>
      </c>
      <c r="J46" s="3">
        <v>0.02</v>
      </c>
    </row>
    <row r="47" spans="1:10" x14ac:dyDescent="0.35">
      <c r="A47" t="s">
        <v>527</v>
      </c>
      <c r="B47" s="2">
        <v>2405</v>
      </c>
      <c r="C47" s="3">
        <v>0.03</v>
      </c>
      <c r="D47" s="2">
        <v>2400</v>
      </c>
      <c r="E47" s="2">
        <v>1710</v>
      </c>
      <c r="F47" s="2">
        <v>530</v>
      </c>
      <c r="G47" s="2">
        <v>160</v>
      </c>
      <c r="H47" s="3">
        <v>0.71</v>
      </c>
      <c r="I47" s="3">
        <v>0.22</v>
      </c>
      <c r="J47" s="3">
        <v>7.0000000000000007E-2</v>
      </c>
    </row>
    <row r="48" spans="1:10" x14ac:dyDescent="0.35">
      <c r="A48" t="s">
        <v>528</v>
      </c>
      <c r="B48" s="2">
        <v>2460</v>
      </c>
      <c r="C48" s="3">
        <v>0.03</v>
      </c>
      <c r="D48" s="2">
        <v>2560</v>
      </c>
      <c r="E48" s="2">
        <v>1740</v>
      </c>
      <c r="F48" s="2">
        <v>740</v>
      </c>
      <c r="G48" s="2">
        <v>80</v>
      </c>
      <c r="H48" s="3">
        <v>0.68</v>
      </c>
      <c r="I48" s="3">
        <v>0.28999999999999998</v>
      </c>
      <c r="J48" s="3">
        <v>0.03</v>
      </c>
    </row>
    <row r="49" spans="1:10" x14ac:dyDescent="0.35">
      <c r="A49" t="s">
        <v>529</v>
      </c>
      <c r="B49" s="2">
        <v>1045</v>
      </c>
      <c r="C49" s="3">
        <v>0.03</v>
      </c>
      <c r="D49" s="2">
        <v>1330</v>
      </c>
      <c r="E49" s="2">
        <v>805</v>
      </c>
      <c r="F49" s="2">
        <v>505</v>
      </c>
      <c r="G49" s="2">
        <v>15</v>
      </c>
      <c r="H49" s="3">
        <v>0.61</v>
      </c>
      <c r="I49" s="3">
        <v>0.38</v>
      </c>
      <c r="J49" s="3">
        <v>0.01</v>
      </c>
    </row>
    <row r="50" spans="1:10" x14ac:dyDescent="0.35">
      <c r="A50" t="s">
        <v>530</v>
      </c>
      <c r="B50" s="2">
        <v>175</v>
      </c>
      <c r="C50" s="3">
        <v>0.01</v>
      </c>
      <c r="D50" s="2">
        <v>165</v>
      </c>
      <c r="E50" s="2">
        <v>120</v>
      </c>
      <c r="F50" s="3" t="s">
        <v>880</v>
      </c>
      <c r="G50" s="2" t="s">
        <v>880</v>
      </c>
      <c r="H50" s="3">
        <v>0.73</v>
      </c>
      <c r="I50" s="3" t="s">
        <v>880</v>
      </c>
      <c r="J50" s="3" t="s">
        <v>880</v>
      </c>
    </row>
    <row r="51" spans="1:10" x14ac:dyDescent="0.35">
      <c r="A51" t="s">
        <v>531</v>
      </c>
      <c r="B51" s="2">
        <v>1230</v>
      </c>
      <c r="C51" s="3">
        <v>0.01</v>
      </c>
      <c r="D51" s="2">
        <v>1135</v>
      </c>
      <c r="E51" s="2">
        <v>795</v>
      </c>
      <c r="F51" s="2">
        <v>305</v>
      </c>
      <c r="G51" s="2">
        <v>35</v>
      </c>
      <c r="H51" s="3">
        <v>0.7</v>
      </c>
      <c r="I51" s="3">
        <v>0.27</v>
      </c>
      <c r="J51" s="3">
        <v>0.03</v>
      </c>
    </row>
    <row r="52" spans="1:10" x14ac:dyDescent="0.35">
      <c r="A52" t="s">
        <v>532</v>
      </c>
      <c r="B52" s="2">
        <v>1225</v>
      </c>
      <c r="C52" s="3">
        <v>0.01</v>
      </c>
      <c r="D52" s="2">
        <v>1180</v>
      </c>
      <c r="E52" s="2">
        <v>800</v>
      </c>
      <c r="F52" s="2">
        <v>355</v>
      </c>
      <c r="G52" s="2">
        <v>20</v>
      </c>
      <c r="H52" s="3">
        <v>0.68</v>
      </c>
      <c r="I52" s="3">
        <v>0.3</v>
      </c>
      <c r="J52" s="3">
        <v>0.02</v>
      </c>
    </row>
    <row r="53" spans="1:10" x14ac:dyDescent="0.35">
      <c r="A53" t="s">
        <v>533</v>
      </c>
      <c r="B53" s="2">
        <v>910</v>
      </c>
      <c r="C53" s="3">
        <v>0.01</v>
      </c>
      <c r="D53" s="2">
        <v>880</v>
      </c>
      <c r="E53" s="2">
        <v>600</v>
      </c>
      <c r="F53" s="2">
        <v>230</v>
      </c>
      <c r="G53" s="2">
        <v>55</v>
      </c>
      <c r="H53" s="3">
        <v>0.68</v>
      </c>
      <c r="I53" s="3">
        <v>0.26</v>
      </c>
      <c r="J53" s="3">
        <v>0.06</v>
      </c>
    </row>
    <row r="54" spans="1:10" x14ac:dyDescent="0.35">
      <c r="A54" t="s">
        <v>534</v>
      </c>
      <c r="B54" s="2">
        <v>820</v>
      </c>
      <c r="C54" s="3">
        <v>0.01</v>
      </c>
      <c r="D54" s="2">
        <v>855</v>
      </c>
      <c r="E54" s="2">
        <v>520</v>
      </c>
      <c r="F54" s="2">
        <v>310</v>
      </c>
      <c r="G54" s="2">
        <v>25</v>
      </c>
      <c r="H54" s="3">
        <v>0.61</v>
      </c>
      <c r="I54" s="3">
        <v>0.36</v>
      </c>
      <c r="J54" s="3">
        <v>0.03</v>
      </c>
    </row>
    <row r="55" spans="1:10" x14ac:dyDescent="0.35">
      <c r="A55" t="s">
        <v>535</v>
      </c>
      <c r="B55" s="2">
        <v>385</v>
      </c>
      <c r="C55" s="3">
        <v>0.01</v>
      </c>
      <c r="D55" s="2">
        <v>515</v>
      </c>
      <c r="E55" s="2">
        <v>285</v>
      </c>
      <c r="F55" s="2">
        <v>225</v>
      </c>
      <c r="G55" s="2">
        <v>5</v>
      </c>
      <c r="H55" s="3">
        <v>0.56000000000000005</v>
      </c>
      <c r="I55" s="3">
        <v>0.43</v>
      </c>
      <c r="J55" s="3">
        <v>0.01</v>
      </c>
    </row>
    <row r="56" spans="1:10" x14ac:dyDescent="0.35">
      <c r="A56" t="s">
        <v>536</v>
      </c>
      <c r="B56" s="2">
        <v>305</v>
      </c>
      <c r="C56" s="3">
        <v>0.02</v>
      </c>
      <c r="D56" s="2">
        <v>275</v>
      </c>
      <c r="E56" s="2">
        <v>200</v>
      </c>
      <c r="F56" s="2">
        <v>70</v>
      </c>
      <c r="G56" s="2">
        <v>5</v>
      </c>
      <c r="H56" s="3">
        <v>0.73</v>
      </c>
      <c r="I56" s="3">
        <v>0.25</v>
      </c>
      <c r="J56" s="3">
        <v>0.02</v>
      </c>
    </row>
    <row r="57" spans="1:10" x14ac:dyDescent="0.35">
      <c r="A57" t="s">
        <v>537</v>
      </c>
      <c r="B57" s="2">
        <v>2095</v>
      </c>
      <c r="C57" s="3">
        <v>0.02</v>
      </c>
      <c r="D57" s="2">
        <v>1960</v>
      </c>
      <c r="E57" s="2">
        <v>1355</v>
      </c>
      <c r="F57" s="2">
        <v>525</v>
      </c>
      <c r="G57" s="2">
        <v>75</v>
      </c>
      <c r="H57" s="3">
        <v>0.69</v>
      </c>
      <c r="I57" s="3">
        <v>0.27</v>
      </c>
      <c r="J57" s="3">
        <v>0.04</v>
      </c>
    </row>
    <row r="58" spans="1:10" x14ac:dyDescent="0.35">
      <c r="A58" t="s">
        <v>538</v>
      </c>
      <c r="B58" s="2">
        <v>1975</v>
      </c>
      <c r="C58" s="3">
        <v>0.02</v>
      </c>
      <c r="D58" s="2">
        <v>1880</v>
      </c>
      <c r="E58" s="2">
        <v>1305</v>
      </c>
      <c r="F58" s="2">
        <v>555</v>
      </c>
      <c r="G58" s="2">
        <v>20</v>
      </c>
      <c r="H58" s="3">
        <v>0.69</v>
      </c>
      <c r="I58" s="3">
        <v>0.3</v>
      </c>
      <c r="J58" s="3">
        <v>0.01</v>
      </c>
    </row>
    <row r="59" spans="1:10" x14ac:dyDescent="0.35">
      <c r="A59" t="s">
        <v>539</v>
      </c>
      <c r="B59" s="2">
        <v>1515</v>
      </c>
      <c r="C59" s="3">
        <v>0.02</v>
      </c>
      <c r="D59" s="2">
        <v>1470</v>
      </c>
      <c r="E59" s="2">
        <v>1060</v>
      </c>
      <c r="F59" s="2">
        <v>320</v>
      </c>
      <c r="G59" s="2">
        <v>95</v>
      </c>
      <c r="H59" s="3">
        <v>0.72</v>
      </c>
      <c r="I59" s="3">
        <v>0.22</v>
      </c>
      <c r="J59" s="3">
        <v>0.06</v>
      </c>
    </row>
    <row r="60" spans="1:10" x14ac:dyDescent="0.35">
      <c r="A60" t="s">
        <v>540</v>
      </c>
      <c r="B60" s="2">
        <v>1465</v>
      </c>
      <c r="C60" s="3">
        <v>0.02</v>
      </c>
      <c r="D60" s="2">
        <v>1560</v>
      </c>
      <c r="E60" s="2">
        <v>1045</v>
      </c>
      <c r="F60" s="2">
        <v>480</v>
      </c>
      <c r="G60" s="2">
        <v>40</v>
      </c>
      <c r="H60" s="3">
        <v>0.67</v>
      </c>
      <c r="I60" s="3">
        <v>0.31</v>
      </c>
      <c r="J60" s="3">
        <v>0.03</v>
      </c>
    </row>
    <row r="61" spans="1:10" x14ac:dyDescent="0.35">
      <c r="A61" t="s">
        <v>541</v>
      </c>
      <c r="B61" s="2">
        <v>650</v>
      </c>
      <c r="C61" s="3">
        <v>0.02</v>
      </c>
      <c r="D61" s="2">
        <v>815</v>
      </c>
      <c r="E61" s="2">
        <v>455</v>
      </c>
      <c r="F61" s="2">
        <v>345</v>
      </c>
      <c r="G61" s="2">
        <v>15</v>
      </c>
      <c r="H61" s="3">
        <v>0.56000000000000005</v>
      </c>
      <c r="I61" s="3">
        <v>0.42</v>
      </c>
      <c r="J61" s="3">
        <v>0.02</v>
      </c>
    </row>
    <row r="62" spans="1:10" x14ac:dyDescent="0.35">
      <c r="A62" t="s">
        <v>542</v>
      </c>
      <c r="B62" s="2">
        <v>200</v>
      </c>
      <c r="C62" s="3">
        <v>0.01</v>
      </c>
      <c r="D62" s="2">
        <v>185</v>
      </c>
      <c r="E62" s="2">
        <v>125</v>
      </c>
      <c r="F62" s="2">
        <v>50</v>
      </c>
      <c r="G62" s="2">
        <v>5</v>
      </c>
      <c r="H62" s="3">
        <v>0.69</v>
      </c>
      <c r="I62" s="3">
        <v>0.28000000000000003</v>
      </c>
      <c r="J62" s="3">
        <v>0.03</v>
      </c>
    </row>
    <row r="63" spans="1:10" x14ac:dyDescent="0.35">
      <c r="A63" t="s">
        <v>543</v>
      </c>
      <c r="B63" s="2">
        <v>1165</v>
      </c>
      <c r="C63" s="3">
        <v>0.01</v>
      </c>
      <c r="D63" s="2">
        <v>1100</v>
      </c>
      <c r="E63" s="2">
        <v>750</v>
      </c>
      <c r="F63" s="2">
        <v>310</v>
      </c>
      <c r="G63" s="2">
        <v>40</v>
      </c>
      <c r="H63" s="3">
        <v>0.68</v>
      </c>
      <c r="I63" s="3">
        <v>0.28000000000000003</v>
      </c>
      <c r="J63" s="3">
        <v>0.03</v>
      </c>
    </row>
    <row r="64" spans="1:10" x14ac:dyDescent="0.35">
      <c r="A64" t="s">
        <v>544</v>
      </c>
      <c r="B64" s="2">
        <v>1235</v>
      </c>
      <c r="C64" s="3">
        <v>0.01</v>
      </c>
      <c r="D64" s="2">
        <v>1160</v>
      </c>
      <c r="E64" s="2">
        <v>780</v>
      </c>
      <c r="F64" s="2">
        <v>360</v>
      </c>
      <c r="G64" s="2">
        <v>20</v>
      </c>
      <c r="H64" s="3">
        <v>0.67</v>
      </c>
      <c r="I64" s="3">
        <v>0.31</v>
      </c>
      <c r="J64" s="3">
        <v>0.02</v>
      </c>
    </row>
    <row r="65" spans="1:10" x14ac:dyDescent="0.35">
      <c r="A65" t="s">
        <v>545</v>
      </c>
      <c r="B65" s="2">
        <v>790</v>
      </c>
      <c r="C65" s="3">
        <v>0.01</v>
      </c>
      <c r="D65" s="2">
        <v>795</v>
      </c>
      <c r="E65" s="2">
        <v>540</v>
      </c>
      <c r="F65" s="2">
        <v>215</v>
      </c>
      <c r="G65" s="2">
        <v>45</v>
      </c>
      <c r="H65" s="3">
        <v>0.68</v>
      </c>
      <c r="I65" s="3">
        <v>0.27</v>
      </c>
      <c r="J65" s="3">
        <v>0.05</v>
      </c>
    </row>
    <row r="66" spans="1:10" x14ac:dyDescent="0.35">
      <c r="A66" t="s">
        <v>546</v>
      </c>
      <c r="B66" s="2">
        <v>840</v>
      </c>
      <c r="C66" s="3">
        <v>0.01</v>
      </c>
      <c r="D66" s="2">
        <v>860</v>
      </c>
      <c r="E66" s="2">
        <v>540</v>
      </c>
      <c r="F66" s="2">
        <v>285</v>
      </c>
      <c r="G66" s="2">
        <v>30</v>
      </c>
      <c r="H66" s="3">
        <v>0.63</v>
      </c>
      <c r="I66" s="3">
        <v>0.33</v>
      </c>
      <c r="J66" s="3">
        <v>0.03</v>
      </c>
    </row>
    <row r="67" spans="1:10" x14ac:dyDescent="0.35">
      <c r="A67" t="s">
        <v>547</v>
      </c>
      <c r="B67" s="2">
        <v>370</v>
      </c>
      <c r="C67" s="3">
        <v>0.01</v>
      </c>
      <c r="D67" s="2">
        <v>475</v>
      </c>
      <c r="E67" s="2">
        <v>250</v>
      </c>
      <c r="F67" s="2">
        <v>215</v>
      </c>
      <c r="G67" s="2">
        <v>10</v>
      </c>
      <c r="H67" s="3">
        <v>0.53</v>
      </c>
      <c r="I67" s="3">
        <v>0.45</v>
      </c>
      <c r="J67" s="3">
        <v>0.02</v>
      </c>
    </row>
    <row r="68" spans="1:10" x14ac:dyDescent="0.35">
      <c r="A68" t="s">
        <v>548</v>
      </c>
      <c r="B68" s="2">
        <v>975</v>
      </c>
      <c r="C68" s="3">
        <v>0.05</v>
      </c>
      <c r="D68" s="2">
        <v>885</v>
      </c>
      <c r="E68" s="2">
        <v>610</v>
      </c>
      <c r="F68" s="2">
        <v>255</v>
      </c>
      <c r="G68" s="2">
        <v>20</v>
      </c>
      <c r="H68" s="3">
        <v>0.69</v>
      </c>
      <c r="I68" s="3">
        <v>0.28999999999999998</v>
      </c>
      <c r="J68" s="3">
        <v>0.02</v>
      </c>
    </row>
    <row r="69" spans="1:10" x14ac:dyDescent="0.35">
      <c r="A69" t="s">
        <v>549</v>
      </c>
      <c r="B69" s="2">
        <v>6845</v>
      </c>
      <c r="C69" s="3">
        <v>0.05</v>
      </c>
      <c r="D69" s="2">
        <v>6390</v>
      </c>
      <c r="E69" s="2">
        <v>4485</v>
      </c>
      <c r="F69" s="2">
        <v>1650</v>
      </c>
      <c r="G69" s="2">
        <v>255</v>
      </c>
      <c r="H69" s="3">
        <v>0.7</v>
      </c>
      <c r="I69" s="3">
        <v>0.26</v>
      </c>
      <c r="J69" s="3">
        <v>0.04</v>
      </c>
    </row>
    <row r="70" spans="1:10" x14ac:dyDescent="0.35">
      <c r="A70" t="s">
        <v>550</v>
      </c>
      <c r="B70" s="2">
        <v>7675</v>
      </c>
      <c r="C70" s="3">
        <v>0.06</v>
      </c>
      <c r="D70" s="2">
        <v>7240</v>
      </c>
      <c r="E70" s="2">
        <v>4935</v>
      </c>
      <c r="F70" s="2">
        <v>2155</v>
      </c>
      <c r="G70" s="2">
        <v>150</v>
      </c>
      <c r="H70" s="3">
        <v>0.68</v>
      </c>
      <c r="I70" s="3">
        <v>0.3</v>
      </c>
      <c r="J70" s="3">
        <v>0.02</v>
      </c>
    </row>
    <row r="71" spans="1:10" x14ac:dyDescent="0.35">
      <c r="A71" t="s">
        <v>551</v>
      </c>
      <c r="B71" s="2">
        <v>5220</v>
      </c>
      <c r="C71" s="3">
        <v>0.06</v>
      </c>
      <c r="D71" s="2">
        <v>5220</v>
      </c>
      <c r="E71" s="2">
        <v>3585</v>
      </c>
      <c r="F71" s="2">
        <v>1335</v>
      </c>
      <c r="G71" s="2">
        <v>300</v>
      </c>
      <c r="H71" s="3">
        <v>0.69</v>
      </c>
      <c r="I71" s="3">
        <v>0.26</v>
      </c>
      <c r="J71" s="3">
        <v>0.06</v>
      </c>
    </row>
    <row r="72" spans="1:10" x14ac:dyDescent="0.35">
      <c r="A72" t="s">
        <v>552</v>
      </c>
      <c r="B72" s="2">
        <v>5585</v>
      </c>
      <c r="C72" s="3">
        <v>7.0000000000000007E-2</v>
      </c>
      <c r="D72" s="2">
        <v>5650</v>
      </c>
      <c r="E72" s="2">
        <v>3655</v>
      </c>
      <c r="F72" s="2">
        <v>1835</v>
      </c>
      <c r="G72" s="2">
        <v>160</v>
      </c>
      <c r="H72" s="3">
        <v>0.65</v>
      </c>
      <c r="I72" s="3">
        <v>0.32</v>
      </c>
      <c r="J72" s="3">
        <v>0.03</v>
      </c>
    </row>
    <row r="73" spans="1:10" x14ac:dyDescent="0.35">
      <c r="A73" t="s">
        <v>553</v>
      </c>
      <c r="B73" s="2">
        <v>2655</v>
      </c>
      <c r="C73" s="3">
        <v>7.0000000000000007E-2</v>
      </c>
      <c r="D73" s="2">
        <v>3385</v>
      </c>
      <c r="E73" s="2">
        <v>1825</v>
      </c>
      <c r="F73" s="2">
        <v>1495</v>
      </c>
      <c r="G73" s="2">
        <v>65</v>
      </c>
      <c r="H73" s="3">
        <v>0.54</v>
      </c>
      <c r="I73" s="3">
        <v>0.44</v>
      </c>
      <c r="J73" s="3">
        <v>0.02</v>
      </c>
    </row>
    <row r="74" spans="1:10" x14ac:dyDescent="0.35">
      <c r="A74" t="s">
        <v>554</v>
      </c>
      <c r="B74" s="2">
        <v>520</v>
      </c>
      <c r="C74" s="3">
        <v>0.03</v>
      </c>
      <c r="D74" s="2">
        <v>460</v>
      </c>
      <c r="E74" s="2">
        <v>320</v>
      </c>
      <c r="F74" s="2">
        <v>120</v>
      </c>
      <c r="G74" s="2">
        <v>15</v>
      </c>
      <c r="H74" s="3">
        <v>0.7</v>
      </c>
      <c r="I74" s="3">
        <v>0.27</v>
      </c>
      <c r="J74" s="3">
        <v>0.03</v>
      </c>
    </row>
    <row r="75" spans="1:10" x14ac:dyDescent="0.35">
      <c r="A75" t="s">
        <v>555</v>
      </c>
      <c r="B75" s="2">
        <v>3555</v>
      </c>
      <c r="C75" s="3">
        <v>0.03</v>
      </c>
      <c r="D75" s="2">
        <v>3365</v>
      </c>
      <c r="E75" s="2">
        <v>2425</v>
      </c>
      <c r="F75" s="2">
        <v>780</v>
      </c>
      <c r="G75" s="2">
        <v>160</v>
      </c>
      <c r="H75" s="3">
        <v>0.72</v>
      </c>
      <c r="I75" s="3">
        <v>0.23</v>
      </c>
      <c r="J75" s="3">
        <v>0.05</v>
      </c>
    </row>
    <row r="76" spans="1:10" x14ac:dyDescent="0.35">
      <c r="A76" t="s">
        <v>556</v>
      </c>
      <c r="B76" s="2">
        <v>3345</v>
      </c>
      <c r="C76" s="3">
        <v>0.03</v>
      </c>
      <c r="D76" s="2">
        <v>3180</v>
      </c>
      <c r="E76" s="2">
        <v>2275</v>
      </c>
      <c r="F76" s="2">
        <v>850</v>
      </c>
      <c r="G76" s="2">
        <v>60</v>
      </c>
      <c r="H76" s="3">
        <v>0.71</v>
      </c>
      <c r="I76" s="3">
        <v>0.27</v>
      </c>
      <c r="J76" s="3">
        <v>0.02</v>
      </c>
    </row>
    <row r="77" spans="1:10" x14ac:dyDescent="0.35">
      <c r="A77" t="s">
        <v>557</v>
      </c>
      <c r="B77" s="2">
        <v>2515</v>
      </c>
      <c r="C77" s="3">
        <v>0.03</v>
      </c>
      <c r="D77" s="2">
        <v>2445</v>
      </c>
      <c r="E77" s="2">
        <v>1710</v>
      </c>
      <c r="F77" s="2">
        <v>540</v>
      </c>
      <c r="G77" s="2">
        <v>195</v>
      </c>
      <c r="H77" s="3">
        <v>0.7</v>
      </c>
      <c r="I77" s="3">
        <v>0.22</v>
      </c>
      <c r="J77" s="3">
        <v>0.08</v>
      </c>
    </row>
    <row r="78" spans="1:10" x14ac:dyDescent="0.35">
      <c r="A78" t="s">
        <v>558</v>
      </c>
      <c r="B78" s="2">
        <v>2690</v>
      </c>
      <c r="C78" s="3">
        <v>0.03</v>
      </c>
      <c r="D78" s="2">
        <v>2745</v>
      </c>
      <c r="E78" s="2">
        <v>1815</v>
      </c>
      <c r="F78" s="2">
        <v>850</v>
      </c>
      <c r="G78" s="2">
        <v>75</v>
      </c>
      <c r="H78" s="3">
        <v>0.66</v>
      </c>
      <c r="I78" s="3">
        <v>0.31</v>
      </c>
      <c r="J78" s="3">
        <v>0.03</v>
      </c>
    </row>
    <row r="79" spans="1:10" x14ac:dyDescent="0.35">
      <c r="A79" t="s">
        <v>559</v>
      </c>
      <c r="B79" s="2">
        <v>1100</v>
      </c>
      <c r="C79" s="3">
        <v>0.03</v>
      </c>
      <c r="D79" s="2">
        <v>1455</v>
      </c>
      <c r="E79" s="2">
        <v>805</v>
      </c>
      <c r="F79" s="2">
        <v>630</v>
      </c>
      <c r="G79" s="2">
        <v>25</v>
      </c>
      <c r="H79" s="3">
        <v>0.55000000000000004</v>
      </c>
      <c r="I79" s="3">
        <v>0.43</v>
      </c>
      <c r="J79" s="3">
        <v>0.02</v>
      </c>
    </row>
    <row r="80" spans="1:10" x14ac:dyDescent="0.35">
      <c r="A80" t="s">
        <v>560</v>
      </c>
      <c r="B80" s="2">
        <v>1320</v>
      </c>
      <c r="C80" s="3">
        <v>7.0000000000000007E-2</v>
      </c>
      <c r="D80" s="2">
        <v>1230</v>
      </c>
      <c r="E80" s="2">
        <v>910</v>
      </c>
      <c r="F80" s="2">
        <v>305</v>
      </c>
      <c r="G80" s="2">
        <v>15</v>
      </c>
      <c r="H80" s="3">
        <v>0.74</v>
      </c>
      <c r="I80" s="3">
        <v>0.25</v>
      </c>
      <c r="J80" s="3">
        <v>0.01</v>
      </c>
    </row>
    <row r="81" spans="1:10" x14ac:dyDescent="0.35">
      <c r="A81" t="s">
        <v>561</v>
      </c>
      <c r="B81" s="2">
        <v>9430</v>
      </c>
      <c r="C81" s="3">
        <v>7.0000000000000007E-2</v>
      </c>
      <c r="D81" s="2">
        <v>8830</v>
      </c>
      <c r="E81" s="2">
        <v>6260</v>
      </c>
      <c r="F81" s="2">
        <v>2160</v>
      </c>
      <c r="G81" s="2">
        <v>405</v>
      </c>
      <c r="H81" s="3">
        <v>0.71</v>
      </c>
      <c r="I81" s="3">
        <v>0.24</v>
      </c>
      <c r="J81" s="3">
        <v>0.05</v>
      </c>
    </row>
    <row r="82" spans="1:10" x14ac:dyDescent="0.35">
      <c r="A82" t="s">
        <v>562</v>
      </c>
      <c r="B82" s="2">
        <v>8500</v>
      </c>
      <c r="C82" s="3">
        <v>7.0000000000000007E-2</v>
      </c>
      <c r="D82" s="2">
        <v>8120</v>
      </c>
      <c r="E82" s="2">
        <v>5825</v>
      </c>
      <c r="F82" s="2">
        <v>2185</v>
      </c>
      <c r="G82" s="2">
        <v>110</v>
      </c>
      <c r="H82" s="3">
        <v>0.72</v>
      </c>
      <c r="I82" s="3">
        <v>0.27</v>
      </c>
      <c r="J82" s="3">
        <v>0.01</v>
      </c>
    </row>
    <row r="83" spans="1:10" x14ac:dyDescent="0.35">
      <c r="A83" t="s">
        <v>563</v>
      </c>
      <c r="B83" s="2">
        <v>6425</v>
      </c>
      <c r="C83" s="3">
        <v>0.08</v>
      </c>
      <c r="D83" s="2">
        <v>6370</v>
      </c>
      <c r="E83" s="2">
        <v>4615</v>
      </c>
      <c r="F83" s="2">
        <v>1360</v>
      </c>
      <c r="G83" s="2">
        <v>395</v>
      </c>
      <c r="H83" s="3">
        <v>0.72</v>
      </c>
      <c r="I83" s="3">
        <v>0.21</v>
      </c>
      <c r="J83" s="3">
        <v>0.06</v>
      </c>
    </row>
    <row r="84" spans="1:10" x14ac:dyDescent="0.35">
      <c r="A84" t="s">
        <v>564</v>
      </c>
      <c r="B84" s="2">
        <v>6265</v>
      </c>
      <c r="C84" s="3">
        <v>7.0000000000000007E-2</v>
      </c>
      <c r="D84" s="2">
        <v>6515</v>
      </c>
      <c r="E84" s="2">
        <v>4460</v>
      </c>
      <c r="F84" s="2">
        <v>1845</v>
      </c>
      <c r="G84" s="2">
        <v>210</v>
      </c>
      <c r="H84" s="3">
        <v>0.68</v>
      </c>
      <c r="I84" s="3">
        <v>0.28000000000000003</v>
      </c>
      <c r="J84" s="3">
        <v>0.03</v>
      </c>
    </row>
    <row r="85" spans="1:10" x14ac:dyDescent="0.35">
      <c r="A85" t="s">
        <v>565</v>
      </c>
      <c r="B85" s="2">
        <v>2730</v>
      </c>
      <c r="C85" s="3">
        <v>7.0000000000000007E-2</v>
      </c>
      <c r="D85" s="2">
        <v>3445</v>
      </c>
      <c r="E85" s="2">
        <v>1975</v>
      </c>
      <c r="F85" s="2">
        <v>1400</v>
      </c>
      <c r="G85" s="2">
        <v>65</v>
      </c>
      <c r="H85" s="3">
        <v>0.56999999999999995</v>
      </c>
      <c r="I85" s="3">
        <v>0.41</v>
      </c>
      <c r="J85" s="3">
        <v>0.02</v>
      </c>
    </row>
    <row r="86" spans="1:10" x14ac:dyDescent="0.35">
      <c r="A86" t="s">
        <v>566</v>
      </c>
      <c r="B86" s="2">
        <v>2630</v>
      </c>
      <c r="C86" s="3">
        <v>0.14000000000000001</v>
      </c>
      <c r="D86" s="2">
        <v>2370</v>
      </c>
      <c r="E86" s="2">
        <v>1785</v>
      </c>
      <c r="F86" s="2">
        <v>525</v>
      </c>
      <c r="G86" s="2">
        <v>55</v>
      </c>
      <c r="H86" s="3">
        <v>0.75</v>
      </c>
      <c r="I86" s="3">
        <v>0.22</v>
      </c>
      <c r="J86" s="3">
        <v>0.02</v>
      </c>
    </row>
    <row r="87" spans="1:10" x14ac:dyDescent="0.35">
      <c r="A87" t="s">
        <v>567</v>
      </c>
      <c r="B87" s="2">
        <v>21055</v>
      </c>
      <c r="C87" s="3">
        <v>0.16</v>
      </c>
      <c r="D87" s="2">
        <v>19750</v>
      </c>
      <c r="E87" s="2">
        <v>13445</v>
      </c>
      <c r="F87" s="2">
        <v>5385</v>
      </c>
      <c r="G87" s="2">
        <v>920</v>
      </c>
      <c r="H87" s="3">
        <v>0.68</v>
      </c>
      <c r="I87" s="3">
        <v>0.27</v>
      </c>
      <c r="J87" s="3">
        <v>0.05</v>
      </c>
    </row>
    <row r="88" spans="1:10" x14ac:dyDescent="0.35">
      <c r="A88" t="s">
        <v>568</v>
      </c>
      <c r="B88" s="2">
        <v>19070</v>
      </c>
      <c r="C88" s="3">
        <v>0.16</v>
      </c>
      <c r="D88" s="2">
        <v>18115</v>
      </c>
      <c r="E88" s="2">
        <v>12255</v>
      </c>
      <c r="F88" s="2">
        <v>5510</v>
      </c>
      <c r="G88" s="2">
        <v>350</v>
      </c>
      <c r="H88" s="3">
        <v>0.68</v>
      </c>
      <c r="I88" s="3">
        <v>0.3</v>
      </c>
      <c r="J88" s="3">
        <v>0.02</v>
      </c>
    </row>
    <row r="89" spans="1:10" x14ac:dyDescent="0.35">
      <c r="A89" t="s">
        <v>569</v>
      </c>
      <c r="B89" s="2">
        <v>13800</v>
      </c>
      <c r="C89" s="3">
        <v>0.16</v>
      </c>
      <c r="D89" s="2">
        <v>13725</v>
      </c>
      <c r="E89" s="2">
        <v>9355</v>
      </c>
      <c r="F89" s="2">
        <v>3465</v>
      </c>
      <c r="G89" s="2">
        <v>910</v>
      </c>
      <c r="H89" s="3">
        <v>0.68</v>
      </c>
      <c r="I89" s="3">
        <v>0.25</v>
      </c>
      <c r="J89" s="3">
        <v>7.0000000000000007E-2</v>
      </c>
    </row>
    <row r="90" spans="1:10" x14ac:dyDescent="0.35">
      <c r="A90" t="s">
        <v>570</v>
      </c>
      <c r="B90" s="2">
        <v>14145</v>
      </c>
      <c r="C90" s="3">
        <v>0.16</v>
      </c>
      <c r="D90" s="2">
        <v>14410</v>
      </c>
      <c r="E90" s="2">
        <v>9400</v>
      </c>
      <c r="F90" s="2">
        <v>4585</v>
      </c>
      <c r="G90" s="2">
        <v>425</v>
      </c>
      <c r="H90" s="3">
        <v>0.65</v>
      </c>
      <c r="I90" s="3">
        <v>0.32</v>
      </c>
      <c r="J90" s="3">
        <v>0.03</v>
      </c>
    </row>
    <row r="91" spans="1:10" x14ac:dyDescent="0.35">
      <c r="A91" t="s">
        <v>571</v>
      </c>
      <c r="B91" s="2">
        <v>6615</v>
      </c>
      <c r="C91" s="3">
        <v>0.17</v>
      </c>
      <c r="D91" s="2">
        <v>8410</v>
      </c>
      <c r="E91" s="2">
        <v>4920</v>
      </c>
      <c r="F91" s="2">
        <v>3325</v>
      </c>
      <c r="G91" s="2">
        <v>165</v>
      </c>
      <c r="H91" s="3">
        <v>0.59</v>
      </c>
      <c r="I91" s="3">
        <v>0.4</v>
      </c>
      <c r="J91" s="3">
        <v>0.02</v>
      </c>
    </row>
    <row r="92" spans="1:10" x14ac:dyDescent="0.35">
      <c r="A92" t="s">
        <v>572</v>
      </c>
      <c r="B92" s="2">
        <v>610</v>
      </c>
      <c r="C92" s="3">
        <v>0.03</v>
      </c>
      <c r="D92" s="2">
        <v>570</v>
      </c>
      <c r="E92" s="2">
        <v>385</v>
      </c>
      <c r="F92" s="2">
        <v>175</v>
      </c>
      <c r="G92" s="2">
        <v>10</v>
      </c>
      <c r="H92" s="3">
        <v>0.68</v>
      </c>
      <c r="I92" s="3">
        <v>0.3</v>
      </c>
      <c r="J92" s="3">
        <v>0.02</v>
      </c>
    </row>
    <row r="93" spans="1:10" x14ac:dyDescent="0.35">
      <c r="A93" t="s">
        <v>573</v>
      </c>
      <c r="B93" s="2">
        <v>3780</v>
      </c>
      <c r="C93" s="3">
        <v>0.03</v>
      </c>
      <c r="D93" s="2">
        <v>3555</v>
      </c>
      <c r="E93" s="2">
        <v>2510</v>
      </c>
      <c r="F93" s="2">
        <v>890</v>
      </c>
      <c r="G93" s="2">
        <v>155</v>
      </c>
      <c r="H93" s="3">
        <v>0.71</v>
      </c>
      <c r="I93" s="3">
        <v>0.25</v>
      </c>
      <c r="J93" s="3">
        <v>0.04</v>
      </c>
    </row>
    <row r="94" spans="1:10" x14ac:dyDescent="0.35">
      <c r="A94" t="s">
        <v>574</v>
      </c>
      <c r="B94" s="2">
        <v>4095</v>
      </c>
      <c r="C94" s="3">
        <v>0.03</v>
      </c>
      <c r="D94" s="2">
        <v>3780</v>
      </c>
      <c r="E94" s="2">
        <v>2635</v>
      </c>
      <c r="F94" s="2">
        <v>1070</v>
      </c>
      <c r="G94" s="2">
        <v>80</v>
      </c>
      <c r="H94" s="3">
        <v>0.7</v>
      </c>
      <c r="I94" s="3">
        <v>0.28000000000000003</v>
      </c>
      <c r="J94" s="3">
        <v>0.02</v>
      </c>
    </row>
    <row r="95" spans="1:10" x14ac:dyDescent="0.35">
      <c r="A95" t="s">
        <v>575</v>
      </c>
      <c r="B95" s="2">
        <v>2940</v>
      </c>
      <c r="C95" s="3">
        <v>0.03</v>
      </c>
      <c r="D95" s="2">
        <v>2915</v>
      </c>
      <c r="E95" s="2">
        <v>1975</v>
      </c>
      <c r="F95" s="2">
        <v>750</v>
      </c>
      <c r="G95" s="2">
        <v>185</v>
      </c>
      <c r="H95" s="3">
        <v>0.68</v>
      </c>
      <c r="I95" s="3">
        <v>0.26</v>
      </c>
      <c r="J95" s="3">
        <v>0.06</v>
      </c>
    </row>
    <row r="96" spans="1:10" x14ac:dyDescent="0.35">
      <c r="A96" t="s">
        <v>576</v>
      </c>
      <c r="B96" s="2">
        <v>2885</v>
      </c>
      <c r="C96" s="3">
        <v>0.03</v>
      </c>
      <c r="D96" s="2">
        <v>3035</v>
      </c>
      <c r="E96" s="2">
        <v>1975</v>
      </c>
      <c r="F96" s="2">
        <v>970</v>
      </c>
      <c r="G96" s="2">
        <v>95</v>
      </c>
      <c r="H96" s="3">
        <v>0.65</v>
      </c>
      <c r="I96" s="3">
        <v>0.32</v>
      </c>
      <c r="J96" s="3">
        <v>0.03</v>
      </c>
    </row>
    <row r="97" spans="1:10" x14ac:dyDescent="0.35">
      <c r="A97" t="s">
        <v>577</v>
      </c>
      <c r="B97" s="2">
        <v>1280</v>
      </c>
      <c r="C97" s="3">
        <v>0.03</v>
      </c>
      <c r="D97" s="2">
        <v>1655</v>
      </c>
      <c r="E97" s="2">
        <v>905</v>
      </c>
      <c r="F97" s="2">
        <v>720</v>
      </c>
      <c r="G97" s="2">
        <v>30</v>
      </c>
      <c r="H97" s="3">
        <v>0.55000000000000004</v>
      </c>
      <c r="I97" s="3">
        <v>0.43</v>
      </c>
      <c r="J97" s="3">
        <v>0.02</v>
      </c>
    </row>
    <row r="98" spans="1:10" x14ac:dyDescent="0.35">
      <c r="A98" t="s">
        <v>578</v>
      </c>
      <c r="B98" s="2">
        <v>335</v>
      </c>
      <c r="C98" s="3">
        <v>0.02</v>
      </c>
      <c r="D98" s="2">
        <v>315</v>
      </c>
      <c r="E98" s="2">
        <v>235</v>
      </c>
      <c r="F98" s="2">
        <v>75</v>
      </c>
      <c r="G98" s="2">
        <v>5</v>
      </c>
      <c r="H98" s="3">
        <v>0.74</v>
      </c>
      <c r="I98" s="3">
        <v>0.24</v>
      </c>
      <c r="J98" s="3">
        <v>0.02</v>
      </c>
    </row>
    <row r="99" spans="1:10" x14ac:dyDescent="0.35">
      <c r="A99" t="s">
        <v>579</v>
      </c>
      <c r="B99" s="2">
        <v>2310</v>
      </c>
      <c r="C99" s="3">
        <v>0.02</v>
      </c>
      <c r="D99" s="2">
        <v>2205</v>
      </c>
      <c r="E99" s="2">
        <v>1520</v>
      </c>
      <c r="F99" s="2">
        <v>615</v>
      </c>
      <c r="G99" s="2">
        <v>70</v>
      </c>
      <c r="H99" s="3">
        <v>0.69</v>
      </c>
      <c r="I99" s="3">
        <v>0.28000000000000003</v>
      </c>
      <c r="J99" s="3">
        <v>0.03</v>
      </c>
    </row>
    <row r="100" spans="1:10" x14ac:dyDescent="0.35">
      <c r="A100" t="s">
        <v>580</v>
      </c>
      <c r="B100" s="2">
        <v>1850</v>
      </c>
      <c r="C100" s="3">
        <v>0.02</v>
      </c>
      <c r="D100" s="2">
        <v>1775</v>
      </c>
      <c r="E100" s="2">
        <v>1240</v>
      </c>
      <c r="F100" s="2">
        <v>505</v>
      </c>
      <c r="G100" s="2">
        <v>30</v>
      </c>
      <c r="H100" s="3">
        <v>0.7</v>
      </c>
      <c r="I100" s="3">
        <v>0.28999999999999998</v>
      </c>
      <c r="J100" s="3">
        <v>0.02</v>
      </c>
    </row>
    <row r="101" spans="1:10" x14ac:dyDescent="0.35">
      <c r="A101" t="s">
        <v>581</v>
      </c>
      <c r="B101" s="2">
        <v>1315</v>
      </c>
      <c r="C101" s="3">
        <v>0.02</v>
      </c>
      <c r="D101" s="2">
        <v>1285</v>
      </c>
      <c r="E101" s="2">
        <v>905</v>
      </c>
      <c r="F101" s="2">
        <v>285</v>
      </c>
      <c r="G101" s="2">
        <v>95</v>
      </c>
      <c r="H101" s="3">
        <v>0.7</v>
      </c>
      <c r="I101" s="3">
        <v>0.22</v>
      </c>
      <c r="J101" s="3">
        <v>0.08</v>
      </c>
    </row>
    <row r="102" spans="1:10" x14ac:dyDescent="0.35">
      <c r="A102" t="s">
        <v>582</v>
      </c>
      <c r="B102" s="2">
        <v>1375</v>
      </c>
      <c r="C102" s="3">
        <v>0.02</v>
      </c>
      <c r="D102" s="2">
        <v>1400</v>
      </c>
      <c r="E102" s="2">
        <v>965</v>
      </c>
      <c r="F102" s="2">
        <v>380</v>
      </c>
      <c r="G102" s="2">
        <v>55</v>
      </c>
      <c r="H102" s="3">
        <v>0.69</v>
      </c>
      <c r="I102" s="3">
        <v>0.27</v>
      </c>
      <c r="J102" s="3">
        <v>0.04</v>
      </c>
    </row>
    <row r="103" spans="1:10" x14ac:dyDescent="0.35">
      <c r="A103" t="s">
        <v>583</v>
      </c>
      <c r="B103" s="2">
        <v>580</v>
      </c>
      <c r="C103" s="3">
        <v>0.02</v>
      </c>
      <c r="D103" s="2">
        <v>750</v>
      </c>
      <c r="E103" s="2">
        <v>445</v>
      </c>
      <c r="F103" s="2">
        <v>295</v>
      </c>
      <c r="G103" s="2">
        <v>10</v>
      </c>
      <c r="H103" s="3">
        <v>0.59</v>
      </c>
      <c r="I103" s="3">
        <v>0.39</v>
      </c>
      <c r="J103" s="3">
        <v>0.01</v>
      </c>
    </row>
    <row r="104" spans="1:10" x14ac:dyDescent="0.35">
      <c r="A104" t="s">
        <v>584</v>
      </c>
      <c r="B104" s="2">
        <v>350</v>
      </c>
      <c r="C104" s="3">
        <v>0.02</v>
      </c>
      <c r="D104" s="2">
        <v>320</v>
      </c>
      <c r="E104" s="2">
        <v>225</v>
      </c>
      <c r="F104" s="2">
        <v>90</v>
      </c>
      <c r="G104" s="2">
        <v>5</v>
      </c>
      <c r="H104" s="3">
        <v>0.7</v>
      </c>
      <c r="I104" s="3">
        <v>0.28000000000000003</v>
      </c>
      <c r="J104" s="3">
        <v>0.02</v>
      </c>
    </row>
    <row r="105" spans="1:10" x14ac:dyDescent="0.35">
      <c r="A105" t="s">
        <v>585</v>
      </c>
      <c r="B105" s="2">
        <v>2260</v>
      </c>
      <c r="C105" s="3">
        <v>0.02</v>
      </c>
      <c r="D105" s="2">
        <v>2110</v>
      </c>
      <c r="E105" s="2">
        <v>1505</v>
      </c>
      <c r="F105" s="2">
        <v>525</v>
      </c>
      <c r="G105" s="2">
        <v>80</v>
      </c>
      <c r="H105" s="3">
        <v>0.71</v>
      </c>
      <c r="I105" s="3">
        <v>0.25</v>
      </c>
      <c r="J105" s="3">
        <v>0.04</v>
      </c>
    </row>
    <row r="106" spans="1:10" x14ac:dyDescent="0.35">
      <c r="A106" t="s">
        <v>586</v>
      </c>
      <c r="B106" s="2">
        <v>2260</v>
      </c>
      <c r="C106" s="3">
        <v>0.02</v>
      </c>
      <c r="D106" s="2">
        <v>2135</v>
      </c>
      <c r="E106" s="2">
        <v>1490</v>
      </c>
      <c r="F106" s="2">
        <v>610</v>
      </c>
      <c r="G106" s="2">
        <v>30</v>
      </c>
      <c r="H106" s="3">
        <v>0.7</v>
      </c>
      <c r="I106" s="3">
        <v>0.28999999999999998</v>
      </c>
      <c r="J106" s="3">
        <v>0.01</v>
      </c>
    </row>
    <row r="107" spans="1:10" x14ac:dyDescent="0.35">
      <c r="A107" t="s">
        <v>587</v>
      </c>
      <c r="B107" s="2">
        <v>1720</v>
      </c>
      <c r="C107" s="3">
        <v>0.02</v>
      </c>
      <c r="D107" s="2">
        <v>1715</v>
      </c>
      <c r="E107" s="2">
        <v>1160</v>
      </c>
      <c r="F107" s="2">
        <v>400</v>
      </c>
      <c r="G107" s="2">
        <v>155</v>
      </c>
      <c r="H107" s="3">
        <v>0.68</v>
      </c>
      <c r="I107" s="3">
        <v>0.23</v>
      </c>
      <c r="J107" s="3">
        <v>0.09</v>
      </c>
    </row>
    <row r="108" spans="1:10" x14ac:dyDescent="0.35">
      <c r="A108" t="s">
        <v>588</v>
      </c>
      <c r="B108" s="2">
        <v>1575</v>
      </c>
      <c r="C108" s="3">
        <v>0.02</v>
      </c>
      <c r="D108" s="2">
        <v>1630</v>
      </c>
      <c r="E108" s="2">
        <v>1080</v>
      </c>
      <c r="F108" s="2">
        <v>505</v>
      </c>
      <c r="G108" s="2">
        <v>50</v>
      </c>
      <c r="H108" s="3">
        <v>0.66</v>
      </c>
      <c r="I108" s="3">
        <v>0.31</v>
      </c>
      <c r="J108" s="3">
        <v>0.03</v>
      </c>
    </row>
    <row r="109" spans="1:10" x14ac:dyDescent="0.35">
      <c r="A109" t="s">
        <v>589</v>
      </c>
      <c r="B109" s="2">
        <v>745</v>
      </c>
      <c r="C109" s="3">
        <v>0.02</v>
      </c>
      <c r="D109" s="2">
        <v>945</v>
      </c>
      <c r="E109" s="2">
        <v>525</v>
      </c>
      <c r="F109" s="2">
        <v>400</v>
      </c>
      <c r="G109" s="2">
        <v>20</v>
      </c>
      <c r="H109" s="3">
        <v>0.55000000000000004</v>
      </c>
      <c r="I109" s="3">
        <v>0.42</v>
      </c>
      <c r="J109" s="3">
        <v>0.02</v>
      </c>
    </row>
    <row r="110" spans="1:10" x14ac:dyDescent="0.35">
      <c r="A110" t="s">
        <v>590</v>
      </c>
      <c r="B110" s="2">
        <v>280</v>
      </c>
      <c r="C110" s="3">
        <v>0.01</v>
      </c>
      <c r="D110" s="2">
        <v>260</v>
      </c>
      <c r="E110" s="2">
        <v>165</v>
      </c>
      <c r="F110" s="2">
        <v>85</v>
      </c>
      <c r="G110" s="2">
        <v>5</v>
      </c>
      <c r="H110" s="3">
        <v>0.64</v>
      </c>
      <c r="I110" s="3">
        <v>0.33</v>
      </c>
      <c r="J110" s="3">
        <v>0.03</v>
      </c>
    </row>
    <row r="111" spans="1:10" x14ac:dyDescent="0.35">
      <c r="A111" t="s">
        <v>591</v>
      </c>
      <c r="B111" s="2">
        <v>1610</v>
      </c>
      <c r="C111" s="3">
        <v>0.01</v>
      </c>
      <c r="D111" s="2">
        <v>1505</v>
      </c>
      <c r="E111" s="2">
        <v>1050</v>
      </c>
      <c r="F111" s="2">
        <v>400</v>
      </c>
      <c r="G111" s="2">
        <v>55</v>
      </c>
      <c r="H111" s="3">
        <v>0.7</v>
      </c>
      <c r="I111" s="3">
        <v>0.26</v>
      </c>
      <c r="J111" s="3">
        <v>0.04</v>
      </c>
    </row>
    <row r="112" spans="1:10" x14ac:dyDescent="0.35">
      <c r="A112" t="s">
        <v>592</v>
      </c>
      <c r="B112" s="2">
        <v>1685</v>
      </c>
      <c r="C112" s="3">
        <v>0.01</v>
      </c>
      <c r="D112" s="2">
        <v>1600</v>
      </c>
      <c r="E112" s="2">
        <v>1120</v>
      </c>
      <c r="F112" s="2">
        <v>465</v>
      </c>
      <c r="G112" s="2">
        <v>15</v>
      </c>
      <c r="H112" s="3">
        <v>0.7</v>
      </c>
      <c r="I112" s="3">
        <v>0.28999999999999998</v>
      </c>
      <c r="J112" s="3">
        <v>0.01</v>
      </c>
    </row>
    <row r="113" spans="1:10" x14ac:dyDescent="0.35">
      <c r="A113" t="s">
        <v>593</v>
      </c>
      <c r="B113" s="2">
        <v>1190</v>
      </c>
      <c r="C113" s="3">
        <v>0.01</v>
      </c>
      <c r="D113" s="2">
        <v>1180</v>
      </c>
      <c r="E113" s="2">
        <v>820</v>
      </c>
      <c r="F113" s="2">
        <v>295</v>
      </c>
      <c r="G113" s="2">
        <v>65</v>
      </c>
      <c r="H113" s="3">
        <v>0.69</v>
      </c>
      <c r="I113" s="3">
        <v>0.25</v>
      </c>
      <c r="J113" s="3">
        <v>0.05</v>
      </c>
    </row>
    <row r="114" spans="1:10" x14ac:dyDescent="0.35">
      <c r="A114" t="s">
        <v>594</v>
      </c>
      <c r="B114" s="2">
        <v>1240</v>
      </c>
      <c r="C114" s="3">
        <v>0.01</v>
      </c>
      <c r="D114" s="2">
        <v>1260</v>
      </c>
      <c r="E114" s="2">
        <v>825</v>
      </c>
      <c r="F114" s="2">
        <v>400</v>
      </c>
      <c r="G114" s="2">
        <v>40</v>
      </c>
      <c r="H114" s="3">
        <v>0.65</v>
      </c>
      <c r="I114" s="3">
        <v>0.32</v>
      </c>
      <c r="J114" s="3">
        <v>0.03</v>
      </c>
    </row>
    <row r="115" spans="1:10" x14ac:dyDescent="0.35">
      <c r="A115" t="s">
        <v>595</v>
      </c>
      <c r="B115" s="2">
        <v>550</v>
      </c>
      <c r="C115" s="3">
        <v>0.01</v>
      </c>
      <c r="D115" s="2">
        <v>710</v>
      </c>
      <c r="E115" s="2">
        <v>385</v>
      </c>
      <c r="F115" s="2">
        <v>310</v>
      </c>
      <c r="G115" s="2">
        <v>15</v>
      </c>
      <c r="H115" s="3">
        <v>0.54</v>
      </c>
      <c r="I115" s="3">
        <v>0.43</v>
      </c>
      <c r="J115" s="3">
        <v>0.02</v>
      </c>
    </row>
    <row r="116" spans="1:10" x14ac:dyDescent="0.35">
      <c r="A116" t="s">
        <v>596</v>
      </c>
      <c r="B116" s="2">
        <v>55</v>
      </c>
      <c r="C116" s="3">
        <v>0</v>
      </c>
      <c r="D116" s="2">
        <v>50</v>
      </c>
      <c r="E116" s="2">
        <v>30</v>
      </c>
      <c r="F116" s="2">
        <v>20</v>
      </c>
      <c r="G116" s="2">
        <v>0</v>
      </c>
      <c r="H116" s="3">
        <v>0.62</v>
      </c>
      <c r="I116" s="3">
        <v>0.38</v>
      </c>
      <c r="J116" s="3">
        <v>0</v>
      </c>
    </row>
    <row r="117" spans="1:10" x14ac:dyDescent="0.35">
      <c r="A117" t="s">
        <v>597</v>
      </c>
      <c r="B117" s="2">
        <v>335</v>
      </c>
      <c r="C117" s="3">
        <v>0</v>
      </c>
      <c r="D117" s="2">
        <v>325</v>
      </c>
      <c r="E117" s="2">
        <v>220</v>
      </c>
      <c r="F117" s="2">
        <v>95</v>
      </c>
      <c r="G117" s="2">
        <v>5</v>
      </c>
      <c r="H117" s="3">
        <v>0.68</v>
      </c>
      <c r="I117" s="3">
        <v>0.3</v>
      </c>
      <c r="J117" s="3">
        <v>0.02</v>
      </c>
    </row>
    <row r="118" spans="1:10" x14ac:dyDescent="0.35">
      <c r="A118" t="s">
        <v>598</v>
      </c>
      <c r="B118" s="2">
        <v>355</v>
      </c>
      <c r="C118" s="3">
        <v>0</v>
      </c>
      <c r="D118" s="2">
        <v>335</v>
      </c>
      <c r="E118" s="2">
        <v>215</v>
      </c>
      <c r="F118" s="2">
        <v>115</v>
      </c>
      <c r="G118" s="2">
        <v>5</v>
      </c>
      <c r="H118" s="3">
        <v>0.65</v>
      </c>
      <c r="I118" s="3">
        <v>0.34</v>
      </c>
      <c r="J118" s="3">
        <v>0.02</v>
      </c>
    </row>
    <row r="119" spans="1:10" x14ac:dyDescent="0.35">
      <c r="A119" t="s">
        <v>599</v>
      </c>
      <c r="B119" s="2">
        <v>215</v>
      </c>
      <c r="C119" s="3">
        <v>0</v>
      </c>
      <c r="D119" s="2">
        <v>205</v>
      </c>
      <c r="E119" s="2">
        <v>140</v>
      </c>
      <c r="F119" s="2">
        <v>50</v>
      </c>
      <c r="G119" s="2">
        <v>15</v>
      </c>
      <c r="H119" s="3">
        <v>0.7</v>
      </c>
      <c r="I119" s="3">
        <v>0.24</v>
      </c>
      <c r="J119" s="3">
        <v>0.06</v>
      </c>
    </row>
    <row r="120" spans="1:10" x14ac:dyDescent="0.35">
      <c r="A120" t="s">
        <v>600</v>
      </c>
      <c r="B120" s="2">
        <v>235</v>
      </c>
      <c r="C120" s="3">
        <v>0</v>
      </c>
      <c r="D120" s="2">
        <v>235</v>
      </c>
      <c r="E120" s="2">
        <v>135</v>
      </c>
      <c r="F120" s="2">
        <v>95</v>
      </c>
      <c r="G120" s="2">
        <v>5</v>
      </c>
      <c r="H120" s="3">
        <v>0.57999999999999996</v>
      </c>
      <c r="I120" s="3">
        <v>0.39</v>
      </c>
      <c r="J120" s="3">
        <v>0.03</v>
      </c>
    </row>
    <row r="121" spans="1:10" x14ac:dyDescent="0.35">
      <c r="A121" t="s">
        <v>601</v>
      </c>
      <c r="B121" s="2">
        <v>105</v>
      </c>
      <c r="C121" s="3">
        <v>0</v>
      </c>
      <c r="D121" s="2">
        <v>145</v>
      </c>
      <c r="E121" s="2">
        <v>70</v>
      </c>
      <c r="F121" s="2">
        <v>70</v>
      </c>
      <c r="G121" s="2">
        <v>5</v>
      </c>
      <c r="H121" s="3">
        <v>0.47</v>
      </c>
      <c r="I121" s="3">
        <v>0.5</v>
      </c>
      <c r="J121" s="3">
        <v>0.03</v>
      </c>
    </row>
    <row r="122" spans="1:10" x14ac:dyDescent="0.35">
      <c r="A122" t="s">
        <v>602</v>
      </c>
      <c r="B122" s="2">
        <v>510</v>
      </c>
      <c r="C122" s="3">
        <v>0.03</v>
      </c>
      <c r="D122" s="2">
        <v>470</v>
      </c>
      <c r="E122" s="2">
        <v>365</v>
      </c>
      <c r="F122" s="2">
        <v>100</v>
      </c>
      <c r="G122" s="2">
        <v>10</v>
      </c>
      <c r="H122" s="3">
        <v>0.77</v>
      </c>
      <c r="I122" s="3">
        <v>0.21</v>
      </c>
      <c r="J122" s="3">
        <v>0.02</v>
      </c>
    </row>
    <row r="123" spans="1:10" x14ac:dyDescent="0.35">
      <c r="A123" t="s">
        <v>603</v>
      </c>
      <c r="B123" s="2">
        <v>4470</v>
      </c>
      <c r="C123" s="3">
        <v>0.03</v>
      </c>
      <c r="D123" s="2">
        <v>4215</v>
      </c>
      <c r="E123" s="2">
        <v>2995</v>
      </c>
      <c r="F123" s="2">
        <v>1035</v>
      </c>
      <c r="G123" s="2">
        <v>185</v>
      </c>
      <c r="H123" s="3">
        <v>0.71</v>
      </c>
      <c r="I123" s="3">
        <v>0.25</v>
      </c>
      <c r="J123" s="3">
        <v>0.04</v>
      </c>
    </row>
    <row r="124" spans="1:10" x14ac:dyDescent="0.35">
      <c r="A124" t="s">
        <v>604</v>
      </c>
      <c r="B124" s="2">
        <v>3765</v>
      </c>
      <c r="C124" s="3">
        <v>0.03</v>
      </c>
      <c r="D124" s="2">
        <v>3600</v>
      </c>
      <c r="E124" s="2">
        <v>2560</v>
      </c>
      <c r="F124" s="2">
        <v>985</v>
      </c>
      <c r="G124" s="2">
        <v>55</v>
      </c>
      <c r="H124" s="3">
        <v>0.71</v>
      </c>
      <c r="I124" s="3">
        <v>0.27</v>
      </c>
      <c r="J124" s="3">
        <v>0.02</v>
      </c>
    </row>
    <row r="125" spans="1:10" x14ac:dyDescent="0.35">
      <c r="A125" t="s">
        <v>605</v>
      </c>
      <c r="B125" s="2">
        <v>2730</v>
      </c>
      <c r="C125" s="3">
        <v>0.03</v>
      </c>
      <c r="D125" s="2">
        <v>2725</v>
      </c>
      <c r="E125" s="2">
        <v>1955</v>
      </c>
      <c r="F125" s="2">
        <v>565</v>
      </c>
      <c r="G125" s="2">
        <v>205</v>
      </c>
      <c r="H125" s="3">
        <v>0.72</v>
      </c>
      <c r="I125" s="3">
        <v>0.21</v>
      </c>
      <c r="J125" s="3">
        <v>7.0000000000000007E-2</v>
      </c>
    </row>
    <row r="126" spans="1:10" x14ac:dyDescent="0.35">
      <c r="A126" t="s">
        <v>606</v>
      </c>
      <c r="B126" s="2">
        <v>2815</v>
      </c>
      <c r="C126" s="3">
        <v>0.03</v>
      </c>
      <c r="D126" s="2">
        <v>2910</v>
      </c>
      <c r="E126" s="2">
        <v>1995</v>
      </c>
      <c r="F126" s="2">
        <v>825</v>
      </c>
      <c r="G126" s="2">
        <v>85</v>
      </c>
      <c r="H126" s="3">
        <v>0.69</v>
      </c>
      <c r="I126" s="3">
        <v>0.28000000000000003</v>
      </c>
      <c r="J126" s="3">
        <v>0.03</v>
      </c>
    </row>
    <row r="127" spans="1:10" x14ac:dyDescent="0.35">
      <c r="A127" t="s">
        <v>607</v>
      </c>
      <c r="B127" s="2">
        <v>1085</v>
      </c>
      <c r="C127" s="3">
        <v>0.03</v>
      </c>
      <c r="D127" s="2">
        <v>1395</v>
      </c>
      <c r="E127" s="2">
        <v>850</v>
      </c>
      <c r="F127" s="2">
        <v>515</v>
      </c>
      <c r="G127" s="2">
        <v>30</v>
      </c>
      <c r="H127" s="3">
        <v>0.61</v>
      </c>
      <c r="I127" s="3">
        <v>0.37</v>
      </c>
      <c r="J127" s="3">
        <v>0.02</v>
      </c>
    </row>
    <row r="128" spans="1:10" x14ac:dyDescent="0.35">
      <c r="A128" t="s">
        <v>608</v>
      </c>
      <c r="B128" s="2">
        <v>1445</v>
      </c>
      <c r="C128" s="3">
        <v>7.0000000000000007E-2</v>
      </c>
      <c r="D128" s="2">
        <v>1310</v>
      </c>
      <c r="E128" s="2">
        <v>965</v>
      </c>
      <c r="F128" s="2">
        <v>325</v>
      </c>
      <c r="G128" s="2">
        <v>20</v>
      </c>
      <c r="H128" s="3">
        <v>0.74</v>
      </c>
      <c r="I128" s="3">
        <v>0.25</v>
      </c>
      <c r="J128" s="3">
        <v>0.02</v>
      </c>
    </row>
    <row r="129" spans="1:10" x14ac:dyDescent="0.35">
      <c r="A129" t="s">
        <v>609</v>
      </c>
      <c r="B129" s="2">
        <v>9955</v>
      </c>
      <c r="C129" s="3">
        <v>0.08</v>
      </c>
      <c r="D129" s="2">
        <v>9440</v>
      </c>
      <c r="E129" s="2">
        <v>6550</v>
      </c>
      <c r="F129" s="2">
        <v>2490</v>
      </c>
      <c r="G129" s="2">
        <v>405</v>
      </c>
      <c r="H129" s="3">
        <v>0.69</v>
      </c>
      <c r="I129" s="3">
        <v>0.26</v>
      </c>
      <c r="J129" s="3">
        <v>0.04</v>
      </c>
    </row>
    <row r="130" spans="1:10" x14ac:dyDescent="0.35">
      <c r="A130" t="s">
        <v>610</v>
      </c>
      <c r="B130" s="2">
        <v>9480</v>
      </c>
      <c r="C130" s="3">
        <v>0.08</v>
      </c>
      <c r="D130" s="2">
        <v>8975</v>
      </c>
      <c r="E130" s="2">
        <v>6220</v>
      </c>
      <c r="F130" s="2">
        <v>2580</v>
      </c>
      <c r="G130" s="2">
        <v>175</v>
      </c>
      <c r="H130" s="3">
        <v>0.69</v>
      </c>
      <c r="I130" s="3">
        <v>0.28999999999999998</v>
      </c>
      <c r="J130" s="3">
        <v>0.02</v>
      </c>
    </row>
    <row r="131" spans="1:10" x14ac:dyDescent="0.35">
      <c r="A131" t="s">
        <v>611</v>
      </c>
      <c r="B131" s="2">
        <v>6645</v>
      </c>
      <c r="C131" s="3">
        <v>0.08</v>
      </c>
      <c r="D131" s="2">
        <v>6375</v>
      </c>
      <c r="E131" s="2">
        <v>4510</v>
      </c>
      <c r="F131" s="2">
        <v>1470</v>
      </c>
      <c r="G131" s="2">
        <v>400</v>
      </c>
      <c r="H131" s="3">
        <v>0.71</v>
      </c>
      <c r="I131" s="3">
        <v>0.23</v>
      </c>
      <c r="J131" s="3">
        <v>0.06</v>
      </c>
    </row>
    <row r="132" spans="1:10" x14ac:dyDescent="0.35">
      <c r="A132" t="s">
        <v>612</v>
      </c>
      <c r="B132" s="2">
        <v>6470</v>
      </c>
      <c r="C132" s="3">
        <v>0.08</v>
      </c>
      <c r="D132" s="2">
        <v>6935</v>
      </c>
      <c r="E132" s="2">
        <v>4595</v>
      </c>
      <c r="F132" s="2">
        <v>2135</v>
      </c>
      <c r="G132" s="2">
        <v>205</v>
      </c>
      <c r="H132" s="3">
        <v>0.66</v>
      </c>
      <c r="I132" s="3">
        <v>0.31</v>
      </c>
      <c r="J132" s="3">
        <v>0.03</v>
      </c>
    </row>
    <row r="133" spans="1:10" x14ac:dyDescent="0.35">
      <c r="A133" t="s">
        <v>613</v>
      </c>
      <c r="B133" s="2">
        <v>2900</v>
      </c>
      <c r="C133" s="3">
        <v>0.08</v>
      </c>
      <c r="D133" s="2">
        <v>3700</v>
      </c>
      <c r="E133" s="2">
        <v>2140</v>
      </c>
      <c r="F133" s="2">
        <v>1495</v>
      </c>
      <c r="G133" s="2">
        <v>65</v>
      </c>
      <c r="H133" s="3">
        <v>0.57999999999999996</v>
      </c>
      <c r="I133" s="3">
        <v>0.4</v>
      </c>
      <c r="J133" s="3">
        <v>0.02</v>
      </c>
    </row>
    <row r="134" spans="1:10" x14ac:dyDescent="0.35">
      <c r="A134" t="s">
        <v>614</v>
      </c>
      <c r="B134" s="2">
        <v>55</v>
      </c>
      <c r="C134" s="3">
        <v>0</v>
      </c>
      <c r="D134" s="2">
        <v>55</v>
      </c>
      <c r="E134" s="2">
        <v>30</v>
      </c>
      <c r="F134" s="2">
        <v>25</v>
      </c>
      <c r="G134" s="2">
        <v>0</v>
      </c>
      <c r="H134" s="3">
        <v>0.53</v>
      </c>
      <c r="I134" s="3">
        <v>0.47</v>
      </c>
      <c r="J134" s="3">
        <v>0</v>
      </c>
    </row>
    <row r="135" spans="1:10" x14ac:dyDescent="0.35">
      <c r="A135" t="s">
        <v>615</v>
      </c>
      <c r="B135" s="2">
        <v>215</v>
      </c>
      <c r="C135" s="3">
        <v>0</v>
      </c>
      <c r="D135" s="2">
        <v>200</v>
      </c>
      <c r="E135" s="2">
        <v>135</v>
      </c>
      <c r="F135" s="2">
        <v>55</v>
      </c>
      <c r="G135" s="2">
        <v>5</v>
      </c>
      <c r="H135" s="3">
        <v>0.69</v>
      </c>
      <c r="I135" s="3">
        <v>0.28000000000000003</v>
      </c>
      <c r="J135" s="3">
        <v>0.04</v>
      </c>
    </row>
    <row r="136" spans="1:10" x14ac:dyDescent="0.35">
      <c r="A136" t="s">
        <v>616</v>
      </c>
      <c r="B136" s="2">
        <v>280</v>
      </c>
      <c r="C136" s="3">
        <v>0</v>
      </c>
      <c r="D136" s="2">
        <v>265</v>
      </c>
      <c r="E136" s="2">
        <v>180</v>
      </c>
      <c r="F136" s="2">
        <v>80</v>
      </c>
      <c r="G136" s="2">
        <v>5</v>
      </c>
      <c r="H136" s="3">
        <v>0.68</v>
      </c>
      <c r="I136" s="3">
        <v>0.31</v>
      </c>
      <c r="J136" s="3">
        <v>0.01</v>
      </c>
    </row>
    <row r="137" spans="1:10" x14ac:dyDescent="0.35">
      <c r="A137" t="s">
        <v>617</v>
      </c>
      <c r="B137" s="2">
        <v>145</v>
      </c>
      <c r="C137" s="3">
        <v>0</v>
      </c>
      <c r="D137" s="2">
        <v>160</v>
      </c>
      <c r="E137" s="2">
        <v>100</v>
      </c>
      <c r="F137" s="2">
        <v>45</v>
      </c>
      <c r="G137" s="2">
        <v>15</v>
      </c>
      <c r="H137" s="3">
        <v>0.63</v>
      </c>
      <c r="I137" s="3">
        <v>0.28999999999999998</v>
      </c>
      <c r="J137" s="3">
        <v>0.08</v>
      </c>
    </row>
    <row r="138" spans="1:10" x14ac:dyDescent="0.35">
      <c r="A138" t="s">
        <v>618</v>
      </c>
      <c r="B138" s="2">
        <v>195</v>
      </c>
      <c r="C138" s="3">
        <v>0</v>
      </c>
      <c r="D138" s="2">
        <v>195</v>
      </c>
      <c r="E138" s="2">
        <v>120</v>
      </c>
      <c r="F138" s="2">
        <v>70</v>
      </c>
      <c r="G138" s="2">
        <v>5</v>
      </c>
      <c r="H138" s="3">
        <v>0.63</v>
      </c>
      <c r="I138" s="3">
        <v>0.35</v>
      </c>
      <c r="J138" s="3">
        <v>0.02</v>
      </c>
    </row>
    <row r="139" spans="1:10" x14ac:dyDescent="0.35">
      <c r="A139" t="s">
        <v>619</v>
      </c>
      <c r="B139" s="2">
        <v>90</v>
      </c>
      <c r="C139" s="3">
        <v>0</v>
      </c>
      <c r="D139" s="2">
        <v>105</v>
      </c>
      <c r="E139" s="2">
        <v>50</v>
      </c>
      <c r="F139" s="2">
        <v>60</v>
      </c>
      <c r="G139" s="2">
        <v>0</v>
      </c>
      <c r="H139" s="3">
        <v>0.45</v>
      </c>
      <c r="I139" s="3">
        <v>0.55000000000000004</v>
      </c>
      <c r="J139" s="3">
        <v>0</v>
      </c>
    </row>
    <row r="140" spans="1:10" x14ac:dyDescent="0.35">
      <c r="A140" t="s">
        <v>620</v>
      </c>
      <c r="B140" s="2">
        <v>405</v>
      </c>
      <c r="C140" s="3">
        <v>0.02</v>
      </c>
      <c r="D140" s="2">
        <v>370</v>
      </c>
      <c r="E140" s="2">
        <v>250</v>
      </c>
      <c r="F140" s="2">
        <v>115</v>
      </c>
      <c r="G140" s="2">
        <v>5</v>
      </c>
      <c r="H140" s="3">
        <v>0.67</v>
      </c>
      <c r="I140" s="3">
        <v>0.32</v>
      </c>
      <c r="J140" s="3">
        <v>0.01</v>
      </c>
    </row>
    <row r="141" spans="1:10" x14ac:dyDescent="0.35">
      <c r="A141" t="s">
        <v>621</v>
      </c>
      <c r="B141" s="2">
        <v>2235</v>
      </c>
      <c r="C141" s="3">
        <v>0.02</v>
      </c>
      <c r="D141" s="2">
        <v>2110</v>
      </c>
      <c r="E141" s="2">
        <v>1475</v>
      </c>
      <c r="F141" s="2">
        <v>545</v>
      </c>
      <c r="G141" s="2">
        <v>90</v>
      </c>
      <c r="H141" s="3">
        <v>0.7</v>
      </c>
      <c r="I141" s="3">
        <v>0.26</v>
      </c>
      <c r="J141" s="3">
        <v>0.04</v>
      </c>
    </row>
    <row r="142" spans="1:10" x14ac:dyDescent="0.35">
      <c r="A142" t="s">
        <v>622</v>
      </c>
      <c r="B142" s="2">
        <v>2465</v>
      </c>
      <c r="C142" s="3">
        <v>0.02</v>
      </c>
      <c r="D142" s="2">
        <v>2255</v>
      </c>
      <c r="E142" s="2">
        <v>1600</v>
      </c>
      <c r="F142" s="2">
        <v>625</v>
      </c>
      <c r="G142" s="2">
        <v>30</v>
      </c>
      <c r="H142" s="3">
        <v>0.71</v>
      </c>
      <c r="I142" s="3">
        <v>0.28000000000000003</v>
      </c>
      <c r="J142" s="3">
        <v>0.01</v>
      </c>
    </row>
    <row r="143" spans="1:10" x14ac:dyDescent="0.35">
      <c r="A143" t="s">
        <v>623</v>
      </c>
      <c r="B143" s="2">
        <v>1695</v>
      </c>
      <c r="C143" s="3">
        <v>0.02</v>
      </c>
      <c r="D143" s="2">
        <v>1745</v>
      </c>
      <c r="E143" s="2">
        <v>1235</v>
      </c>
      <c r="F143" s="2">
        <v>420</v>
      </c>
      <c r="G143" s="2">
        <v>90</v>
      </c>
      <c r="H143" s="3">
        <v>0.71</v>
      </c>
      <c r="I143" s="3">
        <v>0.24</v>
      </c>
      <c r="J143" s="3">
        <v>0.05</v>
      </c>
    </row>
    <row r="144" spans="1:10" x14ac:dyDescent="0.35">
      <c r="A144" t="s">
        <v>624</v>
      </c>
      <c r="B144" s="2">
        <v>1945</v>
      </c>
      <c r="C144" s="3">
        <v>0.02</v>
      </c>
      <c r="D144" s="2">
        <v>1940</v>
      </c>
      <c r="E144" s="2">
        <v>1215</v>
      </c>
      <c r="F144" s="2">
        <v>660</v>
      </c>
      <c r="G144" s="2">
        <v>65</v>
      </c>
      <c r="H144" s="3">
        <v>0.62</v>
      </c>
      <c r="I144" s="3">
        <v>0.34</v>
      </c>
      <c r="J144" s="3">
        <v>0.03</v>
      </c>
    </row>
    <row r="145" spans="1:10" x14ac:dyDescent="0.35">
      <c r="A145" t="s">
        <v>625</v>
      </c>
      <c r="B145" s="2">
        <v>875</v>
      </c>
      <c r="C145" s="3">
        <v>0.02</v>
      </c>
      <c r="D145" s="2">
        <v>1140</v>
      </c>
      <c r="E145" s="2">
        <v>625</v>
      </c>
      <c r="F145" s="2">
        <v>485</v>
      </c>
      <c r="G145" s="2">
        <v>30</v>
      </c>
      <c r="H145" s="3">
        <v>0.55000000000000004</v>
      </c>
      <c r="I145" s="3">
        <v>0.43</v>
      </c>
      <c r="J145" s="3">
        <v>0.03</v>
      </c>
    </row>
    <row r="146" spans="1:10" x14ac:dyDescent="0.35">
      <c r="A146" t="s">
        <v>626</v>
      </c>
      <c r="B146" s="2">
        <v>645</v>
      </c>
      <c r="C146" s="3">
        <v>0.03</v>
      </c>
      <c r="D146" s="2">
        <v>595</v>
      </c>
      <c r="E146" s="2">
        <v>435</v>
      </c>
      <c r="F146" s="2">
        <v>150</v>
      </c>
      <c r="G146" s="2">
        <v>10</v>
      </c>
      <c r="H146" s="3">
        <v>0.73</v>
      </c>
      <c r="I146" s="3">
        <v>0.26</v>
      </c>
      <c r="J146" s="3">
        <v>0.02</v>
      </c>
    </row>
    <row r="147" spans="1:10" x14ac:dyDescent="0.35">
      <c r="A147" t="s">
        <v>627</v>
      </c>
      <c r="B147" s="2">
        <v>4170</v>
      </c>
      <c r="C147" s="3">
        <v>0.03</v>
      </c>
      <c r="D147" s="2">
        <v>3975</v>
      </c>
      <c r="E147" s="2">
        <v>2725</v>
      </c>
      <c r="F147" s="2">
        <v>1085</v>
      </c>
      <c r="G147" s="2">
        <v>165</v>
      </c>
      <c r="H147" s="3">
        <v>0.69</v>
      </c>
      <c r="I147" s="3">
        <v>0.27</v>
      </c>
      <c r="J147" s="3">
        <v>0.04</v>
      </c>
    </row>
    <row r="148" spans="1:10" x14ac:dyDescent="0.35">
      <c r="A148" t="s">
        <v>628</v>
      </c>
      <c r="B148" s="2">
        <v>3835</v>
      </c>
      <c r="C148" s="3">
        <v>0.03</v>
      </c>
      <c r="D148" s="2">
        <v>3560</v>
      </c>
      <c r="E148" s="2">
        <v>2480</v>
      </c>
      <c r="F148" s="2">
        <v>990</v>
      </c>
      <c r="G148" s="2">
        <v>90</v>
      </c>
      <c r="H148" s="3">
        <v>0.7</v>
      </c>
      <c r="I148" s="3">
        <v>0.28000000000000003</v>
      </c>
      <c r="J148" s="3">
        <v>0.03</v>
      </c>
    </row>
    <row r="149" spans="1:10" x14ac:dyDescent="0.35">
      <c r="A149" t="s">
        <v>629</v>
      </c>
      <c r="B149" s="2">
        <v>2635</v>
      </c>
      <c r="C149" s="3">
        <v>0.03</v>
      </c>
      <c r="D149" s="2">
        <v>2620</v>
      </c>
      <c r="E149" s="2">
        <v>1800</v>
      </c>
      <c r="F149" s="2">
        <v>675</v>
      </c>
      <c r="G149" s="2">
        <v>140</v>
      </c>
      <c r="H149" s="3">
        <v>0.69</v>
      </c>
      <c r="I149" s="3">
        <v>0.26</v>
      </c>
      <c r="J149" s="3">
        <v>0.05</v>
      </c>
    </row>
    <row r="150" spans="1:10" x14ac:dyDescent="0.35">
      <c r="A150" t="s">
        <v>630</v>
      </c>
      <c r="B150" s="2">
        <v>2880</v>
      </c>
      <c r="C150" s="3">
        <v>0.03</v>
      </c>
      <c r="D150" s="2">
        <v>2990</v>
      </c>
      <c r="E150" s="2">
        <v>1925</v>
      </c>
      <c r="F150" s="2">
        <v>970</v>
      </c>
      <c r="G150" s="2">
        <v>90</v>
      </c>
      <c r="H150" s="3">
        <v>0.64</v>
      </c>
      <c r="I150" s="3">
        <v>0.33</v>
      </c>
      <c r="J150" s="3">
        <v>0.03</v>
      </c>
    </row>
    <row r="151" spans="1:10" x14ac:dyDescent="0.35">
      <c r="A151" t="s">
        <v>631</v>
      </c>
      <c r="B151" s="2">
        <v>1295</v>
      </c>
      <c r="C151" s="3">
        <v>0.03</v>
      </c>
      <c r="D151" s="2">
        <v>1650</v>
      </c>
      <c r="E151" s="2">
        <v>905</v>
      </c>
      <c r="F151" s="2">
        <v>720</v>
      </c>
      <c r="G151" s="2">
        <v>25</v>
      </c>
      <c r="H151" s="3">
        <v>0.55000000000000004</v>
      </c>
      <c r="I151" s="3">
        <v>0.44</v>
      </c>
      <c r="J151" s="3">
        <v>0.01</v>
      </c>
    </row>
    <row r="152" spans="1:10" x14ac:dyDescent="0.35">
      <c r="A152" t="s">
        <v>632</v>
      </c>
      <c r="B152" s="2">
        <v>300</v>
      </c>
      <c r="C152" s="3">
        <v>0.02</v>
      </c>
      <c r="D152" s="2">
        <v>285</v>
      </c>
      <c r="E152" s="2">
        <v>205</v>
      </c>
      <c r="F152" s="2">
        <v>65</v>
      </c>
      <c r="G152" s="2">
        <v>10</v>
      </c>
      <c r="H152" s="3">
        <v>0.73</v>
      </c>
      <c r="I152" s="3">
        <v>0.24</v>
      </c>
      <c r="J152" s="3">
        <v>0.04</v>
      </c>
    </row>
    <row r="153" spans="1:10" x14ac:dyDescent="0.35">
      <c r="A153" t="s">
        <v>633</v>
      </c>
      <c r="B153" s="2">
        <v>1865</v>
      </c>
      <c r="C153" s="3">
        <v>0.01</v>
      </c>
      <c r="D153" s="2">
        <v>1735</v>
      </c>
      <c r="E153" s="2">
        <v>1275</v>
      </c>
      <c r="F153" s="2">
        <v>395</v>
      </c>
      <c r="G153" s="2">
        <v>65</v>
      </c>
      <c r="H153" s="3">
        <v>0.74</v>
      </c>
      <c r="I153" s="3">
        <v>0.23</v>
      </c>
      <c r="J153" s="3">
        <v>0.04</v>
      </c>
    </row>
    <row r="154" spans="1:10" x14ac:dyDescent="0.35">
      <c r="A154" t="s">
        <v>634</v>
      </c>
      <c r="B154" s="2">
        <v>2000</v>
      </c>
      <c r="C154" s="3">
        <v>0.02</v>
      </c>
      <c r="D154" s="2">
        <v>1900</v>
      </c>
      <c r="E154" s="2">
        <v>1350</v>
      </c>
      <c r="F154" s="2">
        <v>520</v>
      </c>
      <c r="G154" s="2">
        <v>30</v>
      </c>
      <c r="H154" s="3">
        <v>0.71</v>
      </c>
      <c r="I154" s="3">
        <v>0.27</v>
      </c>
      <c r="J154" s="3">
        <v>0.02</v>
      </c>
    </row>
    <row r="155" spans="1:10" x14ac:dyDescent="0.35">
      <c r="A155" t="s">
        <v>635</v>
      </c>
      <c r="B155" s="2">
        <v>1455</v>
      </c>
      <c r="C155" s="3">
        <v>0.02</v>
      </c>
      <c r="D155" s="2">
        <v>1410</v>
      </c>
      <c r="E155" s="2">
        <v>990</v>
      </c>
      <c r="F155" s="2">
        <v>345</v>
      </c>
      <c r="G155" s="2">
        <v>70</v>
      </c>
      <c r="H155" s="3">
        <v>0.7</v>
      </c>
      <c r="I155" s="3">
        <v>0.25</v>
      </c>
      <c r="J155" s="3">
        <v>0.05</v>
      </c>
    </row>
    <row r="156" spans="1:10" x14ac:dyDescent="0.35">
      <c r="A156" t="s">
        <v>636</v>
      </c>
      <c r="B156" s="2">
        <v>1435</v>
      </c>
      <c r="C156" s="3">
        <v>0.02</v>
      </c>
      <c r="D156" s="2">
        <v>1495</v>
      </c>
      <c r="E156" s="2">
        <v>1005</v>
      </c>
      <c r="F156" s="2">
        <v>450</v>
      </c>
      <c r="G156" s="2">
        <v>45</v>
      </c>
      <c r="H156" s="3">
        <v>0.67</v>
      </c>
      <c r="I156" s="3">
        <v>0.3</v>
      </c>
      <c r="J156" s="3">
        <v>0.03</v>
      </c>
    </row>
    <row r="157" spans="1:10" x14ac:dyDescent="0.35">
      <c r="A157" t="s">
        <v>637</v>
      </c>
      <c r="B157" s="2">
        <v>625</v>
      </c>
      <c r="C157" s="3">
        <v>0.02</v>
      </c>
      <c r="D157" s="2">
        <v>805</v>
      </c>
      <c r="E157" s="2">
        <v>460</v>
      </c>
      <c r="F157" s="2">
        <v>340</v>
      </c>
      <c r="G157" s="2">
        <v>10</v>
      </c>
      <c r="H157" s="3">
        <v>0.56999999999999995</v>
      </c>
      <c r="I157" s="3">
        <v>0.42</v>
      </c>
      <c r="J157" s="3">
        <v>0.01</v>
      </c>
    </row>
    <row r="158" spans="1:10" x14ac:dyDescent="0.35">
      <c r="A158" t="s">
        <v>638</v>
      </c>
      <c r="B158" s="2">
        <v>40</v>
      </c>
      <c r="C158" s="3">
        <v>0</v>
      </c>
      <c r="D158" s="2">
        <v>35</v>
      </c>
      <c r="E158" s="2">
        <v>25</v>
      </c>
      <c r="F158" s="3" t="s">
        <v>880</v>
      </c>
      <c r="G158" s="2" t="s">
        <v>880</v>
      </c>
      <c r="H158" s="3">
        <v>0.73</v>
      </c>
      <c r="I158" s="3" t="s">
        <v>880</v>
      </c>
      <c r="J158" s="3" t="s">
        <v>880</v>
      </c>
    </row>
    <row r="159" spans="1:10" x14ac:dyDescent="0.35">
      <c r="A159" t="s">
        <v>639</v>
      </c>
      <c r="B159" s="2">
        <v>250</v>
      </c>
      <c r="C159" s="3">
        <v>0</v>
      </c>
      <c r="D159" s="2">
        <v>235</v>
      </c>
      <c r="E159" s="2">
        <v>155</v>
      </c>
      <c r="F159" s="2">
        <v>70</v>
      </c>
      <c r="G159" s="2">
        <v>10</v>
      </c>
      <c r="H159" s="3">
        <v>0.66</v>
      </c>
      <c r="I159" s="3">
        <v>0.3</v>
      </c>
      <c r="J159" s="3">
        <v>0.04</v>
      </c>
    </row>
    <row r="160" spans="1:10" x14ac:dyDescent="0.35">
      <c r="A160" t="s">
        <v>640</v>
      </c>
      <c r="B160" s="2">
        <v>235</v>
      </c>
      <c r="C160" s="3">
        <v>0</v>
      </c>
      <c r="D160" s="2">
        <v>220</v>
      </c>
      <c r="E160" s="2">
        <v>150</v>
      </c>
      <c r="F160" s="2">
        <v>65</v>
      </c>
      <c r="G160" s="2">
        <v>5</v>
      </c>
      <c r="H160" s="3">
        <v>0.69</v>
      </c>
      <c r="I160" s="3">
        <v>0.28999999999999998</v>
      </c>
      <c r="J160" s="3">
        <v>0.02</v>
      </c>
    </row>
    <row r="161" spans="1:10" x14ac:dyDescent="0.35">
      <c r="A161" t="s">
        <v>641</v>
      </c>
      <c r="B161" s="2">
        <v>190</v>
      </c>
      <c r="C161" s="3">
        <v>0</v>
      </c>
      <c r="D161" s="2">
        <v>175</v>
      </c>
      <c r="E161" s="2">
        <v>110</v>
      </c>
      <c r="F161" s="2">
        <v>55</v>
      </c>
      <c r="G161" s="2">
        <v>10</v>
      </c>
      <c r="H161" s="3">
        <v>0.64</v>
      </c>
      <c r="I161" s="3">
        <v>0.31</v>
      </c>
      <c r="J161" s="3">
        <v>0.05</v>
      </c>
    </row>
    <row r="162" spans="1:10" x14ac:dyDescent="0.35">
      <c r="A162" t="s">
        <v>642</v>
      </c>
      <c r="B162" s="2">
        <v>195</v>
      </c>
      <c r="C162" s="3">
        <v>0</v>
      </c>
      <c r="D162" s="2">
        <v>210</v>
      </c>
      <c r="E162" s="2">
        <v>130</v>
      </c>
      <c r="F162" s="2">
        <v>75</v>
      </c>
      <c r="G162" s="2">
        <v>5</v>
      </c>
      <c r="H162" s="3">
        <v>0.62</v>
      </c>
      <c r="I162" s="3">
        <v>0.35</v>
      </c>
      <c r="J162" s="3">
        <v>0.02</v>
      </c>
    </row>
    <row r="163" spans="1:10" x14ac:dyDescent="0.35">
      <c r="A163" t="s">
        <v>643</v>
      </c>
      <c r="B163" s="2">
        <v>105</v>
      </c>
      <c r="C163" s="3">
        <v>0</v>
      </c>
      <c r="D163" s="2">
        <v>130</v>
      </c>
      <c r="E163" s="2">
        <v>55</v>
      </c>
      <c r="F163" s="2">
        <v>75</v>
      </c>
      <c r="G163" s="2">
        <v>5</v>
      </c>
      <c r="H163" s="3">
        <v>0.42</v>
      </c>
      <c r="I163" s="3">
        <v>0.56000000000000005</v>
      </c>
      <c r="J163" s="3">
        <v>0.02</v>
      </c>
    </row>
    <row r="164" spans="1:10" x14ac:dyDescent="0.35">
      <c r="A164" t="s">
        <v>644</v>
      </c>
      <c r="B164" s="2">
        <v>325</v>
      </c>
      <c r="C164" s="3">
        <v>0.02</v>
      </c>
      <c r="D164" s="2">
        <v>300</v>
      </c>
      <c r="E164" s="2">
        <v>225</v>
      </c>
      <c r="F164" s="2">
        <v>75</v>
      </c>
      <c r="G164" s="2">
        <v>5</v>
      </c>
      <c r="H164" s="3">
        <v>0.75</v>
      </c>
      <c r="I164" s="3">
        <v>0.24</v>
      </c>
      <c r="J164" s="3">
        <v>0.01</v>
      </c>
    </row>
    <row r="165" spans="1:10" x14ac:dyDescent="0.35">
      <c r="A165" t="s">
        <v>645</v>
      </c>
      <c r="B165" s="2">
        <v>2445</v>
      </c>
      <c r="C165" s="3">
        <v>0.02</v>
      </c>
      <c r="D165" s="2">
        <v>2280</v>
      </c>
      <c r="E165" s="2">
        <v>1625</v>
      </c>
      <c r="F165" s="2">
        <v>555</v>
      </c>
      <c r="G165" s="2">
        <v>100</v>
      </c>
      <c r="H165" s="3">
        <v>0.71</v>
      </c>
      <c r="I165" s="3">
        <v>0.24</v>
      </c>
      <c r="J165" s="3">
        <v>0.04</v>
      </c>
    </row>
    <row r="166" spans="1:10" x14ac:dyDescent="0.35">
      <c r="A166" t="s">
        <v>646</v>
      </c>
      <c r="B166" s="2">
        <v>2380</v>
      </c>
      <c r="C166" s="3">
        <v>0.02</v>
      </c>
      <c r="D166" s="2">
        <v>2290</v>
      </c>
      <c r="E166" s="2">
        <v>1585</v>
      </c>
      <c r="F166" s="2">
        <v>670</v>
      </c>
      <c r="G166" s="2">
        <v>30</v>
      </c>
      <c r="H166" s="3">
        <v>0.69</v>
      </c>
      <c r="I166" s="3">
        <v>0.28999999999999998</v>
      </c>
      <c r="J166" s="3">
        <v>0.01</v>
      </c>
    </row>
    <row r="167" spans="1:10" x14ac:dyDescent="0.35">
      <c r="A167" t="s">
        <v>647</v>
      </c>
      <c r="B167" s="2">
        <v>1635</v>
      </c>
      <c r="C167" s="3">
        <v>0.02</v>
      </c>
      <c r="D167" s="2">
        <v>1560</v>
      </c>
      <c r="E167" s="2">
        <v>1120</v>
      </c>
      <c r="F167" s="2">
        <v>335</v>
      </c>
      <c r="G167" s="2">
        <v>105</v>
      </c>
      <c r="H167" s="3">
        <v>0.72</v>
      </c>
      <c r="I167" s="3">
        <v>0.21</v>
      </c>
      <c r="J167" s="3">
        <v>7.0000000000000007E-2</v>
      </c>
    </row>
    <row r="168" spans="1:10" x14ac:dyDescent="0.35">
      <c r="A168" t="s">
        <v>648</v>
      </c>
      <c r="B168" s="2">
        <v>1565</v>
      </c>
      <c r="C168" s="3">
        <v>0.02</v>
      </c>
      <c r="D168" s="2">
        <v>1695</v>
      </c>
      <c r="E168" s="2">
        <v>1095</v>
      </c>
      <c r="F168" s="2">
        <v>535</v>
      </c>
      <c r="G168" s="2">
        <v>60</v>
      </c>
      <c r="H168" s="3">
        <v>0.65</v>
      </c>
      <c r="I168" s="3">
        <v>0.32</v>
      </c>
      <c r="J168" s="3">
        <v>0.03</v>
      </c>
    </row>
    <row r="169" spans="1:10" x14ac:dyDescent="0.35">
      <c r="A169" t="s">
        <v>649</v>
      </c>
      <c r="B169" s="2">
        <v>755</v>
      </c>
      <c r="C169" s="3">
        <v>0.02</v>
      </c>
      <c r="D169" s="2">
        <v>950</v>
      </c>
      <c r="E169" s="2">
        <v>575</v>
      </c>
      <c r="F169" s="2">
        <v>360</v>
      </c>
      <c r="G169" s="2">
        <v>15</v>
      </c>
      <c r="H169" s="3">
        <v>0.6</v>
      </c>
      <c r="I169" s="3">
        <v>0.38</v>
      </c>
      <c r="J169" s="3">
        <v>0.02</v>
      </c>
    </row>
    <row r="170" spans="1:10" x14ac:dyDescent="0.35">
      <c r="A170" t="s">
        <v>650</v>
      </c>
      <c r="B170" s="2">
        <v>1120</v>
      </c>
      <c r="C170" s="3">
        <v>0.06</v>
      </c>
      <c r="D170" s="2">
        <v>1020</v>
      </c>
      <c r="E170" s="2">
        <v>705</v>
      </c>
      <c r="F170" s="2">
        <v>290</v>
      </c>
      <c r="G170" s="2">
        <v>20</v>
      </c>
      <c r="H170" s="3">
        <v>0.69</v>
      </c>
      <c r="I170" s="3">
        <v>0.28000000000000003</v>
      </c>
      <c r="J170" s="3">
        <v>0.02</v>
      </c>
    </row>
    <row r="171" spans="1:10" x14ac:dyDescent="0.35">
      <c r="A171" t="s">
        <v>651</v>
      </c>
      <c r="B171" s="2">
        <v>7320</v>
      </c>
      <c r="C171" s="3">
        <v>0.06</v>
      </c>
      <c r="D171" s="2">
        <v>6885</v>
      </c>
      <c r="E171" s="2">
        <v>4840</v>
      </c>
      <c r="F171" s="2">
        <v>1720</v>
      </c>
      <c r="G171" s="2">
        <v>325</v>
      </c>
      <c r="H171" s="3">
        <v>0.7</v>
      </c>
      <c r="I171" s="3">
        <v>0.25</v>
      </c>
      <c r="J171" s="3">
        <v>0.05</v>
      </c>
    </row>
    <row r="172" spans="1:10" x14ac:dyDescent="0.35">
      <c r="A172" t="s">
        <v>652</v>
      </c>
      <c r="B172" s="2">
        <v>7075</v>
      </c>
      <c r="C172" s="3">
        <v>0.06</v>
      </c>
      <c r="D172" s="2">
        <v>6710</v>
      </c>
      <c r="E172" s="2">
        <v>4645</v>
      </c>
      <c r="F172" s="2">
        <v>1955</v>
      </c>
      <c r="G172" s="2">
        <v>110</v>
      </c>
      <c r="H172" s="3">
        <v>0.69</v>
      </c>
      <c r="I172" s="3">
        <v>0.28999999999999998</v>
      </c>
      <c r="J172" s="3">
        <v>0.02</v>
      </c>
    </row>
    <row r="173" spans="1:10" x14ac:dyDescent="0.35">
      <c r="A173" t="s">
        <v>653</v>
      </c>
      <c r="B173" s="2">
        <v>4965</v>
      </c>
      <c r="C173" s="3">
        <v>0.06</v>
      </c>
      <c r="D173" s="2">
        <v>4885</v>
      </c>
      <c r="E173" s="2">
        <v>3380</v>
      </c>
      <c r="F173" s="2">
        <v>1200</v>
      </c>
      <c r="G173" s="2">
        <v>300</v>
      </c>
      <c r="H173" s="3">
        <v>0.69</v>
      </c>
      <c r="I173" s="3">
        <v>0.25</v>
      </c>
      <c r="J173" s="3">
        <v>0.06</v>
      </c>
    </row>
    <row r="174" spans="1:10" x14ac:dyDescent="0.35">
      <c r="A174" t="s">
        <v>654</v>
      </c>
      <c r="B174" s="2">
        <v>5120</v>
      </c>
      <c r="C174" s="3">
        <v>0.06</v>
      </c>
      <c r="D174" s="2">
        <v>5350</v>
      </c>
      <c r="E174" s="2">
        <v>3550</v>
      </c>
      <c r="F174" s="2">
        <v>1625</v>
      </c>
      <c r="G174" s="2">
        <v>175</v>
      </c>
      <c r="H174" s="3">
        <v>0.66</v>
      </c>
      <c r="I174" s="3">
        <v>0.3</v>
      </c>
      <c r="J174" s="3">
        <v>0.03</v>
      </c>
    </row>
    <row r="175" spans="1:10" x14ac:dyDescent="0.35">
      <c r="A175" t="s">
        <v>655</v>
      </c>
      <c r="B175" s="2">
        <v>2225</v>
      </c>
      <c r="C175" s="3">
        <v>0.06</v>
      </c>
      <c r="D175" s="2">
        <v>2830</v>
      </c>
      <c r="E175" s="2">
        <v>1620</v>
      </c>
      <c r="F175" s="2">
        <v>1155</v>
      </c>
      <c r="G175" s="2">
        <v>55</v>
      </c>
      <c r="H175" s="3">
        <v>0.56999999999999995</v>
      </c>
      <c r="I175" s="3">
        <v>0.41</v>
      </c>
      <c r="J175" s="3">
        <v>0.02</v>
      </c>
    </row>
    <row r="176" spans="1:10" x14ac:dyDescent="0.35">
      <c r="A176" t="s">
        <v>656</v>
      </c>
      <c r="B176" s="2">
        <v>210</v>
      </c>
      <c r="C176" s="3">
        <v>0.01</v>
      </c>
      <c r="D176" s="2">
        <v>190</v>
      </c>
      <c r="E176" s="2">
        <v>130</v>
      </c>
      <c r="F176" s="2">
        <v>55</v>
      </c>
      <c r="G176" s="2">
        <v>5</v>
      </c>
      <c r="H176" s="3">
        <v>0.68</v>
      </c>
      <c r="I176" s="3">
        <v>0.3</v>
      </c>
      <c r="J176" s="3">
        <v>0.02</v>
      </c>
    </row>
    <row r="177" spans="1:10" x14ac:dyDescent="0.35">
      <c r="A177" t="s">
        <v>657</v>
      </c>
      <c r="B177" s="2">
        <v>1370</v>
      </c>
      <c r="C177" s="3">
        <v>0.01</v>
      </c>
      <c r="D177" s="2">
        <v>1295</v>
      </c>
      <c r="E177" s="2">
        <v>920</v>
      </c>
      <c r="F177" s="2">
        <v>320</v>
      </c>
      <c r="G177" s="2">
        <v>50</v>
      </c>
      <c r="H177" s="3">
        <v>0.71</v>
      </c>
      <c r="I177" s="3">
        <v>0.25</v>
      </c>
      <c r="J177" s="3">
        <v>0.04</v>
      </c>
    </row>
    <row r="178" spans="1:10" x14ac:dyDescent="0.35">
      <c r="A178" t="s">
        <v>658</v>
      </c>
      <c r="B178" s="2">
        <v>1330</v>
      </c>
      <c r="C178" s="3">
        <v>0.01</v>
      </c>
      <c r="D178" s="2">
        <v>1275</v>
      </c>
      <c r="E178" s="2">
        <v>930</v>
      </c>
      <c r="F178" s="2">
        <v>325</v>
      </c>
      <c r="G178" s="2">
        <v>15</v>
      </c>
      <c r="H178" s="3">
        <v>0.73</v>
      </c>
      <c r="I178" s="3">
        <v>0.26</v>
      </c>
      <c r="J178" s="3">
        <v>0.01</v>
      </c>
    </row>
    <row r="179" spans="1:10" x14ac:dyDescent="0.35">
      <c r="A179" t="s">
        <v>659</v>
      </c>
      <c r="B179" s="2">
        <v>1015</v>
      </c>
      <c r="C179" s="3">
        <v>0.01</v>
      </c>
      <c r="D179" s="2">
        <v>970</v>
      </c>
      <c r="E179" s="2">
        <v>660</v>
      </c>
      <c r="F179" s="2">
        <v>250</v>
      </c>
      <c r="G179" s="2">
        <v>60</v>
      </c>
      <c r="H179" s="3">
        <v>0.68</v>
      </c>
      <c r="I179" s="3">
        <v>0.26</v>
      </c>
      <c r="J179" s="3">
        <v>0.06</v>
      </c>
    </row>
    <row r="180" spans="1:10" x14ac:dyDescent="0.35">
      <c r="A180" t="s">
        <v>660</v>
      </c>
      <c r="B180" s="2">
        <v>960</v>
      </c>
      <c r="C180" s="3">
        <v>0.01</v>
      </c>
      <c r="D180" s="2">
        <v>1025</v>
      </c>
      <c r="E180" s="2">
        <v>680</v>
      </c>
      <c r="F180" s="2">
        <v>320</v>
      </c>
      <c r="G180" s="2">
        <v>30</v>
      </c>
      <c r="H180" s="3">
        <v>0.66</v>
      </c>
      <c r="I180" s="3">
        <v>0.31</v>
      </c>
      <c r="J180" s="3">
        <v>0.03</v>
      </c>
    </row>
    <row r="181" spans="1:10" x14ac:dyDescent="0.35">
      <c r="A181" t="s">
        <v>661</v>
      </c>
      <c r="B181" s="2">
        <v>475</v>
      </c>
      <c r="C181" s="3">
        <v>0.01</v>
      </c>
      <c r="D181" s="2">
        <v>570</v>
      </c>
      <c r="E181" s="2">
        <v>345</v>
      </c>
      <c r="F181" s="2">
        <v>215</v>
      </c>
      <c r="G181" s="2">
        <v>10</v>
      </c>
      <c r="H181" s="3">
        <v>0.6</v>
      </c>
      <c r="I181" s="3">
        <v>0.38</v>
      </c>
      <c r="J181" s="3">
        <v>0.02</v>
      </c>
    </row>
    <row r="182" spans="1:10" x14ac:dyDescent="0.35">
      <c r="A182" t="s">
        <v>662</v>
      </c>
      <c r="B182" s="2">
        <v>455</v>
      </c>
      <c r="C182" s="3">
        <v>0.02</v>
      </c>
      <c r="D182" s="2">
        <v>415</v>
      </c>
      <c r="E182" s="2">
        <v>315</v>
      </c>
      <c r="F182" s="2">
        <v>95</v>
      </c>
      <c r="G182" s="2">
        <v>5</v>
      </c>
      <c r="H182" s="3">
        <v>0.76</v>
      </c>
      <c r="I182" s="3">
        <v>0.23</v>
      </c>
      <c r="J182" s="3">
        <v>0.02</v>
      </c>
    </row>
    <row r="183" spans="1:10" x14ac:dyDescent="0.35">
      <c r="A183" t="s">
        <v>663</v>
      </c>
      <c r="B183" s="2">
        <v>3195</v>
      </c>
      <c r="C183" s="3">
        <v>0.02</v>
      </c>
      <c r="D183" s="2">
        <v>2975</v>
      </c>
      <c r="E183" s="2">
        <v>2030</v>
      </c>
      <c r="F183" s="2">
        <v>815</v>
      </c>
      <c r="G183" s="2">
        <v>130</v>
      </c>
      <c r="H183" s="3">
        <v>0.68</v>
      </c>
      <c r="I183" s="3">
        <v>0.27</v>
      </c>
      <c r="J183" s="3">
        <v>0.04</v>
      </c>
    </row>
    <row r="184" spans="1:10" x14ac:dyDescent="0.35">
      <c r="A184" t="s">
        <v>664</v>
      </c>
      <c r="B184" s="2">
        <v>2730</v>
      </c>
      <c r="C184" s="3">
        <v>0.02</v>
      </c>
      <c r="D184" s="2">
        <v>2665</v>
      </c>
      <c r="E184" s="2">
        <v>1850</v>
      </c>
      <c r="F184" s="2">
        <v>765</v>
      </c>
      <c r="G184" s="2">
        <v>50</v>
      </c>
      <c r="H184" s="3">
        <v>0.69</v>
      </c>
      <c r="I184" s="3">
        <v>0.28999999999999998</v>
      </c>
      <c r="J184" s="3">
        <v>0.02</v>
      </c>
    </row>
    <row r="185" spans="1:10" x14ac:dyDescent="0.35">
      <c r="A185" t="s">
        <v>665</v>
      </c>
      <c r="B185" s="2">
        <v>2035</v>
      </c>
      <c r="C185" s="3">
        <v>0.02</v>
      </c>
      <c r="D185" s="2">
        <v>1945</v>
      </c>
      <c r="E185" s="2">
        <v>1360</v>
      </c>
      <c r="F185" s="2">
        <v>440</v>
      </c>
      <c r="G185" s="2">
        <v>140</v>
      </c>
      <c r="H185" s="3">
        <v>0.7</v>
      </c>
      <c r="I185" s="3">
        <v>0.23</v>
      </c>
      <c r="J185" s="3">
        <v>7.0000000000000007E-2</v>
      </c>
    </row>
    <row r="186" spans="1:10" x14ac:dyDescent="0.35">
      <c r="A186" t="s">
        <v>666</v>
      </c>
      <c r="B186" s="2">
        <v>1965</v>
      </c>
      <c r="C186" s="3">
        <v>0.02</v>
      </c>
      <c r="D186" s="2">
        <v>2100</v>
      </c>
      <c r="E186" s="2">
        <v>1420</v>
      </c>
      <c r="F186" s="2">
        <v>620</v>
      </c>
      <c r="G186" s="2">
        <v>65</v>
      </c>
      <c r="H186" s="3">
        <v>0.67</v>
      </c>
      <c r="I186" s="3">
        <v>0.3</v>
      </c>
      <c r="J186" s="3">
        <v>0.03</v>
      </c>
    </row>
    <row r="187" spans="1:10" x14ac:dyDescent="0.35">
      <c r="A187" t="s">
        <v>667</v>
      </c>
      <c r="B187" s="2">
        <v>855</v>
      </c>
      <c r="C187" s="3">
        <v>0.02</v>
      </c>
      <c r="D187" s="2">
        <v>1085</v>
      </c>
      <c r="E187" s="2">
        <v>660</v>
      </c>
      <c r="F187" s="2">
        <v>400</v>
      </c>
      <c r="G187" s="2">
        <v>25</v>
      </c>
      <c r="H187" s="3">
        <v>0.61</v>
      </c>
      <c r="I187" s="3">
        <v>0.37</v>
      </c>
      <c r="J187" s="3">
        <v>0.02</v>
      </c>
    </row>
    <row r="188" spans="1:10" x14ac:dyDescent="0.35">
      <c r="A188" t="s">
        <v>668</v>
      </c>
      <c r="B188" s="2">
        <v>675</v>
      </c>
      <c r="C188" s="3">
        <v>0.03</v>
      </c>
      <c r="D188" s="2">
        <v>610</v>
      </c>
      <c r="E188" s="2">
        <v>445</v>
      </c>
      <c r="F188" s="2">
        <v>160</v>
      </c>
      <c r="G188" s="2">
        <v>10</v>
      </c>
      <c r="H188" s="3">
        <v>0.73</v>
      </c>
      <c r="I188" s="3">
        <v>0.26</v>
      </c>
      <c r="J188" s="3">
        <v>0.01</v>
      </c>
    </row>
    <row r="189" spans="1:10" x14ac:dyDescent="0.35">
      <c r="A189" t="s">
        <v>669</v>
      </c>
      <c r="B189" s="2">
        <v>4885</v>
      </c>
      <c r="C189" s="3">
        <v>0.04</v>
      </c>
      <c r="D189" s="2">
        <v>4625</v>
      </c>
      <c r="E189" s="2">
        <v>3170</v>
      </c>
      <c r="F189" s="2">
        <v>1250</v>
      </c>
      <c r="G189" s="2">
        <v>200</v>
      </c>
      <c r="H189" s="3">
        <v>0.69</v>
      </c>
      <c r="I189" s="3">
        <v>0.27</v>
      </c>
      <c r="J189" s="3">
        <v>0.04</v>
      </c>
    </row>
    <row r="190" spans="1:10" x14ac:dyDescent="0.35">
      <c r="A190" t="s">
        <v>670</v>
      </c>
      <c r="B190" s="2">
        <v>4490</v>
      </c>
      <c r="C190" s="3">
        <v>0.04</v>
      </c>
      <c r="D190" s="2">
        <v>4245</v>
      </c>
      <c r="E190" s="2">
        <v>2960</v>
      </c>
      <c r="F190" s="2">
        <v>1195</v>
      </c>
      <c r="G190" s="2">
        <v>90</v>
      </c>
      <c r="H190" s="3">
        <v>0.7</v>
      </c>
      <c r="I190" s="3">
        <v>0.28000000000000003</v>
      </c>
      <c r="J190" s="3">
        <v>0.02</v>
      </c>
    </row>
    <row r="191" spans="1:10" x14ac:dyDescent="0.35">
      <c r="A191" t="s">
        <v>671</v>
      </c>
      <c r="B191" s="2">
        <v>3270</v>
      </c>
      <c r="C191" s="3">
        <v>0.04</v>
      </c>
      <c r="D191" s="2">
        <v>3255</v>
      </c>
      <c r="E191" s="2">
        <v>2150</v>
      </c>
      <c r="F191" s="2">
        <v>800</v>
      </c>
      <c r="G191" s="2">
        <v>300</v>
      </c>
      <c r="H191" s="3">
        <v>0.66</v>
      </c>
      <c r="I191" s="3">
        <v>0.25</v>
      </c>
      <c r="J191" s="3">
        <v>0.09</v>
      </c>
    </row>
    <row r="192" spans="1:10" x14ac:dyDescent="0.35">
      <c r="A192" t="s">
        <v>672</v>
      </c>
      <c r="B192" s="2">
        <v>3350</v>
      </c>
      <c r="C192" s="3">
        <v>0.04</v>
      </c>
      <c r="D192" s="2">
        <v>3480</v>
      </c>
      <c r="E192" s="2">
        <v>2255</v>
      </c>
      <c r="F192" s="2">
        <v>1090</v>
      </c>
      <c r="G192" s="2">
        <v>135</v>
      </c>
      <c r="H192" s="3">
        <v>0.65</v>
      </c>
      <c r="I192" s="3">
        <v>0.31</v>
      </c>
      <c r="J192" s="3">
        <v>0.04</v>
      </c>
    </row>
    <row r="193" spans="1:10" x14ac:dyDescent="0.35">
      <c r="A193" t="s">
        <v>673</v>
      </c>
      <c r="B193" s="2">
        <v>1430</v>
      </c>
      <c r="C193" s="3">
        <v>0.04</v>
      </c>
      <c r="D193" s="2">
        <v>1815</v>
      </c>
      <c r="E193" s="2">
        <v>1050</v>
      </c>
      <c r="F193" s="2">
        <v>745</v>
      </c>
      <c r="G193" s="2">
        <v>25</v>
      </c>
      <c r="H193" s="3">
        <v>0.57999999999999996</v>
      </c>
      <c r="I193" s="3">
        <v>0.41</v>
      </c>
      <c r="J193" s="3">
        <v>0.01</v>
      </c>
    </row>
    <row r="194" spans="1:10" x14ac:dyDescent="0.35">
      <c r="A194" t="s">
        <v>674</v>
      </c>
      <c r="B194" s="2">
        <v>20</v>
      </c>
      <c r="C194" s="3">
        <v>0</v>
      </c>
      <c r="D194" s="2">
        <v>20</v>
      </c>
      <c r="E194" s="2">
        <v>15</v>
      </c>
      <c r="F194" s="2">
        <v>5</v>
      </c>
      <c r="G194" s="2">
        <v>0</v>
      </c>
      <c r="H194" s="3">
        <v>0.79</v>
      </c>
      <c r="I194" s="3">
        <v>0.21</v>
      </c>
      <c r="J194" s="3">
        <v>0</v>
      </c>
    </row>
    <row r="195" spans="1:10" x14ac:dyDescent="0.35">
      <c r="A195" t="s">
        <v>675</v>
      </c>
      <c r="B195" s="2">
        <v>165</v>
      </c>
      <c r="C195" s="3">
        <v>0</v>
      </c>
      <c r="D195" s="2">
        <v>155</v>
      </c>
      <c r="E195" s="2">
        <v>110</v>
      </c>
      <c r="F195" s="2">
        <v>40</v>
      </c>
      <c r="G195" s="2">
        <v>5</v>
      </c>
      <c r="H195" s="3">
        <v>0.7</v>
      </c>
      <c r="I195" s="3">
        <v>0.25</v>
      </c>
      <c r="J195" s="3">
        <v>0.05</v>
      </c>
    </row>
    <row r="196" spans="1:10" x14ac:dyDescent="0.35">
      <c r="A196" t="s">
        <v>676</v>
      </c>
      <c r="B196" s="2">
        <v>160</v>
      </c>
      <c r="C196" s="3">
        <v>0</v>
      </c>
      <c r="D196" s="2">
        <v>150</v>
      </c>
      <c r="E196" s="2">
        <v>110</v>
      </c>
      <c r="F196" s="2">
        <v>35</v>
      </c>
      <c r="G196" s="2">
        <v>5</v>
      </c>
      <c r="H196" s="3">
        <v>0.72</v>
      </c>
      <c r="I196" s="3">
        <v>0.24</v>
      </c>
      <c r="J196" s="3">
        <v>0.03</v>
      </c>
    </row>
    <row r="197" spans="1:10" x14ac:dyDescent="0.35">
      <c r="A197" t="s">
        <v>677</v>
      </c>
      <c r="B197" s="2">
        <v>130</v>
      </c>
      <c r="C197" s="3">
        <v>0</v>
      </c>
      <c r="D197" s="2">
        <v>120</v>
      </c>
      <c r="E197" s="2">
        <v>80</v>
      </c>
      <c r="F197" s="2">
        <v>30</v>
      </c>
      <c r="G197" s="2">
        <v>10</v>
      </c>
      <c r="H197" s="3">
        <v>0.67</v>
      </c>
      <c r="I197" s="3">
        <v>0.25</v>
      </c>
      <c r="J197" s="3">
        <v>0.08</v>
      </c>
    </row>
    <row r="198" spans="1:10" x14ac:dyDescent="0.35">
      <c r="A198" t="s">
        <v>678</v>
      </c>
      <c r="B198" s="2">
        <v>135</v>
      </c>
      <c r="C198" s="3">
        <v>0</v>
      </c>
      <c r="D198" s="2">
        <v>140</v>
      </c>
      <c r="E198" s="2">
        <v>105</v>
      </c>
      <c r="F198" s="2">
        <v>35</v>
      </c>
      <c r="G198" s="2">
        <v>5</v>
      </c>
      <c r="H198" s="3">
        <v>0.73</v>
      </c>
      <c r="I198" s="3">
        <v>0.23</v>
      </c>
      <c r="J198" s="3">
        <v>0.04</v>
      </c>
    </row>
    <row r="199" spans="1:10" x14ac:dyDescent="0.35">
      <c r="A199" t="s">
        <v>679</v>
      </c>
      <c r="B199" s="2">
        <v>85</v>
      </c>
      <c r="C199" s="3">
        <v>0</v>
      </c>
      <c r="D199" s="2">
        <v>95</v>
      </c>
      <c r="E199" s="2">
        <v>65</v>
      </c>
      <c r="F199" s="3" t="s">
        <v>880</v>
      </c>
      <c r="G199" s="2" t="s">
        <v>880</v>
      </c>
      <c r="H199" s="3">
        <v>0.65</v>
      </c>
      <c r="I199" s="3" t="s">
        <v>880</v>
      </c>
      <c r="J199" s="3" t="s">
        <v>880</v>
      </c>
    </row>
    <row r="200" spans="1:10" x14ac:dyDescent="0.35">
      <c r="A200" t="s">
        <v>680</v>
      </c>
      <c r="B200" s="2">
        <v>1965</v>
      </c>
      <c r="C200" s="3">
        <v>0.1</v>
      </c>
      <c r="D200" s="2">
        <v>1920</v>
      </c>
      <c r="E200" s="2">
        <v>60</v>
      </c>
      <c r="F200" s="2">
        <v>1850</v>
      </c>
      <c r="G200" s="2">
        <v>10</v>
      </c>
      <c r="H200" s="3">
        <v>0.03</v>
      </c>
      <c r="I200" s="3">
        <v>0.96</v>
      </c>
      <c r="J200" s="3">
        <v>0</v>
      </c>
    </row>
    <row r="201" spans="1:10" x14ac:dyDescent="0.35">
      <c r="A201" t="s">
        <v>681</v>
      </c>
      <c r="B201" s="2">
        <v>6740</v>
      </c>
      <c r="C201" s="3">
        <v>0.05</v>
      </c>
      <c r="D201" s="2">
        <v>6635</v>
      </c>
      <c r="E201" s="2">
        <v>420</v>
      </c>
      <c r="F201" s="2">
        <v>6075</v>
      </c>
      <c r="G201" s="2">
        <v>140</v>
      </c>
      <c r="H201" s="3">
        <v>0.06</v>
      </c>
      <c r="I201" s="3">
        <v>0.92</v>
      </c>
      <c r="J201" s="3">
        <v>0.02</v>
      </c>
    </row>
    <row r="202" spans="1:10" x14ac:dyDescent="0.35">
      <c r="A202" t="s">
        <v>682</v>
      </c>
      <c r="B202" s="2">
        <v>2560</v>
      </c>
      <c r="C202" s="3">
        <v>0.02</v>
      </c>
      <c r="D202" s="2">
        <v>2550</v>
      </c>
      <c r="E202" s="2">
        <v>540</v>
      </c>
      <c r="F202" s="2">
        <v>1995</v>
      </c>
      <c r="G202" s="2">
        <v>15</v>
      </c>
      <c r="H202" s="3">
        <v>0.21</v>
      </c>
      <c r="I202" s="3">
        <v>0.78</v>
      </c>
      <c r="J202" s="3">
        <v>0.01</v>
      </c>
    </row>
    <row r="203" spans="1:10" x14ac:dyDescent="0.35">
      <c r="A203" t="s">
        <v>683</v>
      </c>
      <c r="B203" s="2">
        <v>790</v>
      </c>
      <c r="C203" s="3">
        <v>0.01</v>
      </c>
      <c r="D203" s="2">
        <v>830</v>
      </c>
      <c r="E203" s="2">
        <v>475</v>
      </c>
      <c r="F203" s="2">
        <v>310</v>
      </c>
      <c r="G203" s="2">
        <v>45</v>
      </c>
      <c r="H203" s="3">
        <v>0.56999999999999995</v>
      </c>
      <c r="I203" s="3">
        <v>0.37</v>
      </c>
      <c r="J203" s="3">
        <v>0.06</v>
      </c>
    </row>
    <row r="204" spans="1:10" x14ac:dyDescent="0.35">
      <c r="A204" t="s">
        <v>684</v>
      </c>
      <c r="B204" s="2">
        <v>565</v>
      </c>
      <c r="C204" s="3">
        <v>0.01</v>
      </c>
      <c r="D204" s="2">
        <v>580</v>
      </c>
      <c r="E204" s="2">
        <v>315</v>
      </c>
      <c r="F204" s="2">
        <v>250</v>
      </c>
      <c r="G204" s="2">
        <v>15</v>
      </c>
      <c r="H204" s="3">
        <v>0.54</v>
      </c>
      <c r="I204" s="3">
        <v>0.44</v>
      </c>
      <c r="J204" s="3">
        <v>0.02</v>
      </c>
    </row>
    <row r="205" spans="1:10" x14ac:dyDescent="0.35">
      <c r="A205" t="s">
        <v>685</v>
      </c>
      <c r="B205" s="2">
        <v>160</v>
      </c>
      <c r="C205" s="3">
        <v>0</v>
      </c>
      <c r="D205" s="2">
        <v>255</v>
      </c>
      <c r="E205" s="2">
        <v>100</v>
      </c>
      <c r="F205" s="2">
        <v>150</v>
      </c>
      <c r="G205" s="2">
        <v>5</v>
      </c>
      <c r="H205" s="3">
        <v>0.39</v>
      </c>
      <c r="I205" s="3">
        <v>0.59</v>
      </c>
      <c r="J205" s="3">
        <v>0.02</v>
      </c>
    </row>
    <row r="206" spans="1:10" x14ac:dyDescent="0.35">
      <c r="A206" t="s">
        <v>686</v>
      </c>
      <c r="B206" s="2">
        <v>50</v>
      </c>
      <c r="C206" s="3">
        <v>0</v>
      </c>
      <c r="D206" s="2">
        <v>40</v>
      </c>
      <c r="E206" s="2">
        <v>5</v>
      </c>
      <c r="F206" s="2">
        <v>5</v>
      </c>
      <c r="G206" s="2">
        <v>30</v>
      </c>
      <c r="H206" s="3">
        <v>0.1</v>
      </c>
      <c r="I206" s="3">
        <v>0.15</v>
      </c>
      <c r="J206" s="3">
        <v>0.75</v>
      </c>
    </row>
    <row r="207" spans="1:10" x14ac:dyDescent="0.35">
      <c r="A207" t="s">
        <v>687</v>
      </c>
      <c r="B207" s="2">
        <v>185</v>
      </c>
      <c r="C207" s="3">
        <v>0</v>
      </c>
      <c r="D207" s="2">
        <v>175</v>
      </c>
      <c r="E207" s="2">
        <v>35</v>
      </c>
      <c r="F207" s="2">
        <v>15</v>
      </c>
      <c r="G207" s="2">
        <v>125</v>
      </c>
      <c r="H207" s="3">
        <v>0.19</v>
      </c>
      <c r="I207" s="3">
        <v>0.09</v>
      </c>
      <c r="J207" s="3">
        <v>0.72</v>
      </c>
    </row>
    <row r="208" spans="1:10" x14ac:dyDescent="0.35">
      <c r="A208" t="s">
        <v>688</v>
      </c>
      <c r="B208" s="2">
        <v>140</v>
      </c>
      <c r="C208" s="3">
        <v>0</v>
      </c>
      <c r="D208" s="2">
        <v>105</v>
      </c>
      <c r="E208" s="2">
        <v>40</v>
      </c>
      <c r="F208" s="2">
        <v>15</v>
      </c>
      <c r="G208" s="2">
        <v>50</v>
      </c>
      <c r="H208" s="3">
        <v>0.38</v>
      </c>
      <c r="I208" s="3">
        <v>0.16</v>
      </c>
      <c r="J208" s="3">
        <v>0.46</v>
      </c>
    </row>
    <row r="209" spans="1:10" x14ac:dyDescent="0.35">
      <c r="A209" t="s">
        <v>689</v>
      </c>
      <c r="B209" s="2">
        <v>135</v>
      </c>
      <c r="C209" s="3">
        <v>0</v>
      </c>
      <c r="D209" s="2">
        <v>105</v>
      </c>
      <c r="E209" s="2">
        <v>40</v>
      </c>
      <c r="F209" s="2">
        <v>15</v>
      </c>
      <c r="G209" s="2">
        <v>50</v>
      </c>
      <c r="H209" s="3">
        <v>0.37</v>
      </c>
      <c r="I209" s="3">
        <v>0.15</v>
      </c>
      <c r="J209" s="3">
        <v>0.48</v>
      </c>
    </row>
    <row r="210" spans="1:10" x14ac:dyDescent="0.35">
      <c r="A210" t="s">
        <v>690</v>
      </c>
      <c r="B210" s="2">
        <v>115</v>
      </c>
      <c r="C210" s="3">
        <v>0</v>
      </c>
      <c r="D210" s="2">
        <v>75</v>
      </c>
      <c r="E210" s="2">
        <v>30</v>
      </c>
      <c r="F210" s="2">
        <v>15</v>
      </c>
      <c r="G210" s="2">
        <v>30</v>
      </c>
      <c r="H210" s="3">
        <v>0.43</v>
      </c>
      <c r="I210" s="3">
        <v>0.2</v>
      </c>
      <c r="J210" s="3">
        <v>0.37</v>
      </c>
    </row>
    <row r="211" spans="1:10" x14ac:dyDescent="0.35">
      <c r="A211" t="s">
        <v>691</v>
      </c>
      <c r="B211" s="2">
        <v>75</v>
      </c>
      <c r="C211" s="3">
        <v>0</v>
      </c>
      <c r="D211" s="2">
        <v>40</v>
      </c>
      <c r="E211" s="2">
        <v>5</v>
      </c>
      <c r="F211" s="2">
        <v>5</v>
      </c>
      <c r="G211" s="2">
        <v>25</v>
      </c>
      <c r="H211" s="3">
        <v>0.16</v>
      </c>
      <c r="I211" s="3">
        <v>0.13</v>
      </c>
      <c r="J211" s="3">
        <v>0.71</v>
      </c>
    </row>
    <row r="212" spans="1:10" x14ac:dyDescent="0.35">
      <c r="A212" t="s">
        <v>389</v>
      </c>
      <c r="B212" s="2">
        <v>19480</v>
      </c>
      <c r="C212" s="3">
        <v>1</v>
      </c>
      <c r="D212" s="2">
        <v>17935</v>
      </c>
      <c r="E212" s="2">
        <v>11505</v>
      </c>
      <c r="F212" s="2">
        <v>6080</v>
      </c>
      <c r="G212" s="2">
        <v>350</v>
      </c>
      <c r="H212" s="3">
        <v>0.64</v>
      </c>
      <c r="I212" s="3">
        <v>0.34</v>
      </c>
      <c r="J212" s="3">
        <v>0.02</v>
      </c>
    </row>
    <row r="213" spans="1:10" x14ac:dyDescent="0.35">
      <c r="A213" t="s">
        <v>390</v>
      </c>
      <c r="B213" s="2">
        <v>128075</v>
      </c>
      <c r="C213" s="3">
        <v>1</v>
      </c>
      <c r="D213" s="2">
        <v>120680</v>
      </c>
      <c r="E213" s="2">
        <v>80095</v>
      </c>
      <c r="F213" s="2">
        <v>35370</v>
      </c>
      <c r="G213" s="2">
        <v>5215</v>
      </c>
      <c r="H213" s="3">
        <v>0.66</v>
      </c>
      <c r="I213" s="3">
        <v>0.28999999999999998</v>
      </c>
      <c r="J213" s="3">
        <v>0.04</v>
      </c>
    </row>
    <row r="214" spans="1:10" x14ac:dyDescent="0.35">
      <c r="A214" t="s">
        <v>391</v>
      </c>
      <c r="B214" s="2">
        <v>118605</v>
      </c>
      <c r="C214" s="3">
        <v>1</v>
      </c>
      <c r="D214" s="2">
        <v>112470</v>
      </c>
      <c r="E214" s="2">
        <v>76955</v>
      </c>
      <c r="F214" s="2">
        <v>33480</v>
      </c>
      <c r="G214" s="2">
        <v>2040</v>
      </c>
      <c r="H214" s="3">
        <v>0.68</v>
      </c>
      <c r="I214" s="3">
        <v>0.3</v>
      </c>
      <c r="J214" s="3">
        <v>0.02</v>
      </c>
    </row>
    <row r="215" spans="1:10" x14ac:dyDescent="0.35">
      <c r="A215" t="s">
        <v>392</v>
      </c>
      <c r="B215" s="2">
        <v>84235</v>
      </c>
      <c r="C215" s="3">
        <v>1</v>
      </c>
      <c r="D215" s="2">
        <v>83005</v>
      </c>
      <c r="E215" s="2">
        <v>57485</v>
      </c>
      <c r="F215" s="2">
        <v>20015</v>
      </c>
      <c r="G215" s="2">
        <v>5510</v>
      </c>
      <c r="H215" s="3">
        <v>0.69</v>
      </c>
      <c r="I215" s="3">
        <v>0.24</v>
      </c>
      <c r="J215" s="3">
        <v>7.0000000000000007E-2</v>
      </c>
    </row>
    <row r="216" spans="1:10" x14ac:dyDescent="0.35">
      <c r="A216" t="s">
        <v>393</v>
      </c>
      <c r="B216" s="2">
        <v>85825</v>
      </c>
      <c r="C216" s="3">
        <v>1</v>
      </c>
      <c r="D216" s="2">
        <v>88990</v>
      </c>
      <c r="E216" s="2">
        <v>58425</v>
      </c>
      <c r="F216" s="2">
        <v>27845</v>
      </c>
      <c r="G216" s="2">
        <v>2725</v>
      </c>
      <c r="H216" s="3">
        <v>0.66</v>
      </c>
      <c r="I216" s="3">
        <v>0.31</v>
      </c>
      <c r="J216" s="3">
        <v>0.03</v>
      </c>
    </row>
    <row r="217" spans="1:10" x14ac:dyDescent="0.35">
      <c r="A217" t="s">
        <v>394</v>
      </c>
      <c r="B217" s="2">
        <v>38075</v>
      </c>
      <c r="C217" s="3">
        <v>1</v>
      </c>
      <c r="D217" s="2">
        <v>48560</v>
      </c>
      <c r="E217" s="2">
        <v>27635</v>
      </c>
      <c r="F217" s="2">
        <v>20005</v>
      </c>
      <c r="G217" s="2">
        <v>920</v>
      </c>
      <c r="H217" s="3">
        <v>0.56999999999999995</v>
      </c>
      <c r="I217" s="3">
        <v>0.41</v>
      </c>
      <c r="J217" s="3">
        <v>0.02</v>
      </c>
    </row>
    <row r="218" spans="1:10" x14ac:dyDescent="0.35">
      <c r="A218" t="s">
        <v>692</v>
      </c>
      <c r="B218" s="2">
        <v>14870</v>
      </c>
      <c r="C218" s="3">
        <v>0.03</v>
      </c>
      <c r="D218" s="2">
        <v>14785</v>
      </c>
      <c r="E218" s="2">
        <v>9635</v>
      </c>
      <c r="F218" s="2">
        <v>4625</v>
      </c>
      <c r="G218" s="2">
        <v>525</v>
      </c>
      <c r="H218" s="3">
        <v>0.65</v>
      </c>
      <c r="I218" s="3">
        <v>0.31</v>
      </c>
      <c r="J218" s="3">
        <v>0.04</v>
      </c>
    </row>
    <row r="219" spans="1:10" x14ac:dyDescent="0.35">
      <c r="A219" t="s">
        <v>693</v>
      </c>
      <c r="B219" s="2">
        <v>12905</v>
      </c>
      <c r="C219" s="3">
        <v>0.03</v>
      </c>
      <c r="D219" s="2">
        <v>12835</v>
      </c>
      <c r="E219" s="2">
        <v>8330</v>
      </c>
      <c r="F219" s="2">
        <v>4065</v>
      </c>
      <c r="G219" s="2">
        <v>440</v>
      </c>
      <c r="H219" s="3">
        <v>0.65</v>
      </c>
      <c r="I219" s="3">
        <v>0.32</v>
      </c>
      <c r="J219" s="3">
        <v>0.03</v>
      </c>
    </row>
    <row r="220" spans="1:10" x14ac:dyDescent="0.35">
      <c r="A220" t="s">
        <v>694</v>
      </c>
      <c r="B220" s="2">
        <v>8940</v>
      </c>
      <c r="C220" s="3">
        <v>0.02</v>
      </c>
      <c r="D220" s="2">
        <v>8900</v>
      </c>
      <c r="E220" s="2">
        <v>6190</v>
      </c>
      <c r="F220" s="2">
        <v>2425</v>
      </c>
      <c r="G220" s="2">
        <v>285</v>
      </c>
      <c r="H220" s="3">
        <v>0.7</v>
      </c>
      <c r="I220" s="3">
        <v>0.27</v>
      </c>
      <c r="J220" s="3">
        <v>0.03</v>
      </c>
    </row>
    <row r="221" spans="1:10" x14ac:dyDescent="0.35">
      <c r="A221" t="s">
        <v>695</v>
      </c>
      <c r="B221" s="2">
        <v>5445</v>
      </c>
      <c r="C221" s="3">
        <v>0.01</v>
      </c>
      <c r="D221" s="2">
        <v>5415</v>
      </c>
      <c r="E221" s="2">
        <v>3595</v>
      </c>
      <c r="F221" s="2">
        <v>1655</v>
      </c>
      <c r="G221" s="2">
        <v>165</v>
      </c>
      <c r="H221" s="3">
        <v>0.66</v>
      </c>
      <c r="I221" s="3">
        <v>0.31</v>
      </c>
      <c r="J221" s="3">
        <v>0.03</v>
      </c>
    </row>
    <row r="222" spans="1:10" x14ac:dyDescent="0.35">
      <c r="A222" t="s">
        <v>696</v>
      </c>
      <c r="B222" s="2">
        <v>5145</v>
      </c>
      <c r="C222" s="3">
        <v>0.01</v>
      </c>
      <c r="D222" s="2">
        <v>5110</v>
      </c>
      <c r="E222" s="2">
        <v>3565</v>
      </c>
      <c r="F222" s="2">
        <v>1385</v>
      </c>
      <c r="G222" s="2">
        <v>165</v>
      </c>
      <c r="H222" s="3">
        <v>0.7</v>
      </c>
      <c r="I222" s="3">
        <v>0.27</v>
      </c>
      <c r="J222" s="3">
        <v>0.03</v>
      </c>
    </row>
    <row r="223" spans="1:10" x14ac:dyDescent="0.35">
      <c r="A223" t="s">
        <v>697</v>
      </c>
      <c r="B223" s="2">
        <v>12370</v>
      </c>
      <c r="C223" s="3">
        <v>0.03</v>
      </c>
      <c r="D223" s="2">
        <v>12310</v>
      </c>
      <c r="E223" s="2">
        <v>8490</v>
      </c>
      <c r="F223" s="2">
        <v>3375</v>
      </c>
      <c r="G223" s="2">
        <v>445</v>
      </c>
      <c r="H223" s="3">
        <v>0.69</v>
      </c>
      <c r="I223" s="3">
        <v>0.27</v>
      </c>
      <c r="J223" s="3">
        <v>0.04</v>
      </c>
    </row>
    <row r="224" spans="1:10" x14ac:dyDescent="0.35">
      <c r="A224" t="s">
        <v>698</v>
      </c>
      <c r="B224" s="2">
        <v>15995</v>
      </c>
      <c r="C224" s="3">
        <v>0.03</v>
      </c>
      <c r="D224" s="2">
        <v>15905</v>
      </c>
      <c r="E224" s="2">
        <v>11070</v>
      </c>
      <c r="F224" s="2">
        <v>4240</v>
      </c>
      <c r="G224" s="2">
        <v>595</v>
      </c>
      <c r="H224" s="3">
        <v>0.7</v>
      </c>
      <c r="I224" s="3">
        <v>0.27</v>
      </c>
      <c r="J224" s="3">
        <v>0.04</v>
      </c>
    </row>
    <row r="225" spans="1:10" x14ac:dyDescent="0.35">
      <c r="A225" t="s">
        <v>699</v>
      </c>
      <c r="B225" s="2">
        <v>13705</v>
      </c>
      <c r="C225" s="3">
        <v>0.03</v>
      </c>
      <c r="D225" s="2">
        <v>13640</v>
      </c>
      <c r="E225" s="2">
        <v>9465</v>
      </c>
      <c r="F225" s="2">
        <v>3660</v>
      </c>
      <c r="G225" s="2">
        <v>515</v>
      </c>
      <c r="H225" s="3">
        <v>0.69</v>
      </c>
      <c r="I225" s="3">
        <v>0.27</v>
      </c>
      <c r="J225" s="3">
        <v>0.04</v>
      </c>
    </row>
    <row r="226" spans="1:10" x14ac:dyDescent="0.35">
      <c r="A226" t="s">
        <v>700</v>
      </c>
      <c r="B226" s="2">
        <v>4745</v>
      </c>
      <c r="C226" s="3">
        <v>0.01</v>
      </c>
      <c r="D226" s="2">
        <v>4725</v>
      </c>
      <c r="E226" s="2">
        <v>3120</v>
      </c>
      <c r="F226" s="2">
        <v>1460</v>
      </c>
      <c r="G226" s="2">
        <v>140</v>
      </c>
      <c r="H226" s="3">
        <v>0.66</v>
      </c>
      <c r="I226" s="3">
        <v>0.31</v>
      </c>
      <c r="J226" s="3">
        <v>0.03</v>
      </c>
    </row>
    <row r="227" spans="1:10" x14ac:dyDescent="0.35">
      <c r="A227" t="s">
        <v>701</v>
      </c>
      <c r="B227" s="2">
        <v>8000</v>
      </c>
      <c r="C227" s="3">
        <v>0.02</v>
      </c>
      <c r="D227" s="2">
        <v>7965</v>
      </c>
      <c r="E227" s="2">
        <v>5420</v>
      </c>
      <c r="F227" s="2">
        <v>2295</v>
      </c>
      <c r="G227" s="2">
        <v>250</v>
      </c>
      <c r="H227" s="3">
        <v>0.68</v>
      </c>
      <c r="I227" s="3">
        <v>0.28999999999999998</v>
      </c>
      <c r="J227" s="3">
        <v>0.03</v>
      </c>
    </row>
    <row r="228" spans="1:10" x14ac:dyDescent="0.35">
      <c r="A228" t="s">
        <v>702</v>
      </c>
      <c r="B228" s="2">
        <v>4590</v>
      </c>
      <c r="C228" s="3">
        <v>0.01</v>
      </c>
      <c r="D228" s="2">
        <v>4575</v>
      </c>
      <c r="E228" s="2">
        <v>2985</v>
      </c>
      <c r="F228" s="2">
        <v>1440</v>
      </c>
      <c r="G228" s="2">
        <v>150</v>
      </c>
      <c r="H228" s="3">
        <v>0.65</v>
      </c>
      <c r="I228" s="3">
        <v>0.31</v>
      </c>
      <c r="J228" s="3">
        <v>0.03</v>
      </c>
    </row>
    <row r="229" spans="1:10" x14ac:dyDescent="0.35">
      <c r="A229" t="s">
        <v>703</v>
      </c>
      <c r="B229" s="2">
        <v>28950</v>
      </c>
      <c r="C229" s="3">
        <v>0.06</v>
      </c>
      <c r="D229" s="2">
        <v>28770</v>
      </c>
      <c r="E229" s="2">
        <v>19095</v>
      </c>
      <c r="F229" s="2">
        <v>8725</v>
      </c>
      <c r="G229" s="2">
        <v>950</v>
      </c>
      <c r="H229" s="3">
        <v>0.66</v>
      </c>
      <c r="I229" s="3">
        <v>0.3</v>
      </c>
      <c r="J229" s="3">
        <v>0.03</v>
      </c>
    </row>
    <row r="230" spans="1:10" x14ac:dyDescent="0.35">
      <c r="A230" t="s">
        <v>704</v>
      </c>
      <c r="B230" s="2">
        <v>13730</v>
      </c>
      <c r="C230" s="3">
        <v>0.03</v>
      </c>
      <c r="D230" s="2">
        <v>13650</v>
      </c>
      <c r="E230" s="2">
        <v>9350</v>
      </c>
      <c r="F230" s="2">
        <v>3775</v>
      </c>
      <c r="G230" s="2">
        <v>530</v>
      </c>
      <c r="H230" s="3">
        <v>0.68</v>
      </c>
      <c r="I230" s="3">
        <v>0.28000000000000003</v>
      </c>
      <c r="J230" s="3">
        <v>0.04</v>
      </c>
    </row>
    <row r="231" spans="1:10" x14ac:dyDescent="0.35">
      <c r="A231" t="s">
        <v>705</v>
      </c>
      <c r="B231" s="2">
        <v>34670</v>
      </c>
      <c r="C231" s="3">
        <v>7.0000000000000007E-2</v>
      </c>
      <c r="D231" s="2">
        <v>34510</v>
      </c>
      <c r="E231" s="2">
        <v>24045</v>
      </c>
      <c r="F231" s="2">
        <v>9255</v>
      </c>
      <c r="G231" s="2">
        <v>1205</v>
      </c>
      <c r="H231" s="3">
        <v>0.7</v>
      </c>
      <c r="I231" s="3">
        <v>0.27</v>
      </c>
      <c r="J231" s="3">
        <v>0.03</v>
      </c>
    </row>
    <row r="232" spans="1:10" x14ac:dyDescent="0.35">
      <c r="A232" t="s">
        <v>706</v>
      </c>
      <c r="B232" s="2">
        <v>77320</v>
      </c>
      <c r="C232" s="3">
        <v>0.16</v>
      </c>
      <c r="D232" s="2">
        <v>76785</v>
      </c>
      <c r="E232" s="2">
        <v>51165</v>
      </c>
      <c r="F232" s="2">
        <v>22795</v>
      </c>
      <c r="G232" s="2">
        <v>2825</v>
      </c>
      <c r="H232" s="3">
        <v>0.67</v>
      </c>
      <c r="I232" s="3">
        <v>0.3</v>
      </c>
      <c r="J232" s="3">
        <v>0.04</v>
      </c>
    </row>
    <row r="233" spans="1:10" x14ac:dyDescent="0.35">
      <c r="A233" t="s">
        <v>707</v>
      </c>
      <c r="B233" s="2">
        <v>15595</v>
      </c>
      <c r="C233" s="3">
        <v>0.03</v>
      </c>
      <c r="D233" s="2">
        <v>15505</v>
      </c>
      <c r="E233" s="2">
        <v>10380</v>
      </c>
      <c r="F233" s="2">
        <v>4570</v>
      </c>
      <c r="G233" s="2">
        <v>555</v>
      </c>
      <c r="H233" s="3">
        <v>0.67</v>
      </c>
      <c r="I233" s="3">
        <v>0.28999999999999998</v>
      </c>
      <c r="J233" s="3">
        <v>0.04</v>
      </c>
    </row>
    <row r="234" spans="1:10" x14ac:dyDescent="0.35">
      <c r="A234" t="s">
        <v>708</v>
      </c>
      <c r="B234" s="2">
        <v>7755</v>
      </c>
      <c r="C234" s="3">
        <v>0.02</v>
      </c>
      <c r="D234" s="2">
        <v>7730</v>
      </c>
      <c r="E234" s="2">
        <v>5305</v>
      </c>
      <c r="F234" s="2">
        <v>2155</v>
      </c>
      <c r="G234" s="2">
        <v>270</v>
      </c>
      <c r="H234" s="3">
        <v>0.69</v>
      </c>
      <c r="I234" s="3">
        <v>0.28000000000000003</v>
      </c>
      <c r="J234" s="3">
        <v>0.03</v>
      </c>
    </row>
    <row r="235" spans="1:10" x14ac:dyDescent="0.35">
      <c r="A235" t="s">
        <v>709</v>
      </c>
      <c r="B235" s="2">
        <v>8910</v>
      </c>
      <c r="C235" s="3">
        <v>0.02</v>
      </c>
      <c r="D235" s="2">
        <v>8855</v>
      </c>
      <c r="E235" s="2">
        <v>5985</v>
      </c>
      <c r="F235" s="2">
        <v>2525</v>
      </c>
      <c r="G235" s="2">
        <v>345</v>
      </c>
      <c r="H235" s="3">
        <v>0.68</v>
      </c>
      <c r="I235" s="3">
        <v>0.28999999999999998</v>
      </c>
      <c r="J235" s="3">
        <v>0.04</v>
      </c>
    </row>
    <row r="236" spans="1:10" x14ac:dyDescent="0.35">
      <c r="A236" t="s">
        <v>710</v>
      </c>
      <c r="B236" s="2">
        <v>6550</v>
      </c>
      <c r="C236" s="3">
        <v>0.01</v>
      </c>
      <c r="D236" s="2">
        <v>6515</v>
      </c>
      <c r="E236" s="2">
        <v>4370</v>
      </c>
      <c r="F236" s="2">
        <v>1950</v>
      </c>
      <c r="G236" s="2">
        <v>190</v>
      </c>
      <c r="H236" s="3">
        <v>0.67</v>
      </c>
      <c r="I236" s="3">
        <v>0.3</v>
      </c>
      <c r="J236" s="3">
        <v>0.03</v>
      </c>
    </row>
    <row r="237" spans="1:10" x14ac:dyDescent="0.35">
      <c r="A237" t="s">
        <v>711</v>
      </c>
      <c r="B237" s="2">
        <v>1300</v>
      </c>
      <c r="C237" s="3">
        <v>0</v>
      </c>
      <c r="D237" s="2">
        <v>1295</v>
      </c>
      <c r="E237" s="2">
        <v>815</v>
      </c>
      <c r="F237" s="2">
        <v>440</v>
      </c>
      <c r="G237" s="2">
        <v>35</v>
      </c>
      <c r="H237" s="3">
        <v>0.63</v>
      </c>
      <c r="I237" s="3">
        <v>0.34</v>
      </c>
      <c r="J237" s="3">
        <v>0.03</v>
      </c>
    </row>
    <row r="238" spans="1:10" x14ac:dyDescent="0.35">
      <c r="A238" t="s">
        <v>712</v>
      </c>
      <c r="B238" s="2">
        <v>15380</v>
      </c>
      <c r="C238" s="3">
        <v>0.03</v>
      </c>
      <c r="D238" s="2">
        <v>15320</v>
      </c>
      <c r="E238" s="2">
        <v>10725</v>
      </c>
      <c r="F238" s="2">
        <v>4025</v>
      </c>
      <c r="G238" s="2">
        <v>570</v>
      </c>
      <c r="H238" s="3">
        <v>0.7</v>
      </c>
      <c r="I238" s="3">
        <v>0.26</v>
      </c>
      <c r="J238" s="3">
        <v>0.04</v>
      </c>
    </row>
    <row r="239" spans="1:10" x14ac:dyDescent="0.35">
      <c r="A239" t="s">
        <v>713</v>
      </c>
      <c r="B239" s="2">
        <v>36890</v>
      </c>
      <c r="C239" s="3">
        <v>0.08</v>
      </c>
      <c r="D239" s="2">
        <v>36740</v>
      </c>
      <c r="E239" s="2">
        <v>24980</v>
      </c>
      <c r="F239" s="2">
        <v>10490</v>
      </c>
      <c r="G239" s="2">
        <v>1270</v>
      </c>
      <c r="H239" s="3">
        <v>0.68</v>
      </c>
      <c r="I239" s="3">
        <v>0.28999999999999998</v>
      </c>
      <c r="J239" s="3">
        <v>0.03</v>
      </c>
    </row>
    <row r="240" spans="1:10" x14ac:dyDescent="0.35">
      <c r="A240" t="s">
        <v>714</v>
      </c>
      <c r="B240" s="2">
        <v>985</v>
      </c>
      <c r="C240" s="3">
        <v>0</v>
      </c>
      <c r="D240" s="2">
        <v>970</v>
      </c>
      <c r="E240" s="2">
        <v>610</v>
      </c>
      <c r="F240" s="2">
        <v>335</v>
      </c>
      <c r="G240" s="2">
        <v>25</v>
      </c>
      <c r="H240" s="3">
        <v>0.63</v>
      </c>
      <c r="I240" s="3">
        <v>0.34</v>
      </c>
      <c r="J240" s="3">
        <v>0.03</v>
      </c>
    </row>
    <row r="241" spans="1:10" x14ac:dyDescent="0.35">
      <c r="A241" t="s">
        <v>715</v>
      </c>
      <c r="B241" s="2">
        <v>9620</v>
      </c>
      <c r="C241" s="3">
        <v>0.02</v>
      </c>
      <c r="D241" s="2">
        <v>9565</v>
      </c>
      <c r="E241" s="2">
        <v>6400</v>
      </c>
      <c r="F241" s="2">
        <v>2855</v>
      </c>
      <c r="G241" s="2">
        <v>310</v>
      </c>
      <c r="H241" s="3">
        <v>0.67</v>
      </c>
      <c r="I241" s="3">
        <v>0.3</v>
      </c>
      <c r="J241" s="3">
        <v>0.03</v>
      </c>
    </row>
    <row r="242" spans="1:10" x14ac:dyDescent="0.35">
      <c r="A242" t="s">
        <v>716</v>
      </c>
      <c r="B242" s="2">
        <v>15455</v>
      </c>
      <c r="C242" s="3">
        <v>0.03</v>
      </c>
      <c r="D242" s="2">
        <v>15390</v>
      </c>
      <c r="E242" s="2">
        <v>10270</v>
      </c>
      <c r="F242" s="2">
        <v>4600</v>
      </c>
      <c r="G242" s="2">
        <v>525</v>
      </c>
      <c r="H242" s="3">
        <v>0.67</v>
      </c>
      <c r="I242" s="3">
        <v>0.3</v>
      </c>
      <c r="J242" s="3">
        <v>0.03</v>
      </c>
    </row>
    <row r="243" spans="1:10" x14ac:dyDescent="0.35">
      <c r="A243" t="s">
        <v>717</v>
      </c>
      <c r="B243" s="2">
        <v>7675</v>
      </c>
      <c r="C243" s="3">
        <v>0.02</v>
      </c>
      <c r="D243" s="2">
        <v>7630</v>
      </c>
      <c r="E243" s="2">
        <v>5285</v>
      </c>
      <c r="F243" s="2">
        <v>2115</v>
      </c>
      <c r="G243" s="2">
        <v>230</v>
      </c>
      <c r="H243" s="3">
        <v>0.69</v>
      </c>
      <c r="I243" s="3">
        <v>0.28000000000000003</v>
      </c>
      <c r="J243" s="3">
        <v>0.03</v>
      </c>
    </row>
    <row r="244" spans="1:10" x14ac:dyDescent="0.35">
      <c r="A244" t="s">
        <v>718</v>
      </c>
      <c r="B244" s="2">
        <v>1005</v>
      </c>
      <c r="C244" s="3">
        <v>0</v>
      </c>
      <c r="D244" s="2">
        <v>1000</v>
      </c>
      <c r="E244" s="2">
        <v>625</v>
      </c>
      <c r="F244" s="2">
        <v>345</v>
      </c>
      <c r="G244" s="2">
        <v>30</v>
      </c>
      <c r="H244" s="3">
        <v>0.63</v>
      </c>
      <c r="I244" s="3">
        <v>0.34</v>
      </c>
      <c r="J244" s="3">
        <v>0.03</v>
      </c>
    </row>
    <row r="245" spans="1:10" x14ac:dyDescent="0.35">
      <c r="A245" t="s">
        <v>719</v>
      </c>
      <c r="B245" s="2">
        <v>9105</v>
      </c>
      <c r="C245" s="3">
        <v>0.02</v>
      </c>
      <c r="D245" s="2">
        <v>9070</v>
      </c>
      <c r="E245" s="2">
        <v>6225</v>
      </c>
      <c r="F245" s="2">
        <v>2530</v>
      </c>
      <c r="G245" s="2">
        <v>315</v>
      </c>
      <c r="H245" s="3">
        <v>0.69</v>
      </c>
      <c r="I245" s="3">
        <v>0.28000000000000003</v>
      </c>
      <c r="J245" s="3">
        <v>0.03</v>
      </c>
    </row>
    <row r="246" spans="1:10" x14ac:dyDescent="0.35">
      <c r="A246" t="s">
        <v>720</v>
      </c>
      <c r="B246" s="2">
        <v>27820</v>
      </c>
      <c r="C246" s="3">
        <v>0.06</v>
      </c>
      <c r="D246" s="2">
        <v>27680</v>
      </c>
      <c r="E246" s="2">
        <v>18745</v>
      </c>
      <c r="F246" s="2">
        <v>7950</v>
      </c>
      <c r="G246" s="2">
        <v>990</v>
      </c>
      <c r="H246" s="3">
        <v>0.68</v>
      </c>
      <c r="I246" s="3">
        <v>0.28999999999999998</v>
      </c>
      <c r="J246" s="3">
        <v>0.04</v>
      </c>
    </row>
    <row r="247" spans="1:10" x14ac:dyDescent="0.35">
      <c r="A247" t="s">
        <v>721</v>
      </c>
      <c r="B247" s="2">
        <v>5355</v>
      </c>
      <c r="C247" s="3">
        <v>0.01</v>
      </c>
      <c r="D247" s="2">
        <v>5325</v>
      </c>
      <c r="E247" s="2">
        <v>3665</v>
      </c>
      <c r="F247" s="2">
        <v>1490</v>
      </c>
      <c r="G247" s="2">
        <v>175</v>
      </c>
      <c r="H247" s="3">
        <v>0.69</v>
      </c>
      <c r="I247" s="3">
        <v>0.28000000000000003</v>
      </c>
      <c r="J247" s="3">
        <v>0.03</v>
      </c>
    </row>
    <row r="248" spans="1:10" x14ac:dyDescent="0.35">
      <c r="A248" t="s">
        <v>722</v>
      </c>
      <c r="B248" s="2">
        <v>11240</v>
      </c>
      <c r="C248" s="3">
        <v>0.02</v>
      </c>
      <c r="D248" s="2">
        <v>11185</v>
      </c>
      <c r="E248" s="2">
        <v>7635</v>
      </c>
      <c r="F248" s="2">
        <v>3135</v>
      </c>
      <c r="G248" s="2">
        <v>415</v>
      </c>
      <c r="H248" s="3">
        <v>0.68</v>
      </c>
      <c r="I248" s="3">
        <v>0.28000000000000003</v>
      </c>
      <c r="J248" s="3">
        <v>0.04</v>
      </c>
    </row>
    <row r="249" spans="1:10" x14ac:dyDescent="0.35">
      <c r="A249" t="s">
        <v>723</v>
      </c>
      <c r="B249" s="2">
        <v>18100</v>
      </c>
      <c r="C249" s="3">
        <v>0.04</v>
      </c>
      <c r="D249" s="2">
        <v>18035</v>
      </c>
      <c r="E249" s="2">
        <v>12030</v>
      </c>
      <c r="F249" s="2">
        <v>5240</v>
      </c>
      <c r="G249" s="2">
        <v>760</v>
      </c>
      <c r="H249" s="3">
        <v>0.67</v>
      </c>
      <c r="I249" s="3">
        <v>0.28999999999999998</v>
      </c>
      <c r="J249" s="3">
        <v>0.04</v>
      </c>
    </row>
    <row r="250" spans="1:10" x14ac:dyDescent="0.35">
      <c r="A250" t="s">
        <v>724</v>
      </c>
      <c r="B250" s="2">
        <v>690</v>
      </c>
      <c r="C250" s="3">
        <v>0</v>
      </c>
      <c r="D250" s="2">
        <v>685</v>
      </c>
      <c r="E250" s="2">
        <v>480</v>
      </c>
      <c r="F250" s="2">
        <v>175</v>
      </c>
      <c r="G250" s="2">
        <v>30</v>
      </c>
      <c r="H250" s="3">
        <v>0.7</v>
      </c>
      <c r="I250" s="3">
        <v>0.26</v>
      </c>
      <c r="J250" s="3">
        <v>0.04</v>
      </c>
    </row>
    <row r="251" spans="1:10" x14ac:dyDescent="0.35">
      <c r="A251" t="s">
        <v>725</v>
      </c>
      <c r="B251" s="2">
        <v>12780</v>
      </c>
      <c r="C251" s="3">
        <v>0.03</v>
      </c>
      <c r="D251" s="2">
        <v>12770</v>
      </c>
      <c r="E251" s="2">
        <v>1910</v>
      </c>
      <c r="F251" s="2">
        <v>10630</v>
      </c>
      <c r="G251" s="2">
        <v>230</v>
      </c>
      <c r="H251" s="3">
        <v>0.15</v>
      </c>
      <c r="I251" s="3">
        <v>0.83</v>
      </c>
      <c r="J251" s="3">
        <v>0.02</v>
      </c>
    </row>
    <row r="252" spans="1:10" x14ac:dyDescent="0.35">
      <c r="A252" t="s">
        <v>726</v>
      </c>
      <c r="B252" s="2">
        <v>705</v>
      </c>
      <c r="C252" s="3">
        <v>0</v>
      </c>
      <c r="D252" s="2">
        <v>540</v>
      </c>
      <c r="E252" s="2">
        <v>155</v>
      </c>
      <c r="F252" s="2">
        <v>75</v>
      </c>
      <c r="G252" s="2">
        <v>310</v>
      </c>
      <c r="H252" s="3">
        <v>0.28999999999999998</v>
      </c>
      <c r="I252" s="3">
        <v>0.14000000000000001</v>
      </c>
      <c r="J252" s="3">
        <v>0.56999999999999995</v>
      </c>
    </row>
    <row r="253" spans="1:10" x14ac:dyDescent="0.35">
      <c r="A253" t="s">
        <v>395</v>
      </c>
      <c r="B253" s="2">
        <v>474300</v>
      </c>
      <c r="C253" s="3">
        <v>1</v>
      </c>
      <c r="D253" s="2">
        <v>471670</v>
      </c>
      <c r="E253" s="2">
        <v>312110</v>
      </c>
      <c r="F253" s="2">
        <v>142805</v>
      </c>
      <c r="G253" s="2">
        <v>16755</v>
      </c>
      <c r="H253" s="3">
        <v>0.66</v>
      </c>
      <c r="I253" s="3">
        <v>0.3</v>
      </c>
      <c r="J253" s="3">
        <v>0.04</v>
      </c>
    </row>
  </sheetData>
  <conditionalFormatting sqref="A1">
    <cfRule type="dataBar" priority="1">
      <dataBar>
        <cfvo type="num" val="0"/>
        <cfvo type="num" val="1"/>
        <color rgb="FFB4A9D4"/>
      </dataBar>
      <extLst>
        <ext xmlns:x14="http://schemas.microsoft.com/office/spreadsheetml/2009/9/main" uri="{B025F937-C7B1-47D3-B67F-A62EFF666E3E}">
          <x14:id>{89FF6E97-8EBE-4E7E-AB30-6841B5E32ACB}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9FF6E97-8EBE-4E7E-AB30-6841B5E32ACB}">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253"/>
  <sheetViews>
    <sheetView workbookViewId="0"/>
  </sheetViews>
  <sheetFormatPr defaultColWidth="10.6640625" defaultRowHeight="15.5" x14ac:dyDescent="0.35"/>
  <cols>
    <col min="1" max="1" width="35.6640625" customWidth="1"/>
    <col min="2" max="14" width="16.6640625" customWidth="1"/>
  </cols>
  <sheetData>
    <row r="1" spans="1:13" ht="77.5" x14ac:dyDescent="0.35">
      <c r="A1" s="29" t="s">
        <v>481</v>
      </c>
      <c r="B1" s="1" t="s">
        <v>249</v>
      </c>
      <c r="C1" s="1" t="s">
        <v>177</v>
      </c>
      <c r="D1" s="1" t="s">
        <v>727</v>
      </c>
      <c r="E1" s="1" t="s">
        <v>728</v>
      </c>
      <c r="F1" s="1" t="s">
        <v>729</v>
      </c>
      <c r="G1" s="1" t="s">
        <v>730</v>
      </c>
      <c r="H1" s="1" t="s">
        <v>731</v>
      </c>
      <c r="I1" s="1" t="s">
        <v>732</v>
      </c>
      <c r="J1" s="1" t="s">
        <v>733</v>
      </c>
      <c r="K1" s="1" t="s">
        <v>734</v>
      </c>
      <c r="L1" s="1" t="s">
        <v>735</v>
      </c>
      <c r="M1" s="1" t="s">
        <v>736</v>
      </c>
    </row>
    <row r="2" spans="1:13" x14ac:dyDescent="0.35">
      <c r="A2" t="s">
        <v>482</v>
      </c>
      <c r="B2" s="2">
        <v>585</v>
      </c>
      <c r="C2" s="3">
        <v>0.03</v>
      </c>
      <c r="D2" s="2">
        <v>560</v>
      </c>
      <c r="E2" s="2">
        <v>0</v>
      </c>
      <c r="F2" s="2">
        <v>0</v>
      </c>
      <c r="G2" s="2">
        <v>0</v>
      </c>
      <c r="H2" s="2">
        <v>25</v>
      </c>
      <c r="I2" s="3">
        <v>0.96</v>
      </c>
      <c r="J2" s="3">
        <v>0</v>
      </c>
      <c r="K2" s="3">
        <v>0</v>
      </c>
      <c r="L2" s="3">
        <v>0</v>
      </c>
      <c r="M2" s="3">
        <v>0.04</v>
      </c>
    </row>
    <row r="3" spans="1:13" x14ac:dyDescent="0.35">
      <c r="A3" t="s">
        <v>483</v>
      </c>
      <c r="B3" s="2">
        <v>3415</v>
      </c>
      <c r="C3" s="3">
        <v>0.03</v>
      </c>
      <c r="D3" s="2">
        <v>975</v>
      </c>
      <c r="E3" s="2">
        <v>1330</v>
      </c>
      <c r="F3" s="2">
        <v>685</v>
      </c>
      <c r="G3" s="2">
        <v>1535</v>
      </c>
      <c r="H3" s="2">
        <v>360</v>
      </c>
      <c r="I3" s="3">
        <v>0.28999999999999998</v>
      </c>
      <c r="J3" s="3">
        <v>0.39</v>
      </c>
      <c r="K3" s="3">
        <v>0.2</v>
      </c>
      <c r="L3" s="3">
        <v>0.45</v>
      </c>
      <c r="M3" s="3">
        <v>0.11</v>
      </c>
    </row>
    <row r="4" spans="1:13" x14ac:dyDescent="0.35">
      <c r="A4" t="s">
        <v>484</v>
      </c>
      <c r="B4" s="2">
        <v>3755</v>
      </c>
      <c r="C4" s="3">
        <v>0.03</v>
      </c>
      <c r="D4" s="2">
        <v>1100</v>
      </c>
      <c r="E4" s="2">
        <v>1260</v>
      </c>
      <c r="F4" s="2">
        <v>985</v>
      </c>
      <c r="G4" s="2">
        <v>2595</v>
      </c>
      <c r="H4" s="2">
        <v>420</v>
      </c>
      <c r="I4" s="3">
        <v>0.28999999999999998</v>
      </c>
      <c r="J4" s="3">
        <v>0.34</v>
      </c>
      <c r="K4" s="3">
        <v>0.26</v>
      </c>
      <c r="L4" s="3">
        <v>0.69</v>
      </c>
      <c r="M4" s="3">
        <v>0.11</v>
      </c>
    </row>
    <row r="5" spans="1:13" x14ac:dyDescent="0.35">
      <c r="A5" t="s">
        <v>485</v>
      </c>
      <c r="B5" s="2">
        <v>2720</v>
      </c>
      <c r="C5" s="3">
        <v>0.03</v>
      </c>
      <c r="D5" s="2">
        <v>1035</v>
      </c>
      <c r="E5" s="2">
        <v>855</v>
      </c>
      <c r="F5" s="2">
        <v>735</v>
      </c>
      <c r="G5" s="2">
        <v>1910</v>
      </c>
      <c r="H5" s="2">
        <v>255</v>
      </c>
      <c r="I5" s="3">
        <v>0.38</v>
      </c>
      <c r="J5" s="3">
        <v>0.31</v>
      </c>
      <c r="K5" s="3">
        <v>0.27</v>
      </c>
      <c r="L5" s="3">
        <v>0.7</v>
      </c>
      <c r="M5" s="3">
        <v>0.09</v>
      </c>
    </row>
    <row r="6" spans="1:13" x14ac:dyDescent="0.35">
      <c r="A6" t="s">
        <v>486</v>
      </c>
      <c r="B6" s="2">
        <v>3120</v>
      </c>
      <c r="C6" s="3">
        <v>0.04</v>
      </c>
      <c r="D6" s="2">
        <v>1150</v>
      </c>
      <c r="E6" s="2">
        <v>830</v>
      </c>
      <c r="F6" s="2">
        <v>755</v>
      </c>
      <c r="G6" s="2">
        <v>2015</v>
      </c>
      <c r="H6" s="2">
        <v>455</v>
      </c>
      <c r="I6" s="3">
        <v>0.37</v>
      </c>
      <c r="J6" s="3">
        <v>0.27</v>
      </c>
      <c r="K6" s="3">
        <v>0.24</v>
      </c>
      <c r="L6" s="3">
        <v>0.65</v>
      </c>
      <c r="M6" s="3">
        <v>0.15</v>
      </c>
    </row>
    <row r="7" spans="1:13" x14ac:dyDescent="0.35">
      <c r="A7" t="s">
        <v>487</v>
      </c>
      <c r="B7" s="2">
        <v>1270</v>
      </c>
      <c r="C7" s="3">
        <v>0.03</v>
      </c>
      <c r="D7" s="2">
        <v>720</v>
      </c>
      <c r="E7" s="2">
        <v>280</v>
      </c>
      <c r="F7" s="2">
        <v>175</v>
      </c>
      <c r="G7" s="2">
        <v>1030</v>
      </c>
      <c r="H7" s="2">
        <v>120</v>
      </c>
      <c r="I7" s="3">
        <v>0.56999999999999995</v>
      </c>
      <c r="J7" s="3">
        <v>0.22</v>
      </c>
      <c r="K7" s="3">
        <v>0.14000000000000001</v>
      </c>
      <c r="L7" s="3">
        <v>0.81</v>
      </c>
      <c r="M7" s="3">
        <v>0.09</v>
      </c>
    </row>
    <row r="8" spans="1:13" x14ac:dyDescent="0.35">
      <c r="A8" t="s">
        <v>692</v>
      </c>
      <c r="B8" s="2">
        <v>14870</v>
      </c>
      <c r="C8" s="3">
        <v>0.03</v>
      </c>
      <c r="D8" s="2">
        <v>5545</v>
      </c>
      <c r="E8" s="2">
        <v>4550</v>
      </c>
      <c r="F8" s="2">
        <v>3335</v>
      </c>
      <c r="G8" s="2">
        <v>9085</v>
      </c>
      <c r="H8" s="2">
        <v>1630</v>
      </c>
      <c r="I8" s="3">
        <v>0.37</v>
      </c>
      <c r="J8" s="3">
        <v>0.31</v>
      </c>
      <c r="K8" s="3">
        <v>0.22</v>
      </c>
      <c r="L8" s="3">
        <v>0.61</v>
      </c>
      <c r="M8" s="3">
        <v>0.11</v>
      </c>
    </row>
    <row r="9" spans="1:13" x14ac:dyDescent="0.35">
      <c r="A9" t="s">
        <v>488</v>
      </c>
      <c r="B9" s="2">
        <v>560</v>
      </c>
      <c r="C9" s="3">
        <v>0.03</v>
      </c>
      <c r="D9" s="2">
        <v>535</v>
      </c>
      <c r="E9" s="2">
        <v>0</v>
      </c>
      <c r="F9" s="2">
        <v>0</v>
      </c>
      <c r="G9" s="2">
        <v>0</v>
      </c>
      <c r="H9" s="2">
        <v>25</v>
      </c>
      <c r="I9" s="3">
        <v>0.95</v>
      </c>
      <c r="J9" s="3">
        <v>0</v>
      </c>
      <c r="K9" s="3">
        <v>0</v>
      </c>
      <c r="L9" s="3">
        <v>0</v>
      </c>
      <c r="M9" s="3">
        <v>0.05</v>
      </c>
    </row>
    <row r="10" spans="1:13" x14ac:dyDescent="0.35">
      <c r="A10" t="s">
        <v>489</v>
      </c>
      <c r="B10" s="2">
        <v>2850</v>
      </c>
      <c r="C10" s="3">
        <v>0.02</v>
      </c>
      <c r="D10" s="2">
        <v>805</v>
      </c>
      <c r="E10" s="2">
        <v>1110</v>
      </c>
      <c r="F10" s="2">
        <v>660</v>
      </c>
      <c r="G10" s="2">
        <v>1295</v>
      </c>
      <c r="H10" s="2">
        <v>295</v>
      </c>
      <c r="I10" s="3">
        <v>0.28000000000000003</v>
      </c>
      <c r="J10" s="3">
        <v>0.39</v>
      </c>
      <c r="K10" s="3">
        <v>0.23</v>
      </c>
      <c r="L10" s="3">
        <v>0.46</v>
      </c>
      <c r="M10" s="3">
        <v>0.1</v>
      </c>
    </row>
    <row r="11" spans="1:13" x14ac:dyDescent="0.35">
      <c r="A11" t="s">
        <v>490</v>
      </c>
      <c r="B11" s="2">
        <v>3475</v>
      </c>
      <c r="C11" s="3">
        <v>0.03</v>
      </c>
      <c r="D11" s="2">
        <v>935</v>
      </c>
      <c r="E11" s="2">
        <v>1150</v>
      </c>
      <c r="F11" s="2">
        <v>935</v>
      </c>
      <c r="G11" s="2">
        <v>2280</v>
      </c>
      <c r="H11" s="2">
        <v>445</v>
      </c>
      <c r="I11" s="3">
        <v>0.27</v>
      </c>
      <c r="J11" s="3">
        <v>0.33</v>
      </c>
      <c r="K11" s="3">
        <v>0.27</v>
      </c>
      <c r="L11" s="3">
        <v>0.66</v>
      </c>
      <c r="M11" s="3">
        <v>0.13</v>
      </c>
    </row>
    <row r="12" spans="1:13" x14ac:dyDescent="0.35">
      <c r="A12" t="s">
        <v>491</v>
      </c>
      <c r="B12" s="2">
        <v>2390</v>
      </c>
      <c r="C12" s="3">
        <v>0.03</v>
      </c>
      <c r="D12" s="2">
        <v>875</v>
      </c>
      <c r="E12" s="2">
        <v>775</v>
      </c>
      <c r="F12" s="2">
        <v>690</v>
      </c>
      <c r="G12" s="2">
        <v>1675</v>
      </c>
      <c r="H12" s="2">
        <v>210</v>
      </c>
      <c r="I12" s="3">
        <v>0.37</v>
      </c>
      <c r="J12" s="3">
        <v>0.32</v>
      </c>
      <c r="K12" s="3">
        <v>0.28999999999999998</v>
      </c>
      <c r="L12" s="3">
        <v>0.7</v>
      </c>
      <c r="M12" s="3">
        <v>0.09</v>
      </c>
    </row>
    <row r="13" spans="1:13" x14ac:dyDescent="0.35">
      <c r="A13" t="s">
        <v>492</v>
      </c>
      <c r="B13" s="2">
        <v>2530</v>
      </c>
      <c r="C13" s="3">
        <v>0.03</v>
      </c>
      <c r="D13" s="2">
        <v>1015</v>
      </c>
      <c r="E13" s="2">
        <v>685</v>
      </c>
      <c r="F13" s="2">
        <v>630</v>
      </c>
      <c r="G13" s="2">
        <v>1740</v>
      </c>
      <c r="H13" s="2">
        <v>285</v>
      </c>
      <c r="I13" s="3">
        <v>0.4</v>
      </c>
      <c r="J13" s="3">
        <v>0.27</v>
      </c>
      <c r="K13" s="3">
        <v>0.25</v>
      </c>
      <c r="L13" s="3">
        <v>0.69</v>
      </c>
      <c r="M13" s="3">
        <v>0.11</v>
      </c>
    </row>
    <row r="14" spans="1:13" x14ac:dyDescent="0.35">
      <c r="A14" t="s">
        <v>493</v>
      </c>
      <c r="B14" s="2">
        <v>1100</v>
      </c>
      <c r="C14" s="3">
        <v>0.03</v>
      </c>
      <c r="D14" s="2">
        <v>640</v>
      </c>
      <c r="E14" s="2">
        <v>255</v>
      </c>
      <c r="F14" s="2">
        <v>125</v>
      </c>
      <c r="G14" s="2">
        <v>895</v>
      </c>
      <c r="H14" s="2">
        <v>115</v>
      </c>
      <c r="I14" s="3">
        <v>0.57999999999999996</v>
      </c>
      <c r="J14" s="3">
        <v>0.23</v>
      </c>
      <c r="K14" s="3">
        <v>0.11</v>
      </c>
      <c r="L14" s="3">
        <v>0.81</v>
      </c>
      <c r="M14" s="3">
        <v>0.11</v>
      </c>
    </row>
    <row r="15" spans="1:13" x14ac:dyDescent="0.35">
      <c r="A15" t="s">
        <v>693</v>
      </c>
      <c r="B15" s="2">
        <v>12905</v>
      </c>
      <c r="C15" s="3">
        <v>0.03</v>
      </c>
      <c r="D15" s="2">
        <v>4800</v>
      </c>
      <c r="E15" s="2">
        <v>3975</v>
      </c>
      <c r="F15" s="2">
        <v>3040</v>
      </c>
      <c r="G15" s="2">
        <v>7885</v>
      </c>
      <c r="H15" s="2">
        <v>1380</v>
      </c>
      <c r="I15" s="3">
        <v>0.37</v>
      </c>
      <c r="J15" s="3">
        <v>0.31</v>
      </c>
      <c r="K15" s="3">
        <v>0.24</v>
      </c>
      <c r="L15" s="3">
        <v>0.61</v>
      </c>
      <c r="M15" s="3">
        <v>0.11</v>
      </c>
    </row>
    <row r="16" spans="1:13" x14ac:dyDescent="0.35">
      <c r="A16" t="s">
        <v>494</v>
      </c>
      <c r="B16" s="2">
        <v>350</v>
      </c>
      <c r="C16" s="3">
        <v>0.02</v>
      </c>
      <c r="D16" s="2">
        <v>345</v>
      </c>
      <c r="E16" s="2">
        <v>0</v>
      </c>
      <c r="F16" s="2">
        <v>0</v>
      </c>
      <c r="G16" s="2">
        <v>0</v>
      </c>
      <c r="H16" s="2">
        <v>5</v>
      </c>
      <c r="I16" s="3">
        <v>0.99</v>
      </c>
      <c r="J16" s="3">
        <v>0</v>
      </c>
      <c r="K16" s="3">
        <v>0</v>
      </c>
      <c r="L16" s="3">
        <v>0</v>
      </c>
      <c r="M16" s="3">
        <v>0.01</v>
      </c>
    </row>
    <row r="17" spans="1:13" x14ac:dyDescent="0.35">
      <c r="A17" t="s">
        <v>495</v>
      </c>
      <c r="B17" s="2">
        <v>2345</v>
      </c>
      <c r="C17" s="3">
        <v>0.02</v>
      </c>
      <c r="D17" s="2">
        <v>645</v>
      </c>
      <c r="E17" s="2">
        <v>935</v>
      </c>
      <c r="F17" s="2">
        <v>545</v>
      </c>
      <c r="G17" s="2">
        <v>1020</v>
      </c>
      <c r="H17" s="2">
        <v>285</v>
      </c>
      <c r="I17" s="3">
        <v>0.28000000000000003</v>
      </c>
      <c r="J17" s="3">
        <v>0.4</v>
      </c>
      <c r="K17" s="3">
        <v>0.23</v>
      </c>
      <c r="L17" s="3">
        <v>0.43</v>
      </c>
      <c r="M17" s="3">
        <v>0.12</v>
      </c>
    </row>
    <row r="18" spans="1:13" x14ac:dyDescent="0.35">
      <c r="A18" t="s">
        <v>496</v>
      </c>
      <c r="B18" s="2">
        <v>2290</v>
      </c>
      <c r="C18" s="3">
        <v>0.02</v>
      </c>
      <c r="D18" s="2">
        <v>650</v>
      </c>
      <c r="E18" s="2">
        <v>730</v>
      </c>
      <c r="F18" s="2">
        <v>695</v>
      </c>
      <c r="G18" s="2">
        <v>1530</v>
      </c>
      <c r="H18" s="2">
        <v>260</v>
      </c>
      <c r="I18" s="3">
        <v>0.28000000000000003</v>
      </c>
      <c r="J18" s="3">
        <v>0.32</v>
      </c>
      <c r="K18" s="3">
        <v>0.3</v>
      </c>
      <c r="L18" s="3">
        <v>0.67</v>
      </c>
      <c r="M18" s="3">
        <v>0.11</v>
      </c>
    </row>
    <row r="19" spans="1:13" x14ac:dyDescent="0.35">
      <c r="A19" t="s">
        <v>497</v>
      </c>
      <c r="B19" s="2">
        <v>1645</v>
      </c>
      <c r="C19" s="3">
        <v>0.02</v>
      </c>
      <c r="D19" s="2">
        <v>670</v>
      </c>
      <c r="E19" s="2">
        <v>535</v>
      </c>
      <c r="F19" s="2">
        <v>415</v>
      </c>
      <c r="G19" s="2">
        <v>1215</v>
      </c>
      <c r="H19" s="2">
        <v>135</v>
      </c>
      <c r="I19" s="3">
        <v>0.41</v>
      </c>
      <c r="J19" s="3">
        <v>0.33</v>
      </c>
      <c r="K19" s="3">
        <v>0.25</v>
      </c>
      <c r="L19" s="3">
        <v>0.74</v>
      </c>
      <c r="M19" s="3">
        <v>0.08</v>
      </c>
    </row>
    <row r="20" spans="1:13" x14ac:dyDescent="0.35">
      <c r="A20" t="s">
        <v>498</v>
      </c>
      <c r="B20" s="2">
        <v>1615</v>
      </c>
      <c r="C20" s="3">
        <v>0.02</v>
      </c>
      <c r="D20" s="2">
        <v>665</v>
      </c>
      <c r="E20" s="2">
        <v>445</v>
      </c>
      <c r="F20" s="2">
        <v>395</v>
      </c>
      <c r="G20" s="2">
        <v>1135</v>
      </c>
      <c r="H20" s="2">
        <v>185</v>
      </c>
      <c r="I20" s="3">
        <v>0.41</v>
      </c>
      <c r="J20" s="3">
        <v>0.28000000000000003</v>
      </c>
      <c r="K20" s="3">
        <v>0.25</v>
      </c>
      <c r="L20" s="3">
        <v>0.7</v>
      </c>
      <c r="M20" s="3">
        <v>0.11</v>
      </c>
    </row>
    <row r="21" spans="1:13" x14ac:dyDescent="0.35">
      <c r="A21" t="s">
        <v>499</v>
      </c>
      <c r="B21" s="2">
        <v>695</v>
      </c>
      <c r="C21" s="3">
        <v>0.02</v>
      </c>
      <c r="D21" s="2">
        <v>435</v>
      </c>
      <c r="E21" s="2">
        <v>175</v>
      </c>
      <c r="F21" s="2">
        <v>75</v>
      </c>
      <c r="G21" s="2">
        <v>595</v>
      </c>
      <c r="H21" s="2">
        <v>40</v>
      </c>
      <c r="I21" s="3">
        <v>0.63</v>
      </c>
      <c r="J21" s="3">
        <v>0.25</v>
      </c>
      <c r="K21" s="3">
        <v>0.1</v>
      </c>
      <c r="L21" s="3">
        <v>0.85</v>
      </c>
      <c r="M21" s="3">
        <v>0.06</v>
      </c>
    </row>
    <row r="22" spans="1:13" x14ac:dyDescent="0.35">
      <c r="A22" t="s">
        <v>694</v>
      </c>
      <c r="B22" s="2">
        <v>8940</v>
      </c>
      <c r="C22" s="3">
        <v>0.02</v>
      </c>
      <c r="D22" s="2">
        <v>3410</v>
      </c>
      <c r="E22" s="2">
        <v>2825</v>
      </c>
      <c r="F22" s="2">
        <v>2130</v>
      </c>
      <c r="G22" s="2">
        <v>5495</v>
      </c>
      <c r="H22" s="2">
        <v>905</v>
      </c>
      <c r="I22" s="3">
        <v>0.38</v>
      </c>
      <c r="J22" s="3">
        <v>0.32</v>
      </c>
      <c r="K22" s="3">
        <v>0.24</v>
      </c>
      <c r="L22" s="3">
        <v>0.61</v>
      </c>
      <c r="M22" s="3">
        <v>0.1</v>
      </c>
    </row>
    <row r="23" spans="1:13" x14ac:dyDescent="0.35">
      <c r="A23" t="s">
        <v>500</v>
      </c>
      <c r="B23" s="2">
        <v>260</v>
      </c>
      <c r="C23" s="3">
        <v>0.01</v>
      </c>
      <c r="D23" s="2">
        <v>245</v>
      </c>
      <c r="E23" s="2">
        <v>0</v>
      </c>
      <c r="F23" s="2">
        <v>0</v>
      </c>
      <c r="G23" s="2">
        <v>0</v>
      </c>
      <c r="H23" s="2">
        <v>15</v>
      </c>
      <c r="I23" s="3">
        <v>0.95</v>
      </c>
      <c r="J23" s="3">
        <v>0</v>
      </c>
      <c r="K23" s="3">
        <v>0</v>
      </c>
      <c r="L23" s="3">
        <v>0</v>
      </c>
      <c r="M23" s="3">
        <v>0.05</v>
      </c>
    </row>
    <row r="24" spans="1:13" x14ac:dyDescent="0.35">
      <c r="A24" t="s">
        <v>501</v>
      </c>
      <c r="B24" s="2">
        <v>1345</v>
      </c>
      <c r="C24" s="3">
        <v>0.01</v>
      </c>
      <c r="D24" s="2">
        <v>350</v>
      </c>
      <c r="E24" s="2">
        <v>560</v>
      </c>
      <c r="F24" s="2">
        <v>315</v>
      </c>
      <c r="G24" s="2">
        <v>540</v>
      </c>
      <c r="H24" s="2">
        <v>150</v>
      </c>
      <c r="I24" s="3">
        <v>0.26</v>
      </c>
      <c r="J24" s="3">
        <v>0.42</v>
      </c>
      <c r="K24" s="3">
        <v>0.23</v>
      </c>
      <c r="L24" s="3">
        <v>0.4</v>
      </c>
      <c r="M24" s="3">
        <v>0.11</v>
      </c>
    </row>
    <row r="25" spans="1:13" x14ac:dyDescent="0.35">
      <c r="A25" t="s">
        <v>502</v>
      </c>
      <c r="B25" s="2">
        <v>1410</v>
      </c>
      <c r="C25" s="3">
        <v>0.01</v>
      </c>
      <c r="D25" s="2">
        <v>375</v>
      </c>
      <c r="E25" s="2">
        <v>500</v>
      </c>
      <c r="F25" s="2">
        <v>405</v>
      </c>
      <c r="G25" s="2">
        <v>920</v>
      </c>
      <c r="H25" s="2">
        <v>180</v>
      </c>
      <c r="I25" s="3">
        <v>0.27</v>
      </c>
      <c r="J25" s="3">
        <v>0.35</v>
      </c>
      <c r="K25" s="3">
        <v>0.28999999999999998</v>
      </c>
      <c r="L25" s="3">
        <v>0.65</v>
      </c>
      <c r="M25" s="3">
        <v>0.13</v>
      </c>
    </row>
    <row r="26" spans="1:13" x14ac:dyDescent="0.35">
      <c r="A26" t="s">
        <v>503</v>
      </c>
      <c r="B26" s="2">
        <v>950</v>
      </c>
      <c r="C26" s="3">
        <v>0.01</v>
      </c>
      <c r="D26" s="2">
        <v>305</v>
      </c>
      <c r="E26" s="2">
        <v>295</v>
      </c>
      <c r="F26" s="2">
        <v>350</v>
      </c>
      <c r="G26" s="2">
        <v>625</v>
      </c>
      <c r="H26" s="2">
        <v>80</v>
      </c>
      <c r="I26" s="3">
        <v>0.32</v>
      </c>
      <c r="J26" s="3">
        <v>0.31</v>
      </c>
      <c r="K26" s="3">
        <v>0.37</v>
      </c>
      <c r="L26" s="3">
        <v>0.65</v>
      </c>
      <c r="M26" s="3">
        <v>0.08</v>
      </c>
    </row>
    <row r="27" spans="1:13" x14ac:dyDescent="0.35">
      <c r="A27" t="s">
        <v>504</v>
      </c>
      <c r="B27" s="2">
        <v>1070</v>
      </c>
      <c r="C27" s="3">
        <v>0.01</v>
      </c>
      <c r="D27" s="2">
        <v>395</v>
      </c>
      <c r="E27" s="2">
        <v>300</v>
      </c>
      <c r="F27" s="2">
        <v>290</v>
      </c>
      <c r="G27" s="2">
        <v>705</v>
      </c>
      <c r="H27" s="2">
        <v>150</v>
      </c>
      <c r="I27" s="3">
        <v>0.37</v>
      </c>
      <c r="J27" s="3">
        <v>0.28000000000000003</v>
      </c>
      <c r="K27" s="3">
        <v>0.27</v>
      </c>
      <c r="L27" s="3">
        <v>0.66</v>
      </c>
      <c r="M27" s="3">
        <v>0.14000000000000001</v>
      </c>
    </row>
    <row r="28" spans="1:13" x14ac:dyDescent="0.35">
      <c r="A28" t="s">
        <v>505</v>
      </c>
      <c r="B28" s="2">
        <v>410</v>
      </c>
      <c r="C28" s="3">
        <v>0.01</v>
      </c>
      <c r="D28" s="2">
        <v>270</v>
      </c>
      <c r="E28" s="2">
        <v>95</v>
      </c>
      <c r="F28" s="2">
        <v>50</v>
      </c>
      <c r="G28" s="2">
        <v>355</v>
      </c>
      <c r="H28" s="2">
        <v>25</v>
      </c>
      <c r="I28" s="3">
        <v>0.66</v>
      </c>
      <c r="J28" s="3">
        <v>0.23</v>
      </c>
      <c r="K28" s="3">
        <v>0.12</v>
      </c>
      <c r="L28" s="3">
        <v>0.87</v>
      </c>
      <c r="M28" s="3">
        <v>0.06</v>
      </c>
    </row>
    <row r="29" spans="1:13" x14ac:dyDescent="0.35">
      <c r="A29" t="s">
        <v>695</v>
      </c>
      <c r="B29" s="2">
        <v>5445</v>
      </c>
      <c r="C29" s="3">
        <v>0.01</v>
      </c>
      <c r="D29" s="2">
        <v>1940</v>
      </c>
      <c r="E29" s="2">
        <v>1745</v>
      </c>
      <c r="F29" s="2">
        <v>1410</v>
      </c>
      <c r="G29" s="2">
        <v>3145</v>
      </c>
      <c r="H29" s="2">
        <v>590</v>
      </c>
      <c r="I29" s="3">
        <v>0.36</v>
      </c>
      <c r="J29" s="3">
        <v>0.32</v>
      </c>
      <c r="K29" s="3">
        <v>0.26</v>
      </c>
      <c r="L29" s="3">
        <v>0.57999999999999996</v>
      </c>
      <c r="M29" s="3">
        <v>0.11</v>
      </c>
    </row>
    <row r="30" spans="1:13" x14ac:dyDescent="0.35">
      <c r="A30" t="s">
        <v>506</v>
      </c>
      <c r="B30" s="2">
        <v>165</v>
      </c>
      <c r="C30" s="3">
        <v>0.01</v>
      </c>
      <c r="D30" s="2">
        <v>160</v>
      </c>
      <c r="E30" s="2">
        <v>0</v>
      </c>
      <c r="F30" s="2">
        <v>0</v>
      </c>
      <c r="G30" s="2">
        <v>0</v>
      </c>
      <c r="H30" s="2">
        <v>5</v>
      </c>
      <c r="I30" s="3">
        <v>0.96</v>
      </c>
      <c r="J30" s="3">
        <v>0</v>
      </c>
      <c r="K30" s="3">
        <v>0</v>
      </c>
      <c r="L30" s="3">
        <v>0</v>
      </c>
      <c r="M30" s="3">
        <v>0.04</v>
      </c>
    </row>
    <row r="31" spans="1:13" x14ac:dyDescent="0.35">
      <c r="A31" t="s">
        <v>507</v>
      </c>
      <c r="B31" s="2">
        <v>1380</v>
      </c>
      <c r="C31" s="3">
        <v>0.01</v>
      </c>
      <c r="D31" s="2">
        <v>325</v>
      </c>
      <c r="E31" s="2">
        <v>560</v>
      </c>
      <c r="F31" s="2">
        <v>340</v>
      </c>
      <c r="G31" s="2">
        <v>575</v>
      </c>
      <c r="H31" s="2">
        <v>175</v>
      </c>
      <c r="I31" s="3">
        <v>0.23</v>
      </c>
      <c r="J31" s="3">
        <v>0.41</v>
      </c>
      <c r="K31" s="3">
        <v>0.25</v>
      </c>
      <c r="L31" s="3">
        <v>0.42</v>
      </c>
      <c r="M31" s="3">
        <v>0.13</v>
      </c>
    </row>
    <row r="32" spans="1:13" x14ac:dyDescent="0.35">
      <c r="A32" t="s">
        <v>508</v>
      </c>
      <c r="B32" s="2">
        <v>1315</v>
      </c>
      <c r="C32" s="3">
        <v>0.01</v>
      </c>
      <c r="D32" s="2">
        <v>380</v>
      </c>
      <c r="E32" s="2">
        <v>405</v>
      </c>
      <c r="F32" s="2">
        <v>390</v>
      </c>
      <c r="G32" s="2">
        <v>870</v>
      </c>
      <c r="H32" s="2">
        <v>150</v>
      </c>
      <c r="I32" s="3">
        <v>0.28999999999999998</v>
      </c>
      <c r="J32" s="3">
        <v>0.31</v>
      </c>
      <c r="K32" s="3">
        <v>0.3</v>
      </c>
      <c r="L32" s="3">
        <v>0.66</v>
      </c>
      <c r="M32" s="3">
        <v>0.11</v>
      </c>
    </row>
    <row r="33" spans="1:13" x14ac:dyDescent="0.35">
      <c r="A33" t="s">
        <v>509</v>
      </c>
      <c r="B33" s="2">
        <v>900</v>
      </c>
      <c r="C33" s="3">
        <v>0.01</v>
      </c>
      <c r="D33" s="2">
        <v>375</v>
      </c>
      <c r="E33" s="2">
        <v>275</v>
      </c>
      <c r="F33" s="2">
        <v>250</v>
      </c>
      <c r="G33" s="2">
        <v>650</v>
      </c>
      <c r="H33" s="2">
        <v>70</v>
      </c>
      <c r="I33" s="3">
        <v>0.42</v>
      </c>
      <c r="J33" s="3">
        <v>0.31</v>
      </c>
      <c r="K33" s="3">
        <v>0.28000000000000003</v>
      </c>
      <c r="L33" s="3">
        <v>0.73</v>
      </c>
      <c r="M33" s="3">
        <v>0.08</v>
      </c>
    </row>
    <row r="34" spans="1:13" x14ac:dyDescent="0.35">
      <c r="A34" t="s">
        <v>510</v>
      </c>
      <c r="B34" s="2">
        <v>990</v>
      </c>
      <c r="C34" s="3">
        <v>0.01</v>
      </c>
      <c r="D34" s="2">
        <v>385</v>
      </c>
      <c r="E34" s="2">
        <v>265</v>
      </c>
      <c r="F34" s="2">
        <v>250</v>
      </c>
      <c r="G34" s="2">
        <v>645</v>
      </c>
      <c r="H34" s="2">
        <v>155</v>
      </c>
      <c r="I34" s="3">
        <v>0.39</v>
      </c>
      <c r="J34" s="3">
        <v>0.27</v>
      </c>
      <c r="K34" s="3">
        <v>0.25</v>
      </c>
      <c r="L34" s="3">
        <v>0.65</v>
      </c>
      <c r="M34" s="3">
        <v>0.16</v>
      </c>
    </row>
    <row r="35" spans="1:13" x14ac:dyDescent="0.35">
      <c r="A35" t="s">
        <v>511</v>
      </c>
      <c r="B35" s="2">
        <v>395</v>
      </c>
      <c r="C35" s="3">
        <v>0.01</v>
      </c>
      <c r="D35" s="2">
        <v>250</v>
      </c>
      <c r="E35" s="2">
        <v>75</v>
      </c>
      <c r="F35" s="2">
        <v>30</v>
      </c>
      <c r="G35" s="2">
        <v>335</v>
      </c>
      <c r="H35" s="2">
        <v>30</v>
      </c>
      <c r="I35" s="3">
        <v>0.63</v>
      </c>
      <c r="J35" s="3">
        <v>0.2</v>
      </c>
      <c r="K35" s="3">
        <v>7.0000000000000007E-2</v>
      </c>
      <c r="L35" s="3">
        <v>0.85</v>
      </c>
      <c r="M35" s="3">
        <v>0.08</v>
      </c>
    </row>
    <row r="36" spans="1:13" x14ac:dyDescent="0.35">
      <c r="A36" t="s">
        <v>696</v>
      </c>
      <c r="B36" s="2">
        <v>5145</v>
      </c>
      <c r="C36" s="3">
        <v>0.01</v>
      </c>
      <c r="D36" s="2">
        <v>1870</v>
      </c>
      <c r="E36" s="2">
        <v>1585</v>
      </c>
      <c r="F36" s="2">
        <v>1265</v>
      </c>
      <c r="G36" s="2">
        <v>3075</v>
      </c>
      <c r="H36" s="2">
        <v>590</v>
      </c>
      <c r="I36" s="3">
        <v>0.36</v>
      </c>
      <c r="J36" s="3">
        <v>0.31</v>
      </c>
      <c r="K36" s="3">
        <v>0.25</v>
      </c>
      <c r="L36" s="3">
        <v>0.6</v>
      </c>
      <c r="M36" s="3">
        <v>0.11</v>
      </c>
    </row>
    <row r="37" spans="1:13" x14ac:dyDescent="0.35">
      <c r="A37" t="s">
        <v>512</v>
      </c>
      <c r="B37" s="2">
        <v>430</v>
      </c>
      <c r="C37" s="3">
        <v>0.02</v>
      </c>
      <c r="D37" s="2">
        <v>415</v>
      </c>
      <c r="E37" s="2">
        <v>0</v>
      </c>
      <c r="F37" s="2">
        <v>0</v>
      </c>
      <c r="G37" s="2">
        <v>0</v>
      </c>
      <c r="H37" s="2">
        <v>15</v>
      </c>
      <c r="I37" s="3">
        <v>0.97</v>
      </c>
      <c r="J37" s="3">
        <v>0</v>
      </c>
      <c r="K37" s="3">
        <v>0</v>
      </c>
      <c r="L37" s="3">
        <v>0</v>
      </c>
      <c r="M37" s="3">
        <v>0.03</v>
      </c>
    </row>
    <row r="38" spans="1:13" x14ac:dyDescent="0.35">
      <c r="A38" t="s">
        <v>513</v>
      </c>
      <c r="B38" s="2">
        <v>3295</v>
      </c>
      <c r="C38" s="3">
        <v>0.03</v>
      </c>
      <c r="D38" s="2">
        <v>850</v>
      </c>
      <c r="E38" s="2">
        <v>1405</v>
      </c>
      <c r="F38" s="2">
        <v>730</v>
      </c>
      <c r="G38" s="2">
        <v>1435</v>
      </c>
      <c r="H38" s="2">
        <v>370</v>
      </c>
      <c r="I38" s="3">
        <v>0.26</v>
      </c>
      <c r="J38" s="3">
        <v>0.43</v>
      </c>
      <c r="K38" s="3">
        <v>0.22</v>
      </c>
      <c r="L38" s="3">
        <v>0.43</v>
      </c>
      <c r="M38" s="3">
        <v>0.11</v>
      </c>
    </row>
    <row r="39" spans="1:13" x14ac:dyDescent="0.35">
      <c r="A39" t="s">
        <v>514</v>
      </c>
      <c r="B39" s="2">
        <v>3070</v>
      </c>
      <c r="C39" s="3">
        <v>0.03</v>
      </c>
      <c r="D39" s="2">
        <v>845</v>
      </c>
      <c r="E39" s="2">
        <v>1100</v>
      </c>
      <c r="F39" s="2">
        <v>915</v>
      </c>
      <c r="G39" s="2">
        <v>2060</v>
      </c>
      <c r="H39" s="2">
        <v>315</v>
      </c>
      <c r="I39" s="3">
        <v>0.27</v>
      </c>
      <c r="J39" s="3">
        <v>0.36</v>
      </c>
      <c r="K39" s="3">
        <v>0.3</v>
      </c>
      <c r="L39" s="3">
        <v>0.67</v>
      </c>
      <c r="M39" s="3">
        <v>0.1</v>
      </c>
    </row>
    <row r="40" spans="1:13" x14ac:dyDescent="0.35">
      <c r="A40" t="s">
        <v>515</v>
      </c>
      <c r="B40" s="2">
        <v>2275</v>
      </c>
      <c r="C40" s="3">
        <v>0.03</v>
      </c>
      <c r="D40" s="2">
        <v>815</v>
      </c>
      <c r="E40" s="2">
        <v>765</v>
      </c>
      <c r="F40" s="2">
        <v>750</v>
      </c>
      <c r="G40" s="2">
        <v>1555</v>
      </c>
      <c r="H40" s="2">
        <v>195</v>
      </c>
      <c r="I40" s="3">
        <v>0.36</v>
      </c>
      <c r="J40" s="3">
        <v>0.34</v>
      </c>
      <c r="K40" s="3">
        <v>0.33</v>
      </c>
      <c r="L40" s="3">
        <v>0.68</v>
      </c>
      <c r="M40" s="3">
        <v>0.09</v>
      </c>
    </row>
    <row r="41" spans="1:13" x14ac:dyDescent="0.35">
      <c r="A41" t="s">
        <v>516</v>
      </c>
      <c r="B41" s="2">
        <v>2310</v>
      </c>
      <c r="C41" s="3">
        <v>0.03</v>
      </c>
      <c r="D41" s="2">
        <v>910</v>
      </c>
      <c r="E41" s="2">
        <v>690</v>
      </c>
      <c r="F41" s="2">
        <v>635</v>
      </c>
      <c r="G41" s="2">
        <v>1580</v>
      </c>
      <c r="H41" s="2">
        <v>245</v>
      </c>
      <c r="I41" s="3">
        <v>0.39</v>
      </c>
      <c r="J41" s="3">
        <v>0.3</v>
      </c>
      <c r="K41" s="3">
        <v>0.28000000000000003</v>
      </c>
      <c r="L41" s="3">
        <v>0.68</v>
      </c>
      <c r="M41" s="3">
        <v>0.11</v>
      </c>
    </row>
    <row r="42" spans="1:13" x14ac:dyDescent="0.35">
      <c r="A42" t="s">
        <v>517</v>
      </c>
      <c r="B42" s="2">
        <v>985</v>
      </c>
      <c r="C42" s="3">
        <v>0.03</v>
      </c>
      <c r="D42" s="2">
        <v>630</v>
      </c>
      <c r="E42" s="2">
        <v>250</v>
      </c>
      <c r="F42" s="2">
        <v>130</v>
      </c>
      <c r="G42" s="2">
        <v>830</v>
      </c>
      <c r="H42" s="2">
        <v>75</v>
      </c>
      <c r="I42" s="3">
        <v>0.64</v>
      </c>
      <c r="J42" s="3">
        <v>0.25</v>
      </c>
      <c r="K42" s="3">
        <v>0.13</v>
      </c>
      <c r="L42" s="3">
        <v>0.84</v>
      </c>
      <c r="M42" s="3">
        <v>0.08</v>
      </c>
    </row>
    <row r="43" spans="1:13" x14ac:dyDescent="0.35">
      <c r="A43" t="s">
        <v>697</v>
      </c>
      <c r="B43" s="2">
        <v>12370</v>
      </c>
      <c r="C43" s="3">
        <v>0.03</v>
      </c>
      <c r="D43" s="2">
        <v>4465</v>
      </c>
      <c r="E43" s="2">
        <v>4205</v>
      </c>
      <c r="F43" s="2">
        <v>3160</v>
      </c>
      <c r="G43" s="2">
        <v>7455</v>
      </c>
      <c r="H43" s="2">
        <v>1215</v>
      </c>
      <c r="I43" s="3">
        <v>0.36</v>
      </c>
      <c r="J43" s="3">
        <v>0.34</v>
      </c>
      <c r="K43" s="3">
        <v>0.26</v>
      </c>
      <c r="L43" s="3">
        <v>0.6</v>
      </c>
      <c r="M43" s="3">
        <v>0.1</v>
      </c>
    </row>
    <row r="44" spans="1:13" x14ac:dyDescent="0.35">
      <c r="A44" t="s">
        <v>518</v>
      </c>
      <c r="B44" s="2">
        <v>605</v>
      </c>
      <c r="C44" s="3">
        <v>0.03</v>
      </c>
      <c r="D44" s="2">
        <v>585</v>
      </c>
      <c r="E44" s="2">
        <v>0</v>
      </c>
      <c r="F44" s="2">
        <v>0</v>
      </c>
      <c r="G44" s="2">
        <v>0</v>
      </c>
      <c r="H44" s="2">
        <v>15</v>
      </c>
      <c r="I44" s="3">
        <v>0.97</v>
      </c>
      <c r="J44" s="3">
        <v>0</v>
      </c>
      <c r="K44" s="3">
        <v>0</v>
      </c>
      <c r="L44" s="3">
        <v>0</v>
      </c>
      <c r="M44" s="3">
        <v>0.03</v>
      </c>
    </row>
    <row r="45" spans="1:13" x14ac:dyDescent="0.35">
      <c r="A45" t="s">
        <v>519</v>
      </c>
      <c r="B45" s="2">
        <v>4465</v>
      </c>
      <c r="C45" s="3">
        <v>0.03</v>
      </c>
      <c r="D45" s="2">
        <v>1060</v>
      </c>
      <c r="E45" s="2">
        <v>1775</v>
      </c>
      <c r="F45" s="2">
        <v>1020</v>
      </c>
      <c r="G45" s="2">
        <v>1910</v>
      </c>
      <c r="H45" s="2">
        <v>560</v>
      </c>
      <c r="I45" s="3">
        <v>0.24</v>
      </c>
      <c r="J45" s="3">
        <v>0.4</v>
      </c>
      <c r="K45" s="3">
        <v>0.23</v>
      </c>
      <c r="L45" s="3">
        <v>0.43</v>
      </c>
      <c r="M45" s="3">
        <v>0.13</v>
      </c>
    </row>
    <row r="46" spans="1:13" x14ac:dyDescent="0.35">
      <c r="A46" t="s">
        <v>520</v>
      </c>
      <c r="B46" s="2">
        <v>3715</v>
      </c>
      <c r="C46" s="3">
        <v>0.03</v>
      </c>
      <c r="D46" s="2">
        <v>1035</v>
      </c>
      <c r="E46" s="2">
        <v>1185</v>
      </c>
      <c r="F46" s="2">
        <v>1035</v>
      </c>
      <c r="G46" s="2">
        <v>2525</v>
      </c>
      <c r="H46" s="2">
        <v>440</v>
      </c>
      <c r="I46" s="3">
        <v>0.28000000000000003</v>
      </c>
      <c r="J46" s="3">
        <v>0.32</v>
      </c>
      <c r="K46" s="3">
        <v>0.28000000000000003</v>
      </c>
      <c r="L46" s="3">
        <v>0.68</v>
      </c>
      <c r="M46" s="3">
        <v>0.12</v>
      </c>
    </row>
    <row r="47" spans="1:13" x14ac:dyDescent="0.35">
      <c r="A47" t="s">
        <v>521</v>
      </c>
      <c r="B47" s="2">
        <v>2930</v>
      </c>
      <c r="C47" s="3">
        <v>0.03</v>
      </c>
      <c r="D47" s="2">
        <v>1055</v>
      </c>
      <c r="E47" s="2">
        <v>900</v>
      </c>
      <c r="F47" s="2">
        <v>895</v>
      </c>
      <c r="G47" s="2">
        <v>2055</v>
      </c>
      <c r="H47" s="2">
        <v>285</v>
      </c>
      <c r="I47" s="3">
        <v>0.36</v>
      </c>
      <c r="J47" s="3">
        <v>0.31</v>
      </c>
      <c r="K47" s="3">
        <v>0.3</v>
      </c>
      <c r="L47" s="3">
        <v>0.7</v>
      </c>
      <c r="M47" s="3">
        <v>0.1</v>
      </c>
    </row>
    <row r="48" spans="1:13" x14ac:dyDescent="0.35">
      <c r="A48" t="s">
        <v>522</v>
      </c>
      <c r="B48" s="2">
        <v>2905</v>
      </c>
      <c r="C48" s="3">
        <v>0.03</v>
      </c>
      <c r="D48" s="2">
        <v>1190</v>
      </c>
      <c r="E48" s="2">
        <v>775</v>
      </c>
      <c r="F48" s="2">
        <v>770</v>
      </c>
      <c r="G48" s="2">
        <v>2005</v>
      </c>
      <c r="H48" s="2">
        <v>315</v>
      </c>
      <c r="I48" s="3">
        <v>0.41</v>
      </c>
      <c r="J48" s="3">
        <v>0.27</v>
      </c>
      <c r="K48" s="3">
        <v>0.27</v>
      </c>
      <c r="L48" s="3">
        <v>0.69</v>
      </c>
      <c r="M48" s="3">
        <v>0.11</v>
      </c>
    </row>
    <row r="49" spans="1:13" x14ac:dyDescent="0.35">
      <c r="A49" t="s">
        <v>523</v>
      </c>
      <c r="B49" s="2">
        <v>1380</v>
      </c>
      <c r="C49" s="3">
        <v>0.04</v>
      </c>
      <c r="D49" s="2">
        <v>910</v>
      </c>
      <c r="E49" s="2">
        <v>295</v>
      </c>
      <c r="F49" s="2">
        <v>200</v>
      </c>
      <c r="G49" s="2">
        <v>1155</v>
      </c>
      <c r="H49" s="2">
        <v>100</v>
      </c>
      <c r="I49" s="3">
        <v>0.66</v>
      </c>
      <c r="J49" s="3">
        <v>0.21</v>
      </c>
      <c r="K49" s="3">
        <v>0.14000000000000001</v>
      </c>
      <c r="L49" s="3">
        <v>0.84</v>
      </c>
      <c r="M49" s="3">
        <v>7.0000000000000007E-2</v>
      </c>
    </row>
    <row r="50" spans="1:13" x14ac:dyDescent="0.35">
      <c r="A50" t="s">
        <v>698</v>
      </c>
      <c r="B50" s="2">
        <v>15995</v>
      </c>
      <c r="C50" s="3">
        <v>0.03</v>
      </c>
      <c r="D50" s="2">
        <v>5830</v>
      </c>
      <c r="E50" s="2">
        <v>4930</v>
      </c>
      <c r="F50" s="2">
        <v>3920</v>
      </c>
      <c r="G50" s="2">
        <v>9645</v>
      </c>
      <c r="H50" s="2">
        <v>1715</v>
      </c>
      <c r="I50" s="3">
        <v>0.36</v>
      </c>
      <c r="J50" s="3">
        <v>0.31</v>
      </c>
      <c r="K50" s="3">
        <v>0.25</v>
      </c>
      <c r="L50" s="3">
        <v>0.6</v>
      </c>
      <c r="M50" s="3">
        <v>0.11</v>
      </c>
    </row>
    <row r="51" spans="1:13" x14ac:dyDescent="0.35">
      <c r="A51" t="s">
        <v>524</v>
      </c>
      <c r="B51" s="2">
        <v>555</v>
      </c>
      <c r="C51" s="3">
        <v>0.03</v>
      </c>
      <c r="D51" s="2">
        <v>530</v>
      </c>
      <c r="E51" s="2">
        <v>0</v>
      </c>
      <c r="F51" s="2">
        <v>0</v>
      </c>
      <c r="G51" s="2">
        <v>0</v>
      </c>
      <c r="H51" s="2">
        <v>25</v>
      </c>
      <c r="I51" s="3">
        <v>0.95</v>
      </c>
      <c r="J51" s="3">
        <v>0</v>
      </c>
      <c r="K51" s="3">
        <v>0</v>
      </c>
      <c r="L51" s="3">
        <v>0</v>
      </c>
      <c r="M51" s="3">
        <v>0.05</v>
      </c>
    </row>
    <row r="52" spans="1:13" x14ac:dyDescent="0.35">
      <c r="A52" t="s">
        <v>525</v>
      </c>
      <c r="B52" s="2">
        <v>3840</v>
      </c>
      <c r="C52" s="3">
        <v>0.03</v>
      </c>
      <c r="D52" s="2">
        <v>985</v>
      </c>
      <c r="E52" s="2">
        <v>1525</v>
      </c>
      <c r="F52" s="2">
        <v>785</v>
      </c>
      <c r="G52" s="2">
        <v>1605</v>
      </c>
      <c r="H52" s="2">
        <v>520</v>
      </c>
      <c r="I52" s="3">
        <v>0.26</v>
      </c>
      <c r="J52" s="3">
        <v>0.4</v>
      </c>
      <c r="K52" s="3">
        <v>0.2</v>
      </c>
      <c r="L52" s="3">
        <v>0.42</v>
      </c>
      <c r="M52" s="3">
        <v>0.13</v>
      </c>
    </row>
    <row r="53" spans="1:13" x14ac:dyDescent="0.35">
      <c r="A53" t="s">
        <v>526</v>
      </c>
      <c r="B53" s="2">
        <v>3395</v>
      </c>
      <c r="C53" s="3">
        <v>0.03</v>
      </c>
      <c r="D53" s="2">
        <v>985</v>
      </c>
      <c r="E53" s="2">
        <v>1100</v>
      </c>
      <c r="F53" s="2">
        <v>960</v>
      </c>
      <c r="G53" s="2">
        <v>2315</v>
      </c>
      <c r="H53" s="2">
        <v>390</v>
      </c>
      <c r="I53" s="3">
        <v>0.28999999999999998</v>
      </c>
      <c r="J53" s="3">
        <v>0.32</v>
      </c>
      <c r="K53" s="3">
        <v>0.28000000000000003</v>
      </c>
      <c r="L53" s="3">
        <v>0.68</v>
      </c>
      <c r="M53" s="3">
        <v>0.11</v>
      </c>
    </row>
    <row r="54" spans="1:13" x14ac:dyDescent="0.35">
      <c r="A54" t="s">
        <v>527</v>
      </c>
      <c r="B54" s="2">
        <v>2405</v>
      </c>
      <c r="C54" s="3">
        <v>0.03</v>
      </c>
      <c r="D54" s="2">
        <v>910</v>
      </c>
      <c r="E54" s="2">
        <v>805</v>
      </c>
      <c r="F54" s="2">
        <v>670</v>
      </c>
      <c r="G54" s="2">
        <v>1715</v>
      </c>
      <c r="H54" s="2">
        <v>210</v>
      </c>
      <c r="I54" s="3">
        <v>0.38</v>
      </c>
      <c r="J54" s="3">
        <v>0.33</v>
      </c>
      <c r="K54" s="3">
        <v>0.28000000000000003</v>
      </c>
      <c r="L54" s="3">
        <v>0.71</v>
      </c>
      <c r="M54" s="3">
        <v>0.09</v>
      </c>
    </row>
    <row r="55" spans="1:13" x14ac:dyDescent="0.35">
      <c r="A55" t="s">
        <v>528</v>
      </c>
      <c r="B55" s="2">
        <v>2460</v>
      </c>
      <c r="C55" s="3">
        <v>0.03</v>
      </c>
      <c r="D55" s="2">
        <v>980</v>
      </c>
      <c r="E55" s="2">
        <v>715</v>
      </c>
      <c r="F55" s="2">
        <v>675</v>
      </c>
      <c r="G55" s="2">
        <v>1685</v>
      </c>
      <c r="H55" s="2">
        <v>280</v>
      </c>
      <c r="I55" s="3">
        <v>0.4</v>
      </c>
      <c r="J55" s="3">
        <v>0.28999999999999998</v>
      </c>
      <c r="K55" s="3">
        <v>0.28000000000000003</v>
      </c>
      <c r="L55" s="3">
        <v>0.68</v>
      </c>
      <c r="M55" s="3">
        <v>0.11</v>
      </c>
    </row>
    <row r="56" spans="1:13" x14ac:dyDescent="0.35">
      <c r="A56" t="s">
        <v>529</v>
      </c>
      <c r="B56" s="2">
        <v>1045</v>
      </c>
      <c r="C56" s="3">
        <v>0.03</v>
      </c>
      <c r="D56" s="2">
        <v>685</v>
      </c>
      <c r="E56" s="2">
        <v>225</v>
      </c>
      <c r="F56" s="2">
        <v>125</v>
      </c>
      <c r="G56" s="2">
        <v>885</v>
      </c>
      <c r="H56" s="2">
        <v>55</v>
      </c>
      <c r="I56" s="3">
        <v>0.65</v>
      </c>
      <c r="J56" s="3">
        <v>0.22</v>
      </c>
      <c r="K56" s="3">
        <v>0.12</v>
      </c>
      <c r="L56" s="3">
        <v>0.85</v>
      </c>
      <c r="M56" s="3">
        <v>0.05</v>
      </c>
    </row>
    <row r="57" spans="1:13" x14ac:dyDescent="0.35">
      <c r="A57" t="s">
        <v>699</v>
      </c>
      <c r="B57" s="2">
        <v>13705</v>
      </c>
      <c r="C57" s="3">
        <v>0.03</v>
      </c>
      <c r="D57" s="2">
        <v>5075</v>
      </c>
      <c r="E57" s="2">
        <v>4370</v>
      </c>
      <c r="F57" s="2">
        <v>3215</v>
      </c>
      <c r="G57" s="2">
        <v>8200</v>
      </c>
      <c r="H57" s="2">
        <v>1480</v>
      </c>
      <c r="I57" s="3">
        <v>0.37</v>
      </c>
      <c r="J57" s="3">
        <v>0.32</v>
      </c>
      <c r="K57" s="3">
        <v>0.23</v>
      </c>
      <c r="L57" s="3">
        <v>0.6</v>
      </c>
      <c r="M57" s="3">
        <v>0.11</v>
      </c>
    </row>
    <row r="58" spans="1:13" x14ac:dyDescent="0.35">
      <c r="A58" t="s">
        <v>530</v>
      </c>
      <c r="B58" s="2">
        <v>175</v>
      </c>
      <c r="C58" s="3">
        <v>0.01</v>
      </c>
      <c r="D58" s="2">
        <v>170</v>
      </c>
      <c r="E58" s="2">
        <v>0</v>
      </c>
      <c r="F58" s="2">
        <v>0</v>
      </c>
      <c r="G58" s="2">
        <v>0</v>
      </c>
      <c r="H58" s="2">
        <v>5</v>
      </c>
      <c r="I58" s="3">
        <v>0.98</v>
      </c>
      <c r="J58" s="3">
        <v>0</v>
      </c>
      <c r="K58" s="3">
        <v>0</v>
      </c>
      <c r="L58" s="3">
        <v>0</v>
      </c>
      <c r="M58" s="3">
        <v>0.02</v>
      </c>
    </row>
    <row r="59" spans="1:13" x14ac:dyDescent="0.35">
      <c r="A59" t="s">
        <v>531</v>
      </c>
      <c r="B59" s="2">
        <v>1230</v>
      </c>
      <c r="C59" s="3">
        <v>0.01</v>
      </c>
      <c r="D59" s="2">
        <v>315</v>
      </c>
      <c r="E59" s="2">
        <v>480</v>
      </c>
      <c r="F59" s="2">
        <v>280</v>
      </c>
      <c r="G59" s="2">
        <v>490</v>
      </c>
      <c r="H59" s="2">
        <v>170</v>
      </c>
      <c r="I59" s="3">
        <v>0.26</v>
      </c>
      <c r="J59" s="3">
        <v>0.39</v>
      </c>
      <c r="K59" s="3">
        <v>0.23</v>
      </c>
      <c r="L59" s="3">
        <v>0.4</v>
      </c>
      <c r="M59" s="3">
        <v>0.14000000000000001</v>
      </c>
    </row>
    <row r="60" spans="1:13" x14ac:dyDescent="0.35">
      <c r="A60" t="s">
        <v>532</v>
      </c>
      <c r="B60" s="2">
        <v>1225</v>
      </c>
      <c r="C60" s="3">
        <v>0.01</v>
      </c>
      <c r="D60" s="2">
        <v>295</v>
      </c>
      <c r="E60" s="2">
        <v>375</v>
      </c>
      <c r="F60" s="2">
        <v>395</v>
      </c>
      <c r="G60" s="2">
        <v>730</v>
      </c>
      <c r="H60" s="2">
        <v>160</v>
      </c>
      <c r="I60" s="3">
        <v>0.24</v>
      </c>
      <c r="J60" s="3">
        <v>0.31</v>
      </c>
      <c r="K60" s="3">
        <v>0.32</v>
      </c>
      <c r="L60" s="3">
        <v>0.6</v>
      </c>
      <c r="M60" s="3">
        <v>0.13</v>
      </c>
    </row>
    <row r="61" spans="1:13" x14ac:dyDescent="0.35">
      <c r="A61" t="s">
        <v>533</v>
      </c>
      <c r="B61" s="2">
        <v>910</v>
      </c>
      <c r="C61" s="3">
        <v>0.01</v>
      </c>
      <c r="D61" s="2">
        <v>345</v>
      </c>
      <c r="E61" s="2">
        <v>265</v>
      </c>
      <c r="F61" s="2">
        <v>255</v>
      </c>
      <c r="G61" s="2">
        <v>635</v>
      </c>
      <c r="H61" s="2">
        <v>100</v>
      </c>
      <c r="I61" s="3">
        <v>0.38</v>
      </c>
      <c r="J61" s="3">
        <v>0.28999999999999998</v>
      </c>
      <c r="K61" s="3">
        <v>0.28000000000000003</v>
      </c>
      <c r="L61" s="3">
        <v>0.7</v>
      </c>
      <c r="M61" s="3">
        <v>0.11</v>
      </c>
    </row>
    <row r="62" spans="1:13" x14ac:dyDescent="0.35">
      <c r="A62" t="s">
        <v>534</v>
      </c>
      <c r="B62" s="2">
        <v>820</v>
      </c>
      <c r="C62" s="3">
        <v>0.01</v>
      </c>
      <c r="D62" s="2">
        <v>325</v>
      </c>
      <c r="E62" s="2">
        <v>230</v>
      </c>
      <c r="F62" s="2">
        <v>205</v>
      </c>
      <c r="G62" s="2">
        <v>550</v>
      </c>
      <c r="H62" s="2">
        <v>100</v>
      </c>
      <c r="I62" s="3">
        <v>0.39</v>
      </c>
      <c r="J62" s="3">
        <v>0.28000000000000003</v>
      </c>
      <c r="K62" s="3">
        <v>0.25</v>
      </c>
      <c r="L62" s="3">
        <v>0.67</v>
      </c>
      <c r="M62" s="3">
        <v>0.12</v>
      </c>
    </row>
    <row r="63" spans="1:13" x14ac:dyDescent="0.35">
      <c r="A63" t="s">
        <v>535</v>
      </c>
      <c r="B63" s="2">
        <v>385</v>
      </c>
      <c r="C63" s="3">
        <v>0.01</v>
      </c>
      <c r="D63" s="2">
        <v>225</v>
      </c>
      <c r="E63" s="2">
        <v>85</v>
      </c>
      <c r="F63" s="2">
        <v>30</v>
      </c>
      <c r="G63" s="2">
        <v>320</v>
      </c>
      <c r="H63" s="2">
        <v>35</v>
      </c>
      <c r="I63" s="3">
        <v>0.57999999999999996</v>
      </c>
      <c r="J63" s="3">
        <v>0.22</v>
      </c>
      <c r="K63" s="3">
        <v>0.08</v>
      </c>
      <c r="L63" s="3">
        <v>0.82</v>
      </c>
      <c r="M63" s="3">
        <v>0.1</v>
      </c>
    </row>
    <row r="64" spans="1:13" x14ac:dyDescent="0.35">
      <c r="A64" t="s">
        <v>700</v>
      </c>
      <c r="B64" s="2">
        <v>4745</v>
      </c>
      <c r="C64" s="3">
        <v>0.01</v>
      </c>
      <c r="D64" s="2">
        <v>1680</v>
      </c>
      <c r="E64" s="2">
        <v>1435</v>
      </c>
      <c r="F64" s="2">
        <v>1165</v>
      </c>
      <c r="G64" s="2">
        <v>2720</v>
      </c>
      <c r="H64" s="2">
        <v>575</v>
      </c>
      <c r="I64" s="3">
        <v>0.35</v>
      </c>
      <c r="J64" s="3">
        <v>0.3</v>
      </c>
      <c r="K64" s="3">
        <v>0.25</v>
      </c>
      <c r="L64" s="3">
        <v>0.56999999999999995</v>
      </c>
      <c r="M64" s="3">
        <v>0.12</v>
      </c>
    </row>
    <row r="65" spans="1:13" x14ac:dyDescent="0.35">
      <c r="A65" t="s">
        <v>536</v>
      </c>
      <c r="B65" s="2">
        <v>305</v>
      </c>
      <c r="C65" s="3">
        <v>0.02</v>
      </c>
      <c r="D65" s="2">
        <v>295</v>
      </c>
      <c r="E65" s="2">
        <v>0</v>
      </c>
      <c r="F65" s="2">
        <v>0</v>
      </c>
      <c r="G65" s="2">
        <v>0</v>
      </c>
      <c r="H65" s="2">
        <v>10</v>
      </c>
      <c r="I65" s="3">
        <v>0.97</v>
      </c>
      <c r="J65" s="3">
        <v>0</v>
      </c>
      <c r="K65" s="3">
        <v>0</v>
      </c>
      <c r="L65" s="3">
        <v>0</v>
      </c>
      <c r="M65" s="3">
        <v>0.03</v>
      </c>
    </row>
    <row r="66" spans="1:13" x14ac:dyDescent="0.35">
      <c r="A66" t="s">
        <v>537</v>
      </c>
      <c r="B66" s="2">
        <v>2095</v>
      </c>
      <c r="C66" s="3">
        <v>0.02</v>
      </c>
      <c r="D66" s="2">
        <v>495</v>
      </c>
      <c r="E66" s="2">
        <v>820</v>
      </c>
      <c r="F66" s="2">
        <v>515</v>
      </c>
      <c r="G66" s="2">
        <v>860</v>
      </c>
      <c r="H66" s="2">
        <v>265</v>
      </c>
      <c r="I66" s="3">
        <v>0.24</v>
      </c>
      <c r="J66" s="3">
        <v>0.39</v>
      </c>
      <c r="K66" s="3">
        <v>0.24</v>
      </c>
      <c r="L66" s="3">
        <v>0.41</v>
      </c>
      <c r="M66" s="3">
        <v>0.13</v>
      </c>
    </row>
    <row r="67" spans="1:13" x14ac:dyDescent="0.35">
      <c r="A67" t="s">
        <v>538</v>
      </c>
      <c r="B67" s="2">
        <v>1975</v>
      </c>
      <c r="C67" s="3">
        <v>0.02</v>
      </c>
      <c r="D67" s="2">
        <v>545</v>
      </c>
      <c r="E67" s="2">
        <v>630</v>
      </c>
      <c r="F67" s="2">
        <v>605</v>
      </c>
      <c r="G67" s="2">
        <v>1295</v>
      </c>
      <c r="H67" s="2">
        <v>245</v>
      </c>
      <c r="I67" s="3">
        <v>0.28000000000000003</v>
      </c>
      <c r="J67" s="3">
        <v>0.32</v>
      </c>
      <c r="K67" s="3">
        <v>0.31</v>
      </c>
      <c r="L67" s="3">
        <v>0.66</v>
      </c>
      <c r="M67" s="3">
        <v>0.12</v>
      </c>
    </row>
    <row r="68" spans="1:13" x14ac:dyDescent="0.35">
      <c r="A68" t="s">
        <v>539</v>
      </c>
      <c r="B68" s="2">
        <v>1515</v>
      </c>
      <c r="C68" s="3">
        <v>0.02</v>
      </c>
      <c r="D68" s="2">
        <v>610</v>
      </c>
      <c r="E68" s="2">
        <v>505</v>
      </c>
      <c r="F68" s="2">
        <v>460</v>
      </c>
      <c r="G68" s="2">
        <v>1090</v>
      </c>
      <c r="H68" s="2">
        <v>100</v>
      </c>
      <c r="I68" s="3">
        <v>0.4</v>
      </c>
      <c r="J68" s="3">
        <v>0.33</v>
      </c>
      <c r="K68" s="3">
        <v>0.3</v>
      </c>
      <c r="L68" s="3">
        <v>0.72</v>
      </c>
      <c r="M68" s="3">
        <v>7.0000000000000007E-2</v>
      </c>
    </row>
    <row r="69" spans="1:13" x14ac:dyDescent="0.35">
      <c r="A69" t="s">
        <v>540</v>
      </c>
      <c r="B69" s="2">
        <v>1465</v>
      </c>
      <c r="C69" s="3">
        <v>0.02</v>
      </c>
      <c r="D69" s="2">
        <v>575</v>
      </c>
      <c r="E69" s="2">
        <v>400</v>
      </c>
      <c r="F69" s="2">
        <v>410</v>
      </c>
      <c r="G69" s="2">
        <v>990</v>
      </c>
      <c r="H69" s="2">
        <v>170</v>
      </c>
      <c r="I69" s="3">
        <v>0.39</v>
      </c>
      <c r="J69" s="3">
        <v>0.27</v>
      </c>
      <c r="K69" s="3">
        <v>0.28000000000000003</v>
      </c>
      <c r="L69" s="3">
        <v>0.68</v>
      </c>
      <c r="M69" s="3">
        <v>0.12</v>
      </c>
    </row>
    <row r="70" spans="1:13" x14ac:dyDescent="0.35">
      <c r="A70" t="s">
        <v>541</v>
      </c>
      <c r="B70" s="2">
        <v>650</v>
      </c>
      <c r="C70" s="3">
        <v>0.02</v>
      </c>
      <c r="D70" s="2">
        <v>385</v>
      </c>
      <c r="E70" s="2">
        <v>150</v>
      </c>
      <c r="F70" s="2">
        <v>80</v>
      </c>
      <c r="G70" s="2">
        <v>545</v>
      </c>
      <c r="H70" s="2">
        <v>55</v>
      </c>
      <c r="I70" s="3">
        <v>0.59</v>
      </c>
      <c r="J70" s="3">
        <v>0.23</v>
      </c>
      <c r="K70" s="3">
        <v>0.12</v>
      </c>
      <c r="L70" s="3">
        <v>0.84</v>
      </c>
      <c r="M70" s="3">
        <v>0.08</v>
      </c>
    </row>
    <row r="71" spans="1:13" x14ac:dyDescent="0.35">
      <c r="A71" t="s">
        <v>701</v>
      </c>
      <c r="B71" s="2">
        <v>8000</v>
      </c>
      <c r="C71" s="3">
        <v>0.02</v>
      </c>
      <c r="D71" s="2">
        <v>2905</v>
      </c>
      <c r="E71" s="2">
        <v>2505</v>
      </c>
      <c r="F71" s="2">
        <v>2065</v>
      </c>
      <c r="G71" s="2">
        <v>4785</v>
      </c>
      <c r="H71" s="2">
        <v>850</v>
      </c>
      <c r="I71" s="3">
        <v>0.36</v>
      </c>
      <c r="J71" s="3">
        <v>0.31</v>
      </c>
      <c r="K71" s="3">
        <v>0.26</v>
      </c>
      <c r="L71" s="3">
        <v>0.6</v>
      </c>
      <c r="M71" s="3">
        <v>0.11</v>
      </c>
    </row>
    <row r="72" spans="1:13" x14ac:dyDescent="0.35">
      <c r="A72" t="s">
        <v>542</v>
      </c>
      <c r="B72" s="2">
        <v>200</v>
      </c>
      <c r="C72" s="3">
        <v>0.01</v>
      </c>
      <c r="D72" s="2">
        <v>190</v>
      </c>
      <c r="E72" s="2">
        <v>0</v>
      </c>
      <c r="F72" s="2">
        <v>0</v>
      </c>
      <c r="G72" s="2">
        <v>0</v>
      </c>
      <c r="H72" s="2">
        <v>10</v>
      </c>
      <c r="I72" s="3">
        <v>0.96</v>
      </c>
      <c r="J72" s="3">
        <v>0</v>
      </c>
      <c r="K72" s="3">
        <v>0</v>
      </c>
      <c r="L72" s="3">
        <v>0</v>
      </c>
      <c r="M72" s="3">
        <v>0.04</v>
      </c>
    </row>
    <row r="73" spans="1:13" x14ac:dyDescent="0.35">
      <c r="A73" t="s">
        <v>543</v>
      </c>
      <c r="B73" s="2">
        <v>1165</v>
      </c>
      <c r="C73" s="3">
        <v>0.01</v>
      </c>
      <c r="D73" s="2">
        <v>290</v>
      </c>
      <c r="E73" s="2">
        <v>455</v>
      </c>
      <c r="F73" s="2">
        <v>285</v>
      </c>
      <c r="G73" s="2">
        <v>435</v>
      </c>
      <c r="H73" s="2">
        <v>155</v>
      </c>
      <c r="I73" s="3">
        <v>0.25</v>
      </c>
      <c r="J73" s="3">
        <v>0.39</v>
      </c>
      <c r="K73" s="3">
        <v>0.24</v>
      </c>
      <c r="L73" s="3">
        <v>0.37</v>
      </c>
      <c r="M73" s="3">
        <v>0.13</v>
      </c>
    </row>
    <row r="74" spans="1:13" x14ac:dyDescent="0.35">
      <c r="A74" t="s">
        <v>544</v>
      </c>
      <c r="B74" s="2">
        <v>1235</v>
      </c>
      <c r="C74" s="3">
        <v>0.01</v>
      </c>
      <c r="D74" s="2">
        <v>355</v>
      </c>
      <c r="E74" s="2">
        <v>385</v>
      </c>
      <c r="F74" s="2">
        <v>375</v>
      </c>
      <c r="G74" s="2">
        <v>815</v>
      </c>
      <c r="H74" s="2">
        <v>130</v>
      </c>
      <c r="I74" s="3">
        <v>0.28999999999999998</v>
      </c>
      <c r="J74" s="3">
        <v>0.31</v>
      </c>
      <c r="K74" s="3">
        <v>0.3</v>
      </c>
      <c r="L74" s="3">
        <v>0.66</v>
      </c>
      <c r="M74" s="3">
        <v>0.11</v>
      </c>
    </row>
    <row r="75" spans="1:13" x14ac:dyDescent="0.35">
      <c r="A75" t="s">
        <v>545</v>
      </c>
      <c r="B75" s="2">
        <v>790</v>
      </c>
      <c r="C75" s="3">
        <v>0.01</v>
      </c>
      <c r="D75" s="2">
        <v>305</v>
      </c>
      <c r="E75" s="2">
        <v>240</v>
      </c>
      <c r="F75" s="2">
        <v>250</v>
      </c>
      <c r="G75" s="2">
        <v>545</v>
      </c>
      <c r="H75" s="2">
        <v>70</v>
      </c>
      <c r="I75" s="3">
        <v>0.39</v>
      </c>
      <c r="J75" s="3">
        <v>0.3</v>
      </c>
      <c r="K75" s="3">
        <v>0.32</v>
      </c>
      <c r="L75" s="3">
        <v>0.69</v>
      </c>
      <c r="M75" s="3">
        <v>0.09</v>
      </c>
    </row>
    <row r="76" spans="1:13" x14ac:dyDescent="0.35">
      <c r="A76" t="s">
        <v>546</v>
      </c>
      <c r="B76" s="2">
        <v>840</v>
      </c>
      <c r="C76" s="3">
        <v>0.01</v>
      </c>
      <c r="D76" s="2">
        <v>355</v>
      </c>
      <c r="E76" s="2">
        <v>210</v>
      </c>
      <c r="F76" s="2">
        <v>195</v>
      </c>
      <c r="G76" s="2">
        <v>555</v>
      </c>
      <c r="H76" s="2">
        <v>115</v>
      </c>
      <c r="I76" s="3">
        <v>0.42</v>
      </c>
      <c r="J76" s="3">
        <v>0.25</v>
      </c>
      <c r="K76" s="3">
        <v>0.23</v>
      </c>
      <c r="L76" s="3">
        <v>0.66</v>
      </c>
      <c r="M76" s="3">
        <v>0.14000000000000001</v>
      </c>
    </row>
    <row r="77" spans="1:13" x14ac:dyDescent="0.35">
      <c r="A77" t="s">
        <v>547</v>
      </c>
      <c r="B77" s="2">
        <v>370</v>
      </c>
      <c r="C77" s="3">
        <v>0.01</v>
      </c>
      <c r="D77" s="2">
        <v>210</v>
      </c>
      <c r="E77" s="2">
        <v>85</v>
      </c>
      <c r="F77" s="2">
        <v>55</v>
      </c>
      <c r="G77" s="2">
        <v>290</v>
      </c>
      <c r="H77" s="2">
        <v>40</v>
      </c>
      <c r="I77" s="3">
        <v>0.56999999999999995</v>
      </c>
      <c r="J77" s="3">
        <v>0.22</v>
      </c>
      <c r="K77" s="3">
        <v>0.15</v>
      </c>
      <c r="L77" s="3">
        <v>0.78</v>
      </c>
      <c r="M77" s="3">
        <v>0.11</v>
      </c>
    </row>
    <row r="78" spans="1:13" x14ac:dyDescent="0.35">
      <c r="A78" t="s">
        <v>702</v>
      </c>
      <c r="B78" s="2">
        <v>4590</v>
      </c>
      <c r="C78" s="3">
        <v>0.01</v>
      </c>
      <c r="D78" s="2">
        <v>1705</v>
      </c>
      <c r="E78" s="2">
        <v>1375</v>
      </c>
      <c r="F78" s="2">
        <v>1160</v>
      </c>
      <c r="G78" s="2">
        <v>2635</v>
      </c>
      <c r="H78" s="2">
        <v>520</v>
      </c>
      <c r="I78" s="3">
        <v>0.37</v>
      </c>
      <c r="J78" s="3">
        <v>0.3</v>
      </c>
      <c r="K78" s="3">
        <v>0.25</v>
      </c>
      <c r="L78" s="3">
        <v>0.56999999999999995</v>
      </c>
      <c r="M78" s="3">
        <v>0.11</v>
      </c>
    </row>
    <row r="79" spans="1:13" x14ac:dyDescent="0.35">
      <c r="A79" t="s">
        <v>548</v>
      </c>
      <c r="B79" s="2">
        <v>975</v>
      </c>
      <c r="C79" s="3">
        <v>0.05</v>
      </c>
      <c r="D79" s="2">
        <v>940</v>
      </c>
      <c r="E79" s="2">
        <v>0</v>
      </c>
      <c r="F79" s="2">
        <v>0</v>
      </c>
      <c r="G79" s="2">
        <v>0</v>
      </c>
      <c r="H79" s="2">
        <v>35</v>
      </c>
      <c r="I79" s="3">
        <v>0.97</v>
      </c>
      <c r="J79" s="3">
        <v>0</v>
      </c>
      <c r="K79" s="3">
        <v>0</v>
      </c>
      <c r="L79" s="3">
        <v>0</v>
      </c>
      <c r="M79" s="3">
        <v>0.03</v>
      </c>
    </row>
    <row r="80" spans="1:13" x14ac:dyDescent="0.35">
      <c r="A80" t="s">
        <v>549</v>
      </c>
      <c r="B80" s="2">
        <v>6845</v>
      </c>
      <c r="C80" s="3">
        <v>0.05</v>
      </c>
      <c r="D80" s="2">
        <v>1775</v>
      </c>
      <c r="E80" s="2">
        <v>2625</v>
      </c>
      <c r="F80" s="2">
        <v>1505</v>
      </c>
      <c r="G80" s="2">
        <v>2975</v>
      </c>
      <c r="H80" s="2">
        <v>835</v>
      </c>
      <c r="I80" s="3">
        <v>0.26</v>
      </c>
      <c r="J80" s="3">
        <v>0.38</v>
      </c>
      <c r="K80" s="3">
        <v>0.22</v>
      </c>
      <c r="L80" s="3">
        <v>0.43</v>
      </c>
      <c r="M80" s="3">
        <v>0.12</v>
      </c>
    </row>
    <row r="81" spans="1:13" x14ac:dyDescent="0.35">
      <c r="A81" t="s">
        <v>550</v>
      </c>
      <c r="B81" s="2">
        <v>7675</v>
      </c>
      <c r="C81" s="3">
        <v>0.06</v>
      </c>
      <c r="D81" s="2">
        <v>2150</v>
      </c>
      <c r="E81" s="2">
        <v>2515</v>
      </c>
      <c r="F81" s="2">
        <v>2170</v>
      </c>
      <c r="G81" s="2">
        <v>5015</v>
      </c>
      <c r="H81" s="2">
        <v>910</v>
      </c>
      <c r="I81" s="3">
        <v>0.28000000000000003</v>
      </c>
      <c r="J81" s="3">
        <v>0.33</v>
      </c>
      <c r="K81" s="3">
        <v>0.28000000000000003</v>
      </c>
      <c r="L81" s="3">
        <v>0.65</v>
      </c>
      <c r="M81" s="3">
        <v>0.12</v>
      </c>
    </row>
    <row r="82" spans="1:13" x14ac:dyDescent="0.35">
      <c r="A82" t="s">
        <v>551</v>
      </c>
      <c r="B82" s="2">
        <v>5220</v>
      </c>
      <c r="C82" s="3">
        <v>0.06</v>
      </c>
      <c r="D82" s="2">
        <v>2090</v>
      </c>
      <c r="E82" s="2">
        <v>1555</v>
      </c>
      <c r="F82" s="2">
        <v>1385</v>
      </c>
      <c r="G82" s="2">
        <v>3745</v>
      </c>
      <c r="H82" s="2">
        <v>460</v>
      </c>
      <c r="I82" s="3">
        <v>0.4</v>
      </c>
      <c r="J82" s="3">
        <v>0.3</v>
      </c>
      <c r="K82" s="3">
        <v>0.27</v>
      </c>
      <c r="L82" s="3">
        <v>0.72</v>
      </c>
      <c r="M82" s="3">
        <v>0.09</v>
      </c>
    </row>
    <row r="83" spans="1:13" x14ac:dyDescent="0.35">
      <c r="A83" t="s">
        <v>552</v>
      </c>
      <c r="B83" s="2">
        <v>5585</v>
      </c>
      <c r="C83" s="3">
        <v>7.0000000000000007E-2</v>
      </c>
      <c r="D83" s="2">
        <v>2170</v>
      </c>
      <c r="E83" s="2">
        <v>1525</v>
      </c>
      <c r="F83" s="2">
        <v>1415</v>
      </c>
      <c r="G83" s="2">
        <v>3795</v>
      </c>
      <c r="H83" s="2">
        <v>665</v>
      </c>
      <c r="I83" s="3">
        <v>0.39</v>
      </c>
      <c r="J83" s="3">
        <v>0.27</v>
      </c>
      <c r="K83" s="3">
        <v>0.25</v>
      </c>
      <c r="L83" s="3">
        <v>0.68</v>
      </c>
      <c r="M83" s="3">
        <v>0.12</v>
      </c>
    </row>
    <row r="84" spans="1:13" x14ac:dyDescent="0.35">
      <c r="A84" t="s">
        <v>553</v>
      </c>
      <c r="B84" s="2">
        <v>2655</v>
      </c>
      <c r="C84" s="3">
        <v>7.0000000000000007E-2</v>
      </c>
      <c r="D84" s="2">
        <v>1580</v>
      </c>
      <c r="E84" s="2">
        <v>550</v>
      </c>
      <c r="F84" s="2">
        <v>330</v>
      </c>
      <c r="G84" s="2">
        <v>2145</v>
      </c>
      <c r="H84" s="2">
        <v>260</v>
      </c>
      <c r="I84" s="3">
        <v>0.6</v>
      </c>
      <c r="J84" s="3">
        <v>0.21</v>
      </c>
      <c r="K84" s="3">
        <v>0.12</v>
      </c>
      <c r="L84" s="3">
        <v>0.81</v>
      </c>
      <c r="M84" s="3">
        <v>0.1</v>
      </c>
    </row>
    <row r="85" spans="1:13" x14ac:dyDescent="0.35">
      <c r="A85" t="s">
        <v>703</v>
      </c>
      <c r="B85" s="2">
        <v>28950</v>
      </c>
      <c r="C85" s="3">
        <v>0.06</v>
      </c>
      <c r="D85" s="2">
        <v>10710</v>
      </c>
      <c r="E85" s="2">
        <v>8770</v>
      </c>
      <c r="F85" s="2">
        <v>6800</v>
      </c>
      <c r="G85" s="2">
        <v>17670</v>
      </c>
      <c r="H85" s="2">
        <v>3160</v>
      </c>
      <c r="I85" s="3">
        <v>0.37</v>
      </c>
      <c r="J85" s="3">
        <v>0.3</v>
      </c>
      <c r="K85" s="3">
        <v>0.23</v>
      </c>
      <c r="L85" s="3">
        <v>0.61</v>
      </c>
      <c r="M85" s="3">
        <v>0.11</v>
      </c>
    </row>
    <row r="86" spans="1:13" x14ac:dyDescent="0.35">
      <c r="A86" t="s">
        <v>554</v>
      </c>
      <c r="B86" s="2">
        <v>520</v>
      </c>
      <c r="C86" s="3">
        <v>0.03</v>
      </c>
      <c r="D86" s="2">
        <v>495</v>
      </c>
      <c r="E86" s="2">
        <v>0</v>
      </c>
      <c r="F86" s="2">
        <v>0</v>
      </c>
      <c r="G86" s="2">
        <v>0</v>
      </c>
      <c r="H86" s="2">
        <v>25</v>
      </c>
      <c r="I86" s="3">
        <v>0.95</v>
      </c>
      <c r="J86" s="3">
        <v>0</v>
      </c>
      <c r="K86" s="3">
        <v>0</v>
      </c>
      <c r="L86" s="3">
        <v>0</v>
      </c>
      <c r="M86" s="3">
        <v>0.05</v>
      </c>
    </row>
    <row r="87" spans="1:13" x14ac:dyDescent="0.35">
      <c r="A87" t="s">
        <v>555</v>
      </c>
      <c r="B87" s="2">
        <v>3555</v>
      </c>
      <c r="C87" s="3">
        <v>0.03</v>
      </c>
      <c r="D87" s="2">
        <v>975</v>
      </c>
      <c r="E87" s="2">
        <v>1385</v>
      </c>
      <c r="F87" s="2">
        <v>780</v>
      </c>
      <c r="G87" s="2">
        <v>1605</v>
      </c>
      <c r="H87" s="2">
        <v>400</v>
      </c>
      <c r="I87" s="3">
        <v>0.27</v>
      </c>
      <c r="J87" s="3">
        <v>0.39</v>
      </c>
      <c r="K87" s="3">
        <v>0.22</v>
      </c>
      <c r="L87" s="3">
        <v>0.45</v>
      </c>
      <c r="M87" s="3">
        <v>0.11</v>
      </c>
    </row>
    <row r="88" spans="1:13" x14ac:dyDescent="0.35">
      <c r="A88" t="s">
        <v>556</v>
      </c>
      <c r="B88" s="2">
        <v>3345</v>
      </c>
      <c r="C88" s="3">
        <v>0.03</v>
      </c>
      <c r="D88" s="2">
        <v>945</v>
      </c>
      <c r="E88" s="2">
        <v>1115</v>
      </c>
      <c r="F88" s="2">
        <v>960</v>
      </c>
      <c r="G88" s="2">
        <v>2275</v>
      </c>
      <c r="H88" s="2">
        <v>350</v>
      </c>
      <c r="I88" s="3">
        <v>0.28000000000000003</v>
      </c>
      <c r="J88" s="3">
        <v>0.33</v>
      </c>
      <c r="K88" s="3">
        <v>0.28999999999999998</v>
      </c>
      <c r="L88" s="3">
        <v>0.68</v>
      </c>
      <c r="M88" s="3">
        <v>0.11</v>
      </c>
    </row>
    <row r="89" spans="1:13" x14ac:dyDescent="0.35">
      <c r="A89" t="s">
        <v>557</v>
      </c>
      <c r="B89" s="2">
        <v>2515</v>
      </c>
      <c r="C89" s="3">
        <v>0.03</v>
      </c>
      <c r="D89" s="2">
        <v>920</v>
      </c>
      <c r="E89" s="2">
        <v>795</v>
      </c>
      <c r="F89" s="2">
        <v>720</v>
      </c>
      <c r="G89" s="2">
        <v>1775</v>
      </c>
      <c r="H89" s="2">
        <v>215</v>
      </c>
      <c r="I89" s="3">
        <v>0.37</v>
      </c>
      <c r="J89" s="3">
        <v>0.32</v>
      </c>
      <c r="K89" s="3">
        <v>0.28999999999999998</v>
      </c>
      <c r="L89" s="3">
        <v>0.71</v>
      </c>
      <c r="M89" s="3">
        <v>0.09</v>
      </c>
    </row>
    <row r="90" spans="1:13" x14ac:dyDescent="0.35">
      <c r="A90" t="s">
        <v>558</v>
      </c>
      <c r="B90" s="2">
        <v>2690</v>
      </c>
      <c r="C90" s="3">
        <v>0.03</v>
      </c>
      <c r="D90" s="2">
        <v>1085</v>
      </c>
      <c r="E90" s="2">
        <v>790</v>
      </c>
      <c r="F90" s="2">
        <v>655</v>
      </c>
      <c r="G90" s="2">
        <v>1865</v>
      </c>
      <c r="H90" s="2">
        <v>340</v>
      </c>
      <c r="I90" s="3">
        <v>0.4</v>
      </c>
      <c r="J90" s="3">
        <v>0.28999999999999998</v>
      </c>
      <c r="K90" s="3">
        <v>0.24</v>
      </c>
      <c r="L90" s="3">
        <v>0.69</v>
      </c>
      <c r="M90" s="3">
        <v>0.13</v>
      </c>
    </row>
    <row r="91" spans="1:13" x14ac:dyDescent="0.35">
      <c r="A91" t="s">
        <v>559</v>
      </c>
      <c r="B91" s="2">
        <v>1100</v>
      </c>
      <c r="C91" s="3">
        <v>0.03</v>
      </c>
      <c r="D91" s="2">
        <v>685</v>
      </c>
      <c r="E91" s="2">
        <v>225</v>
      </c>
      <c r="F91" s="2">
        <v>145</v>
      </c>
      <c r="G91" s="2">
        <v>925</v>
      </c>
      <c r="H91" s="2">
        <v>85</v>
      </c>
      <c r="I91" s="3">
        <v>0.62</v>
      </c>
      <c r="J91" s="3">
        <v>0.2</v>
      </c>
      <c r="K91" s="3">
        <v>0.13</v>
      </c>
      <c r="L91" s="3">
        <v>0.84</v>
      </c>
      <c r="M91" s="3">
        <v>0.08</v>
      </c>
    </row>
    <row r="92" spans="1:13" x14ac:dyDescent="0.35">
      <c r="A92" t="s">
        <v>704</v>
      </c>
      <c r="B92" s="2">
        <v>13730</v>
      </c>
      <c r="C92" s="3">
        <v>0.03</v>
      </c>
      <c r="D92" s="2">
        <v>5105</v>
      </c>
      <c r="E92" s="2">
        <v>4305</v>
      </c>
      <c r="F92" s="2">
        <v>3255</v>
      </c>
      <c r="G92" s="2">
        <v>8450</v>
      </c>
      <c r="H92" s="2">
        <v>1415</v>
      </c>
      <c r="I92" s="3">
        <v>0.37</v>
      </c>
      <c r="J92" s="3">
        <v>0.31</v>
      </c>
      <c r="K92" s="3">
        <v>0.24</v>
      </c>
      <c r="L92" s="3">
        <v>0.62</v>
      </c>
      <c r="M92" s="3">
        <v>0.1</v>
      </c>
    </row>
    <row r="93" spans="1:13" x14ac:dyDescent="0.35">
      <c r="A93" t="s">
        <v>560</v>
      </c>
      <c r="B93" s="2">
        <v>1320</v>
      </c>
      <c r="C93" s="3">
        <v>7.0000000000000007E-2</v>
      </c>
      <c r="D93" s="2">
        <v>1275</v>
      </c>
      <c r="E93" s="2">
        <v>0</v>
      </c>
      <c r="F93" s="2">
        <v>0</v>
      </c>
      <c r="G93" s="2">
        <v>0</v>
      </c>
      <c r="H93" s="2">
        <v>45</v>
      </c>
      <c r="I93" s="3">
        <v>0.96</v>
      </c>
      <c r="J93" s="3">
        <v>0</v>
      </c>
      <c r="K93" s="3">
        <v>0</v>
      </c>
      <c r="L93" s="3">
        <v>0</v>
      </c>
      <c r="M93" s="3">
        <v>0.04</v>
      </c>
    </row>
    <row r="94" spans="1:13" x14ac:dyDescent="0.35">
      <c r="A94" t="s">
        <v>561</v>
      </c>
      <c r="B94" s="2">
        <v>9430</v>
      </c>
      <c r="C94" s="3">
        <v>7.0000000000000007E-2</v>
      </c>
      <c r="D94" s="2">
        <v>2530</v>
      </c>
      <c r="E94" s="2">
        <v>3800</v>
      </c>
      <c r="F94" s="2">
        <v>1965</v>
      </c>
      <c r="G94" s="2">
        <v>4120</v>
      </c>
      <c r="H94" s="2">
        <v>1085</v>
      </c>
      <c r="I94" s="3">
        <v>0.27</v>
      </c>
      <c r="J94" s="3">
        <v>0.4</v>
      </c>
      <c r="K94" s="3">
        <v>0.21</v>
      </c>
      <c r="L94" s="3">
        <v>0.44</v>
      </c>
      <c r="M94" s="3">
        <v>0.12</v>
      </c>
    </row>
    <row r="95" spans="1:13" x14ac:dyDescent="0.35">
      <c r="A95" t="s">
        <v>562</v>
      </c>
      <c r="B95" s="2">
        <v>8500</v>
      </c>
      <c r="C95" s="3">
        <v>7.0000000000000007E-2</v>
      </c>
      <c r="D95" s="2">
        <v>2520</v>
      </c>
      <c r="E95" s="2">
        <v>2830</v>
      </c>
      <c r="F95" s="2">
        <v>2495</v>
      </c>
      <c r="G95" s="2">
        <v>5725</v>
      </c>
      <c r="H95" s="2">
        <v>885</v>
      </c>
      <c r="I95" s="3">
        <v>0.3</v>
      </c>
      <c r="J95" s="3">
        <v>0.33</v>
      </c>
      <c r="K95" s="3">
        <v>0.28999999999999998</v>
      </c>
      <c r="L95" s="3">
        <v>0.67</v>
      </c>
      <c r="M95" s="3">
        <v>0.1</v>
      </c>
    </row>
    <row r="96" spans="1:13" x14ac:dyDescent="0.35">
      <c r="A96" t="s">
        <v>563</v>
      </c>
      <c r="B96" s="2">
        <v>6425</v>
      </c>
      <c r="C96" s="3">
        <v>0.08</v>
      </c>
      <c r="D96" s="2">
        <v>2465</v>
      </c>
      <c r="E96" s="2">
        <v>2200</v>
      </c>
      <c r="F96" s="2">
        <v>1880</v>
      </c>
      <c r="G96" s="2">
        <v>4625</v>
      </c>
      <c r="H96" s="2">
        <v>485</v>
      </c>
      <c r="I96" s="3">
        <v>0.38</v>
      </c>
      <c r="J96" s="3">
        <v>0.34</v>
      </c>
      <c r="K96" s="3">
        <v>0.28999999999999998</v>
      </c>
      <c r="L96" s="3">
        <v>0.72</v>
      </c>
      <c r="M96" s="3">
        <v>0.08</v>
      </c>
    </row>
    <row r="97" spans="1:13" x14ac:dyDescent="0.35">
      <c r="A97" t="s">
        <v>564</v>
      </c>
      <c r="B97" s="2">
        <v>6265</v>
      </c>
      <c r="C97" s="3">
        <v>7.0000000000000007E-2</v>
      </c>
      <c r="D97" s="2">
        <v>2520</v>
      </c>
      <c r="E97" s="2">
        <v>1875</v>
      </c>
      <c r="F97" s="2">
        <v>1645</v>
      </c>
      <c r="G97" s="2">
        <v>4420</v>
      </c>
      <c r="H97" s="2">
        <v>645</v>
      </c>
      <c r="I97" s="3">
        <v>0.4</v>
      </c>
      <c r="J97" s="3">
        <v>0.3</v>
      </c>
      <c r="K97" s="3">
        <v>0.26</v>
      </c>
      <c r="L97" s="3">
        <v>0.71</v>
      </c>
      <c r="M97" s="3">
        <v>0.1</v>
      </c>
    </row>
    <row r="98" spans="1:13" x14ac:dyDescent="0.35">
      <c r="A98" t="s">
        <v>565</v>
      </c>
      <c r="B98" s="2">
        <v>2730</v>
      </c>
      <c r="C98" s="3">
        <v>7.0000000000000007E-2</v>
      </c>
      <c r="D98" s="2">
        <v>1675</v>
      </c>
      <c r="E98" s="2">
        <v>650</v>
      </c>
      <c r="F98" s="2">
        <v>350</v>
      </c>
      <c r="G98" s="2">
        <v>2280</v>
      </c>
      <c r="H98" s="2">
        <v>200</v>
      </c>
      <c r="I98" s="3">
        <v>0.61</v>
      </c>
      <c r="J98" s="3">
        <v>0.24</v>
      </c>
      <c r="K98" s="3">
        <v>0.13</v>
      </c>
      <c r="L98" s="3">
        <v>0.84</v>
      </c>
      <c r="M98" s="3">
        <v>7.0000000000000007E-2</v>
      </c>
    </row>
    <row r="99" spans="1:13" x14ac:dyDescent="0.35">
      <c r="A99" t="s">
        <v>705</v>
      </c>
      <c r="B99" s="2">
        <v>34670</v>
      </c>
      <c r="C99" s="3">
        <v>7.0000000000000007E-2</v>
      </c>
      <c r="D99" s="2">
        <v>12990</v>
      </c>
      <c r="E99" s="2">
        <v>11355</v>
      </c>
      <c r="F99" s="2">
        <v>8335</v>
      </c>
      <c r="G99" s="2">
        <v>21175</v>
      </c>
      <c r="H99" s="2">
        <v>3350</v>
      </c>
      <c r="I99" s="3">
        <v>0.37</v>
      </c>
      <c r="J99" s="3">
        <v>0.33</v>
      </c>
      <c r="K99" s="3">
        <v>0.24</v>
      </c>
      <c r="L99" s="3">
        <v>0.61</v>
      </c>
      <c r="M99" s="3">
        <v>0.1</v>
      </c>
    </row>
    <row r="100" spans="1:13" x14ac:dyDescent="0.35">
      <c r="A100" t="s">
        <v>566</v>
      </c>
      <c r="B100" s="2">
        <v>2630</v>
      </c>
      <c r="C100" s="3">
        <v>0.14000000000000001</v>
      </c>
      <c r="D100" s="2">
        <v>2520</v>
      </c>
      <c r="E100" s="2">
        <v>0</v>
      </c>
      <c r="F100" s="2">
        <v>0</v>
      </c>
      <c r="G100" s="2">
        <v>0</v>
      </c>
      <c r="H100" s="2">
        <v>110</v>
      </c>
      <c r="I100" s="3">
        <v>0.96</v>
      </c>
      <c r="J100" s="3">
        <v>0</v>
      </c>
      <c r="K100" s="3">
        <v>0</v>
      </c>
      <c r="L100" s="3">
        <v>0</v>
      </c>
      <c r="M100" s="3">
        <v>0.04</v>
      </c>
    </row>
    <row r="101" spans="1:13" x14ac:dyDescent="0.35">
      <c r="A101" t="s">
        <v>567</v>
      </c>
      <c r="B101" s="2">
        <v>21055</v>
      </c>
      <c r="C101" s="3">
        <v>0.16</v>
      </c>
      <c r="D101" s="2">
        <v>5225</v>
      </c>
      <c r="E101" s="2">
        <v>7965</v>
      </c>
      <c r="F101" s="2">
        <v>4570</v>
      </c>
      <c r="G101" s="2">
        <v>8730</v>
      </c>
      <c r="H101" s="2">
        <v>3155</v>
      </c>
      <c r="I101" s="3">
        <v>0.25</v>
      </c>
      <c r="J101" s="3">
        <v>0.38</v>
      </c>
      <c r="K101" s="3">
        <v>0.22</v>
      </c>
      <c r="L101" s="3">
        <v>0.41</v>
      </c>
      <c r="M101" s="3">
        <v>0.15</v>
      </c>
    </row>
    <row r="102" spans="1:13" x14ac:dyDescent="0.35">
      <c r="A102" t="s">
        <v>568</v>
      </c>
      <c r="B102" s="2">
        <v>19070</v>
      </c>
      <c r="C102" s="3">
        <v>0.16</v>
      </c>
      <c r="D102" s="2">
        <v>5245</v>
      </c>
      <c r="E102" s="2">
        <v>6020</v>
      </c>
      <c r="F102" s="2">
        <v>5180</v>
      </c>
      <c r="G102" s="2">
        <v>12455</v>
      </c>
      <c r="H102" s="2">
        <v>2695</v>
      </c>
      <c r="I102" s="3">
        <v>0.28000000000000003</v>
      </c>
      <c r="J102" s="3">
        <v>0.32</v>
      </c>
      <c r="K102" s="3">
        <v>0.27</v>
      </c>
      <c r="L102" s="3">
        <v>0.65</v>
      </c>
      <c r="M102" s="3">
        <v>0.14000000000000001</v>
      </c>
    </row>
    <row r="103" spans="1:13" x14ac:dyDescent="0.35">
      <c r="A103" t="s">
        <v>569</v>
      </c>
      <c r="B103" s="2">
        <v>13800</v>
      </c>
      <c r="C103" s="3">
        <v>0.16</v>
      </c>
      <c r="D103" s="2">
        <v>5230</v>
      </c>
      <c r="E103" s="2">
        <v>4260</v>
      </c>
      <c r="F103" s="2">
        <v>3685</v>
      </c>
      <c r="G103" s="2">
        <v>9590</v>
      </c>
      <c r="H103" s="2">
        <v>1645</v>
      </c>
      <c r="I103" s="3">
        <v>0.38</v>
      </c>
      <c r="J103" s="3">
        <v>0.31</v>
      </c>
      <c r="K103" s="3">
        <v>0.27</v>
      </c>
      <c r="L103" s="3">
        <v>0.69</v>
      </c>
      <c r="M103" s="3">
        <v>0.12</v>
      </c>
    </row>
    <row r="104" spans="1:13" x14ac:dyDescent="0.35">
      <c r="A104" t="s">
        <v>570</v>
      </c>
      <c r="B104" s="2">
        <v>14145</v>
      </c>
      <c r="C104" s="3">
        <v>0.16</v>
      </c>
      <c r="D104" s="2">
        <v>5710</v>
      </c>
      <c r="E104" s="2">
        <v>3745</v>
      </c>
      <c r="F104" s="2">
        <v>3525</v>
      </c>
      <c r="G104" s="2">
        <v>9510</v>
      </c>
      <c r="H104" s="2">
        <v>1915</v>
      </c>
      <c r="I104" s="3">
        <v>0.4</v>
      </c>
      <c r="J104" s="3">
        <v>0.26</v>
      </c>
      <c r="K104" s="3">
        <v>0.25</v>
      </c>
      <c r="L104" s="3">
        <v>0.67</v>
      </c>
      <c r="M104" s="3">
        <v>0.14000000000000001</v>
      </c>
    </row>
    <row r="105" spans="1:13" x14ac:dyDescent="0.35">
      <c r="A105" t="s">
        <v>571</v>
      </c>
      <c r="B105" s="2">
        <v>6615</v>
      </c>
      <c r="C105" s="3">
        <v>0.17</v>
      </c>
      <c r="D105" s="2">
        <v>4025</v>
      </c>
      <c r="E105" s="2">
        <v>1555</v>
      </c>
      <c r="F105" s="2">
        <v>860</v>
      </c>
      <c r="G105" s="2">
        <v>5450</v>
      </c>
      <c r="H105" s="2">
        <v>615</v>
      </c>
      <c r="I105" s="3">
        <v>0.61</v>
      </c>
      <c r="J105" s="3">
        <v>0.24</v>
      </c>
      <c r="K105" s="3">
        <v>0.13</v>
      </c>
      <c r="L105" s="3">
        <v>0.82</v>
      </c>
      <c r="M105" s="3">
        <v>0.09</v>
      </c>
    </row>
    <row r="106" spans="1:13" x14ac:dyDescent="0.35">
      <c r="A106" t="s">
        <v>706</v>
      </c>
      <c r="B106" s="2">
        <v>77320</v>
      </c>
      <c r="C106" s="3">
        <v>0.16</v>
      </c>
      <c r="D106" s="2">
        <v>27950</v>
      </c>
      <c r="E106" s="2">
        <v>23550</v>
      </c>
      <c r="F106" s="2">
        <v>17815</v>
      </c>
      <c r="G106" s="2">
        <v>45735</v>
      </c>
      <c r="H106" s="2">
        <v>10135</v>
      </c>
      <c r="I106" s="3">
        <v>0.36</v>
      </c>
      <c r="J106" s="3">
        <v>0.3</v>
      </c>
      <c r="K106" s="3">
        <v>0.23</v>
      </c>
      <c r="L106" s="3">
        <v>0.59</v>
      </c>
      <c r="M106" s="3">
        <v>0.13</v>
      </c>
    </row>
    <row r="107" spans="1:13" x14ac:dyDescent="0.35">
      <c r="A107" t="s">
        <v>572</v>
      </c>
      <c r="B107" s="2">
        <v>610</v>
      </c>
      <c r="C107" s="3">
        <v>0.03</v>
      </c>
      <c r="D107" s="2">
        <v>595</v>
      </c>
      <c r="E107" s="2">
        <v>0</v>
      </c>
      <c r="F107" s="2">
        <v>0</v>
      </c>
      <c r="G107" s="2">
        <v>0</v>
      </c>
      <c r="H107" s="2">
        <v>15</v>
      </c>
      <c r="I107" s="3">
        <v>0.97</v>
      </c>
      <c r="J107" s="3">
        <v>0</v>
      </c>
      <c r="K107" s="3">
        <v>0</v>
      </c>
      <c r="L107" s="3">
        <v>0</v>
      </c>
      <c r="M107" s="3">
        <v>0.03</v>
      </c>
    </row>
    <row r="108" spans="1:13" x14ac:dyDescent="0.35">
      <c r="A108" t="s">
        <v>573</v>
      </c>
      <c r="B108" s="2">
        <v>3780</v>
      </c>
      <c r="C108" s="3">
        <v>0.03</v>
      </c>
      <c r="D108" s="2">
        <v>1075</v>
      </c>
      <c r="E108" s="2">
        <v>1505</v>
      </c>
      <c r="F108" s="2">
        <v>870</v>
      </c>
      <c r="G108" s="2">
        <v>1550</v>
      </c>
      <c r="H108" s="2">
        <v>410</v>
      </c>
      <c r="I108" s="3">
        <v>0.28000000000000003</v>
      </c>
      <c r="J108" s="3">
        <v>0.4</v>
      </c>
      <c r="K108" s="3">
        <v>0.23</v>
      </c>
      <c r="L108" s="3">
        <v>0.41</v>
      </c>
      <c r="M108" s="3">
        <v>0.11</v>
      </c>
    </row>
    <row r="109" spans="1:13" x14ac:dyDescent="0.35">
      <c r="A109" t="s">
        <v>574</v>
      </c>
      <c r="B109" s="2">
        <v>4095</v>
      </c>
      <c r="C109" s="3">
        <v>0.03</v>
      </c>
      <c r="D109" s="2">
        <v>1185</v>
      </c>
      <c r="E109" s="2">
        <v>1395</v>
      </c>
      <c r="F109" s="2">
        <v>1195</v>
      </c>
      <c r="G109" s="2">
        <v>2705</v>
      </c>
      <c r="H109" s="2">
        <v>490</v>
      </c>
      <c r="I109" s="3">
        <v>0.28999999999999998</v>
      </c>
      <c r="J109" s="3">
        <v>0.34</v>
      </c>
      <c r="K109" s="3">
        <v>0.28999999999999998</v>
      </c>
      <c r="L109" s="3">
        <v>0.66</v>
      </c>
      <c r="M109" s="3">
        <v>0.12</v>
      </c>
    </row>
    <row r="110" spans="1:13" x14ac:dyDescent="0.35">
      <c r="A110" t="s">
        <v>575</v>
      </c>
      <c r="B110" s="2">
        <v>2940</v>
      </c>
      <c r="C110" s="3">
        <v>0.03</v>
      </c>
      <c r="D110" s="2">
        <v>1110</v>
      </c>
      <c r="E110" s="2">
        <v>960</v>
      </c>
      <c r="F110" s="2">
        <v>920</v>
      </c>
      <c r="G110" s="2">
        <v>2055</v>
      </c>
      <c r="H110" s="2">
        <v>245</v>
      </c>
      <c r="I110" s="3">
        <v>0.38</v>
      </c>
      <c r="J110" s="3">
        <v>0.33</v>
      </c>
      <c r="K110" s="3">
        <v>0.31</v>
      </c>
      <c r="L110" s="3">
        <v>0.7</v>
      </c>
      <c r="M110" s="3">
        <v>0.08</v>
      </c>
    </row>
    <row r="111" spans="1:13" x14ac:dyDescent="0.35">
      <c r="A111" t="s">
        <v>576</v>
      </c>
      <c r="B111" s="2">
        <v>2885</v>
      </c>
      <c r="C111" s="3">
        <v>0.03</v>
      </c>
      <c r="D111" s="2">
        <v>1210</v>
      </c>
      <c r="E111" s="2">
        <v>780</v>
      </c>
      <c r="F111" s="2">
        <v>685</v>
      </c>
      <c r="G111" s="2">
        <v>2005</v>
      </c>
      <c r="H111" s="2">
        <v>325</v>
      </c>
      <c r="I111" s="3">
        <v>0.42</v>
      </c>
      <c r="J111" s="3">
        <v>0.27</v>
      </c>
      <c r="K111" s="3">
        <v>0.24</v>
      </c>
      <c r="L111" s="3">
        <v>0.69</v>
      </c>
      <c r="M111" s="3">
        <v>0.11</v>
      </c>
    </row>
    <row r="112" spans="1:13" x14ac:dyDescent="0.35">
      <c r="A112" t="s">
        <v>577</v>
      </c>
      <c r="B112" s="2">
        <v>1280</v>
      </c>
      <c r="C112" s="3">
        <v>0.03</v>
      </c>
      <c r="D112" s="2">
        <v>790</v>
      </c>
      <c r="E112" s="2">
        <v>280</v>
      </c>
      <c r="F112" s="2">
        <v>150</v>
      </c>
      <c r="G112" s="2">
        <v>1080</v>
      </c>
      <c r="H112" s="2">
        <v>90</v>
      </c>
      <c r="I112" s="3">
        <v>0.62</v>
      </c>
      <c r="J112" s="3">
        <v>0.22</v>
      </c>
      <c r="K112" s="3">
        <v>0.12</v>
      </c>
      <c r="L112" s="3">
        <v>0.84</v>
      </c>
      <c r="M112" s="3">
        <v>7.0000000000000007E-2</v>
      </c>
    </row>
    <row r="113" spans="1:13" x14ac:dyDescent="0.35">
      <c r="A113" t="s">
        <v>707</v>
      </c>
      <c r="B113" s="2">
        <v>15595</v>
      </c>
      <c r="C113" s="3">
        <v>0.03</v>
      </c>
      <c r="D113" s="2">
        <v>5960</v>
      </c>
      <c r="E113" s="2">
        <v>4920</v>
      </c>
      <c r="F113" s="2">
        <v>3820</v>
      </c>
      <c r="G113" s="2">
        <v>9390</v>
      </c>
      <c r="H113" s="2">
        <v>1575</v>
      </c>
      <c r="I113" s="3">
        <v>0.38</v>
      </c>
      <c r="J113" s="3">
        <v>0.32</v>
      </c>
      <c r="K113" s="3">
        <v>0.24</v>
      </c>
      <c r="L113" s="3">
        <v>0.6</v>
      </c>
      <c r="M113" s="3">
        <v>0.1</v>
      </c>
    </row>
    <row r="114" spans="1:13" x14ac:dyDescent="0.35">
      <c r="A114" t="s">
        <v>578</v>
      </c>
      <c r="B114" s="2">
        <v>335</v>
      </c>
      <c r="C114" s="3">
        <v>0.02</v>
      </c>
      <c r="D114" s="2">
        <v>325</v>
      </c>
      <c r="E114" s="2">
        <v>0</v>
      </c>
      <c r="F114" s="2">
        <v>0</v>
      </c>
      <c r="G114" s="2">
        <v>0</v>
      </c>
      <c r="H114" s="2">
        <v>10</v>
      </c>
      <c r="I114" s="3">
        <v>0.97</v>
      </c>
      <c r="J114" s="3">
        <v>0</v>
      </c>
      <c r="K114" s="3">
        <v>0</v>
      </c>
      <c r="L114" s="3">
        <v>0</v>
      </c>
      <c r="M114" s="3">
        <v>0.03</v>
      </c>
    </row>
    <row r="115" spans="1:13" x14ac:dyDescent="0.35">
      <c r="A115" t="s">
        <v>579</v>
      </c>
      <c r="B115" s="2">
        <v>2310</v>
      </c>
      <c r="C115" s="3">
        <v>0.02</v>
      </c>
      <c r="D115" s="2">
        <v>530</v>
      </c>
      <c r="E115" s="2">
        <v>860</v>
      </c>
      <c r="F115" s="2">
        <v>480</v>
      </c>
      <c r="G115" s="2">
        <v>965</v>
      </c>
      <c r="H115" s="2">
        <v>355</v>
      </c>
      <c r="I115" s="3">
        <v>0.23</v>
      </c>
      <c r="J115" s="3">
        <v>0.37</v>
      </c>
      <c r="K115" s="3">
        <v>0.21</v>
      </c>
      <c r="L115" s="3">
        <v>0.42</v>
      </c>
      <c r="M115" s="3">
        <v>0.15</v>
      </c>
    </row>
    <row r="116" spans="1:13" x14ac:dyDescent="0.35">
      <c r="A116" t="s">
        <v>580</v>
      </c>
      <c r="B116" s="2">
        <v>1850</v>
      </c>
      <c r="C116" s="3">
        <v>0.02</v>
      </c>
      <c r="D116" s="2">
        <v>530</v>
      </c>
      <c r="E116" s="2">
        <v>570</v>
      </c>
      <c r="F116" s="2">
        <v>465</v>
      </c>
      <c r="G116" s="2">
        <v>1215</v>
      </c>
      <c r="H116" s="2">
        <v>275</v>
      </c>
      <c r="I116" s="3">
        <v>0.28999999999999998</v>
      </c>
      <c r="J116" s="3">
        <v>0.31</v>
      </c>
      <c r="K116" s="3">
        <v>0.25</v>
      </c>
      <c r="L116" s="3">
        <v>0.66</v>
      </c>
      <c r="M116" s="3">
        <v>0.15</v>
      </c>
    </row>
    <row r="117" spans="1:13" x14ac:dyDescent="0.35">
      <c r="A117" t="s">
        <v>581</v>
      </c>
      <c r="B117" s="2">
        <v>1315</v>
      </c>
      <c r="C117" s="3">
        <v>0.02</v>
      </c>
      <c r="D117" s="2">
        <v>530</v>
      </c>
      <c r="E117" s="2">
        <v>425</v>
      </c>
      <c r="F117" s="2">
        <v>360</v>
      </c>
      <c r="G117" s="2">
        <v>965</v>
      </c>
      <c r="H117" s="2">
        <v>95</v>
      </c>
      <c r="I117" s="3">
        <v>0.4</v>
      </c>
      <c r="J117" s="3">
        <v>0.32</v>
      </c>
      <c r="K117" s="3">
        <v>0.27</v>
      </c>
      <c r="L117" s="3">
        <v>0.74</v>
      </c>
      <c r="M117" s="3">
        <v>7.0000000000000007E-2</v>
      </c>
    </row>
    <row r="118" spans="1:13" x14ac:dyDescent="0.35">
      <c r="A118" t="s">
        <v>582</v>
      </c>
      <c r="B118" s="2">
        <v>1375</v>
      </c>
      <c r="C118" s="3">
        <v>0.02</v>
      </c>
      <c r="D118" s="2">
        <v>610</v>
      </c>
      <c r="E118" s="2">
        <v>385</v>
      </c>
      <c r="F118" s="2">
        <v>320</v>
      </c>
      <c r="G118" s="2">
        <v>965</v>
      </c>
      <c r="H118" s="2">
        <v>135</v>
      </c>
      <c r="I118" s="3">
        <v>0.44</v>
      </c>
      <c r="J118" s="3">
        <v>0.28000000000000003</v>
      </c>
      <c r="K118" s="3">
        <v>0.23</v>
      </c>
      <c r="L118" s="3">
        <v>0.7</v>
      </c>
      <c r="M118" s="3">
        <v>0.1</v>
      </c>
    </row>
    <row r="119" spans="1:13" x14ac:dyDescent="0.35">
      <c r="A119" t="s">
        <v>583</v>
      </c>
      <c r="B119" s="2">
        <v>580</v>
      </c>
      <c r="C119" s="3">
        <v>0.02</v>
      </c>
      <c r="D119" s="2">
        <v>375</v>
      </c>
      <c r="E119" s="2">
        <v>135</v>
      </c>
      <c r="F119" s="2">
        <v>70</v>
      </c>
      <c r="G119" s="2">
        <v>485</v>
      </c>
      <c r="H119" s="2">
        <v>40</v>
      </c>
      <c r="I119" s="3">
        <v>0.64</v>
      </c>
      <c r="J119" s="3">
        <v>0.24</v>
      </c>
      <c r="K119" s="3">
        <v>0.12</v>
      </c>
      <c r="L119" s="3">
        <v>0.84</v>
      </c>
      <c r="M119" s="3">
        <v>7.0000000000000007E-2</v>
      </c>
    </row>
    <row r="120" spans="1:13" x14ac:dyDescent="0.35">
      <c r="A120" t="s">
        <v>708</v>
      </c>
      <c r="B120" s="2">
        <v>7755</v>
      </c>
      <c r="C120" s="3">
        <v>0.02</v>
      </c>
      <c r="D120" s="2">
        <v>2895</v>
      </c>
      <c r="E120" s="2">
        <v>2380</v>
      </c>
      <c r="F120" s="2">
        <v>1700</v>
      </c>
      <c r="G120" s="2">
        <v>4600</v>
      </c>
      <c r="H120" s="2">
        <v>910</v>
      </c>
      <c r="I120" s="3">
        <v>0.37</v>
      </c>
      <c r="J120" s="3">
        <v>0.31</v>
      </c>
      <c r="K120" s="3">
        <v>0.22</v>
      </c>
      <c r="L120" s="3">
        <v>0.59</v>
      </c>
      <c r="M120" s="3">
        <v>0.12</v>
      </c>
    </row>
    <row r="121" spans="1:13" x14ac:dyDescent="0.35">
      <c r="A121" t="s">
        <v>584</v>
      </c>
      <c r="B121" s="2">
        <v>350</v>
      </c>
      <c r="C121" s="3">
        <v>0.02</v>
      </c>
      <c r="D121" s="2">
        <v>340</v>
      </c>
      <c r="E121" s="2">
        <v>0</v>
      </c>
      <c r="F121" s="2">
        <v>0</v>
      </c>
      <c r="G121" s="2">
        <v>0</v>
      </c>
      <c r="H121" s="2">
        <v>10</v>
      </c>
      <c r="I121" s="3">
        <v>0.97</v>
      </c>
      <c r="J121" s="3">
        <v>0</v>
      </c>
      <c r="K121" s="3">
        <v>0</v>
      </c>
      <c r="L121" s="3">
        <v>0</v>
      </c>
      <c r="M121" s="3">
        <v>0.03</v>
      </c>
    </row>
    <row r="122" spans="1:13" x14ac:dyDescent="0.35">
      <c r="A122" t="s">
        <v>585</v>
      </c>
      <c r="B122" s="2">
        <v>2260</v>
      </c>
      <c r="C122" s="3">
        <v>0.02</v>
      </c>
      <c r="D122" s="2">
        <v>575</v>
      </c>
      <c r="E122" s="2">
        <v>965</v>
      </c>
      <c r="F122" s="2">
        <v>500</v>
      </c>
      <c r="G122" s="2">
        <v>955</v>
      </c>
      <c r="H122" s="2">
        <v>275</v>
      </c>
      <c r="I122" s="3">
        <v>0.26</v>
      </c>
      <c r="J122" s="3">
        <v>0.43</v>
      </c>
      <c r="K122" s="3">
        <v>0.22</v>
      </c>
      <c r="L122" s="3">
        <v>0.42</v>
      </c>
      <c r="M122" s="3">
        <v>0.12</v>
      </c>
    </row>
    <row r="123" spans="1:13" x14ac:dyDescent="0.35">
      <c r="A123" t="s">
        <v>586</v>
      </c>
      <c r="B123" s="2">
        <v>2260</v>
      </c>
      <c r="C123" s="3">
        <v>0.02</v>
      </c>
      <c r="D123" s="2">
        <v>630</v>
      </c>
      <c r="E123" s="2">
        <v>735</v>
      </c>
      <c r="F123" s="2">
        <v>670</v>
      </c>
      <c r="G123" s="2">
        <v>1510</v>
      </c>
      <c r="H123" s="2">
        <v>270</v>
      </c>
      <c r="I123" s="3">
        <v>0.28000000000000003</v>
      </c>
      <c r="J123" s="3">
        <v>0.33</v>
      </c>
      <c r="K123" s="3">
        <v>0.3</v>
      </c>
      <c r="L123" s="3">
        <v>0.67</v>
      </c>
      <c r="M123" s="3">
        <v>0.12</v>
      </c>
    </row>
    <row r="124" spans="1:13" x14ac:dyDescent="0.35">
      <c r="A124" t="s">
        <v>587</v>
      </c>
      <c r="B124" s="2">
        <v>1720</v>
      </c>
      <c r="C124" s="3">
        <v>0.02</v>
      </c>
      <c r="D124" s="2">
        <v>655</v>
      </c>
      <c r="E124" s="2">
        <v>515</v>
      </c>
      <c r="F124" s="2">
        <v>530</v>
      </c>
      <c r="G124" s="2">
        <v>1215</v>
      </c>
      <c r="H124" s="2">
        <v>140</v>
      </c>
      <c r="I124" s="3">
        <v>0.38</v>
      </c>
      <c r="J124" s="3">
        <v>0.3</v>
      </c>
      <c r="K124" s="3">
        <v>0.31</v>
      </c>
      <c r="L124" s="3">
        <v>0.71</v>
      </c>
      <c r="M124" s="3">
        <v>0.08</v>
      </c>
    </row>
    <row r="125" spans="1:13" x14ac:dyDescent="0.35">
      <c r="A125" t="s">
        <v>588</v>
      </c>
      <c r="B125" s="2">
        <v>1575</v>
      </c>
      <c r="C125" s="3">
        <v>0.02</v>
      </c>
      <c r="D125" s="2">
        <v>630</v>
      </c>
      <c r="E125" s="2">
        <v>460</v>
      </c>
      <c r="F125" s="2">
        <v>420</v>
      </c>
      <c r="G125" s="2">
        <v>1090</v>
      </c>
      <c r="H125" s="2">
        <v>175</v>
      </c>
      <c r="I125" s="3">
        <v>0.4</v>
      </c>
      <c r="J125" s="3">
        <v>0.28999999999999998</v>
      </c>
      <c r="K125" s="3">
        <v>0.27</v>
      </c>
      <c r="L125" s="3">
        <v>0.69</v>
      </c>
      <c r="M125" s="3">
        <v>0.11</v>
      </c>
    </row>
    <row r="126" spans="1:13" x14ac:dyDescent="0.35">
      <c r="A126" t="s">
        <v>589</v>
      </c>
      <c r="B126" s="2">
        <v>745</v>
      </c>
      <c r="C126" s="3">
        <v>0.02</v>
      </c>
      <c r="D126" s="2">
        <v>445</v>
      </c>
      <c r="E126" s="2">
        <v>175</v>
      </c>
      <c r="F126" s="2">
        <v>85</v>
      </c>
      <c r="G126" s="2">
        <v>610</v>
      </c>
      <c r="H126" s="2">
        <v>60</v>
      </c>
      <c r="I126" s="3">
        <v>0.6</v>
      </c>
      <c r="J126" s="3">
        <v>0.23</v>
      </c>
      <c r="K126" s="3">
        <v>0.12</v>
      </c>
      <c r="L126" s="3">
        <v>0.82</v>
      </c>
      <c r="M126" s="3">
        <v>0.08</v>
      </c>
    </row>
    <row r="127" spans="1:13" x14ac:dyDescent="0.35">
      <c r="A127" t="s">
        <v>709</v>
      </c>
      <c r="B127" s="2">
        <v>8910</v>
      </c>
      <c r="C127" s="3">
        <v>0.02</v>
      </c>
      <c r="D127" s="2">
        <v>3285</v>
      </c>
      <c r="E127" s="2">
        <v>2845</v>
      </c>
      <c r="F127" s="2">
        <v>2200</v>
      </c>
      <c r="G127" s="2">
        <v>5385</v>
      </c>
      <c r="H127" s="2">
        <v>935</v>
      </c>
      <c r="I127" s="3">
        <v>0.37</v>
      </c>
      <c r="J127" s="3">
        <v>0.32</v>
      </c>
      <c r="K127" s="3">
        <v>0.25</v>
      </c>
      <c r="L127" s="3">
        <v>0.6</v>
      </c>
      <c r="M127" s="3">
        <v>0.11</v>
      </c>
    </row>
    <row r="128" spans="1:13" x14ac:dyDescent="0.35">
      <c r="A128" t="s">
        <v>590</v>
      </c>
      <c r="B128" s="2">
        <v>280</v>
      </c>
      <c r="C128" s="3">
        <v>0.01</v>
      </c>
      <c r="D128" s="2">
        <v>270</v>
      </c>
      <c r="E128" s="2">
        <v>0</v>
      </c>
      <c r="F128" s="2">
        <v>0</v>
      </c>
      <c r="G128" s="2">
        <v>0</v>
      </c>
      <c r="H128" s="2">
        <v>10</v>
      </c>
      <c r="I128" s="3">
        <v>0.96</v>
      </c>
      <c r="J128" s="3">
        <v>0</v>
      </c>
      <c r="K128" s="3">
        <v>0</v>
      </c>
      <c r="L128" s="3">
        <v>0</v>
      </c>
      <c r="M128" s="3">
        <v>0.04</v>
      </c>
    </row>
    <row r="129" spans="1:13" x14ac:dyDescent="0.35">
      <c r="A129" t="s">
        <v>591</v>
      </c>
      <c r="B129" s="2">
        <v>1610</v>
      </c>
      <c r="C129" s="3">
        <v>0.01</v>
      </c>
      <c r="D129" s="2">
        <v>440</v>
      </c>
      <c r="E129" s="2">
        <v>630</v>
      </c>
      <c r="F129" s="2">
        <v>350</v>
      </c>
      <c r="G129" s="2">
        <v>700</v>
      </c>
      <c r="H129" s="2">
        <v>205</v>
      </c>
      <c r="I129" s="3">
        <v>0.27</v>
      </c>
      <c r="J129" s="3">
        <v>0.39</v>
      </c>
      <c r="K129" s="3">
        <v>0.22</v>
      </c>
      <c r="L129" s="3">
        <v>0.43</v>
      </c>
      <c r="M129" s="3">
        <v>0.13</v>
      </c>
    </row>
    <row r="130" spans="1:13" x14ac:dyDescent="0.35">
      <c r="A130" t="s">
        <v>592</v>
      </c>
      <c r="B130" s="2">
        <v>1685</v>
      </c>
      <c r="C130" s="3">
        <v>0.01</v>
      </c>
      <c r="D130" s="2">
        <v>485</v>
      </c>
      <c r="E130" s="2">
        <v>530</v>
      </c>
      <c r="F130" s="2">
        <v>535</v>
      </c>
      <c r="G130" s="2">
        <v>1130</v>
      </c>
      <c r="H130" s="2">
        <v>175</v>
      </c>
      <c r="I130" s="3">
        <v>0.28999999999999998</v>
      </c>
      <c r="J130" s="3">
        <v>0.32</v>
      </c>
      <c r="K130" s="3">
        <v>0.32</v>
      </c>
      <c r="L130" s="3">
        <v>0.67</v>
      </c>
      <c r="M130" s="3">
        <v>0.1</v>
      </c>
    </row>
    <row r="131" spans="1:13" x14ac:dyDescent="0.35">
      <c r="A131" t="s">
        <v>593</v>
      </c>
      <c r="B131" s="2">
        <v>1190</v>
      </c>
      <c r="C131" s="3">
        <v>0.01</v>
      </c>
      <c r="D131" s="2">
        <v>440</v>
      </c>
      <c r="E131" s="2">
        <v>370</v>
      </c>
      <c r="F131" s="2">
        <v>325</v>
      </c>
      <c r="G131" s="2">
        <v>875</v>
      </c>
      <c r="H131" s="2">
        <v>90</v>
      </c>
      <c r="I131" s="3">
        <v>0.37</v>
      </c>
      <c r="J131" s="3">
        <v>0.31</v>
      </c>
      <c r="K131" s="3">
        <v>0.27</v>
      </c>
      <c r="L131" s="3">
        <v>0.74</v>
      </c>
      <c r="M131" s="3">
        <v>0.08</v>
      </c>
    </row>
    <row r="132" spans="1:13" x14ac:dyDescent="0.35">
      <c r="A132" t="s">
        <v>594</v>
      </c>
      <c r="B132" s="2">
        <v>1240</v>
      </c>
      <c r="C132" s="3">
        <v>0.01</v>
      </c>
      <c r="D132" s="2">
        <v>470</v>
      </c>
      <c r="E132" s="2">
        <v>420</v>
      </c>
      <c r="F132" s="2">
        <v>315</v>
      </c>
      <c r="G132" s="2">
        <v>890</v>
      </c>
      <c r="H132" s="2">
        <v>120</v>
      </c>
      <c r="I132" s="3">
        <v>0.38</v>
      </c>
      <c r="J132" s="3">
        <v>0.34</v>
      </c>
      <c r="K132" s="3">
        <v>0.25</v>
      </c>
      <c r="L132" s="3">
        <v>0.72</v>
      </c>
      <c r="M132" s="3">
        <v>0.1</v>
      </c>
    </row>
    <row r="133" spans="1:13" x14ac:dyDescent="0.35">
      <c r="A133" t="s">
        <v>595</v>
      </c>
      <c r="B133" s="2">
        <v>550</v>
      </c>
      <c r="C133" s="3">
        <v>0.01</v>
      </c>
      <c r="D133" s="2">
        <v>320</v>
      </c>
      <c r="E133" s="2">
        <v>135</v>
      </c>
      <c r="F133" s="2">
        <v>70</v>
      </c>
      <c r="G133" s="2">
        <v>450</v>
      </c>
      <c r="H133" s="2">
        <v>40</v>
      </c>
      <c r="I133" s="3">
        <v>0.57999999999999996</v>
      </c>
      <c r="J133" s="3">
        <v>0.24</v>
      </c>
      <c r="K133" s="3">
        <v>0.13</v>
      </c>
      <c r="L133" s="3">
        <v>0.81</v>
      </c>
      <c r="M133" s="3">
        <v>7.0000000000000007E-2</v>
      </c>
    </row>
    <row r="134" spans="1:13" x14ac:dyDescent="0.35">
      <c r="A134" t="s">
        <v>710</v>
      </c>
      <c r="B134" s="2">
        <v>6550</v>
      </c>
      <c r="C134" s="3">
        <v>0.01</v>
      </c>
      <c r="D134" s="2">
        <v>2425</v>
      </c>
      <c r="E134" s="2">
        <v>2080</v>
      </c>
      <c r="F134" s="2">
        <v>1600</v>
      </c>
      <c r="G134" s="2">
        <v>4045</v>
      </c>
      <c r="H134" s="2">
        <v>640</v>
      </c>
      <c r="I134" s="3">
        <v>0.37</v>
      </c>
      <c r="J134" s="3">
        <v>0.32</v>
      </c>
      <c r="K134" s="3">
        <v>0.24</v>
      </c>
      <c r="L134" s="3">
        <v>0.62</v>
      </c>
      <c r="M134" s="3">
        <v>0.1</v>
      </c>
    </row>
    <row r="135" spans="1:13" x14ac:dyDescent="0.35">
      <c r="A135" t="s">
        <v>596</v>
      </c>
      <c r="B135" s="2">
        <v>55</v>
      </c>
      <c r="C135" s="3">
        <v>0</v>
      </c>
      <c r="D135" s="2">
        <v>55</v>
      </c>
      <c r="E135" s="2">
        <v>0</v>
      </c>
      <c r="F135" s="2">
        <v>0</v>
      </c>
      <c r="G135" s="2">
        <v>0</v>
      </c>
      <c r="H135" s="2">
        <v>0</v>
      </c>
      <c r="I135" s="3">
        <v>1</v>
      </c>
      <c r="J135" s="3">
        <v>0</v>
      </c>
      <c r="K135" s="3">
        <v>0</v>
      </c>
      <c r="L135" s="3">
        <v>0</v>
      </c>
      <c r="M135" s="3">
        <v>0</v>
      </c>
    </row>
    <row r="136" spans="1:13" x14ac:dyDescent="0.35">
      <c r="A136" t="s">
        <v>597</v>
      </c>
      <c r="B136" s="2">
        <v>335</v>
      </c>
      <c r="C136" s="3">
        <v>0</v>
      </c>
      <c r="D136" s="2">
        <v>105</v>
      </c>
      <c r="E136" s="2">
        <v>140</v>
      </c>
      <c r="F136" s="2">
        <v>70</v>
      </c>
      <c r="G136" s="2">
        <v>135</v>
      </c>
      <c r="H136" s="2">
        <v>40</v>
      </c>
      <c r="I136" s="3">
        <v>0.32</v>
      </c>
      <c r="J136" s="3">
        <v>0.41</v>
      </c>
      <c r="K136" s="3">
        <v>0.21</v>
      </c>
      <c r="L136" s="3">
        <v>0.4</v>
      </c>
      <c r="M136" s="3">
        <v>0.12</v>
      </c>
    </row>
    <row r="137" spans="1:13" x14ac:dyDescent="0.35">
      <c r="A137" t="s">
        <v>598</v>
      </c>
      <c r="B137" s="2">
        <v>355</v>
      </c>
      <c r="C137" s="3">
        <v>0</v>
      </c>
      <c r="D137" s="2">
        <v>105</v>
      </c>
      <c r="E137" s="2">
        <v>120</v>
      </c>
      <c r="F137" s="2">
        <v>100</v>
      </c>
      <c r="G137" s="2">
        <v>240</v>
      </c>
      <c r="H137" s="2">
        <v>45</v>
      </c>
      <c r="I137" s="3">
        <v>0.3</v>
      </c>
      <c r="J137" s="3">
        <v>0.34</v>
      </c>
      <c r="K137" s="3">
        <v>0.28000000000000003</v>
      </c>
      <c r="L137" s="3">
        <v>0.68</v>
      </c>
      <c r="M137" s="3">
        <v>0.13</v>
      </c>
    </row>
    <row r="138" spans="1:13" x14ac:dyDescent="0.35">
      <c r="A138" t="s">
        <v>599</v>
      </c>
      <c r="B138" s="2">
        <v>215</v>
      </c>
      <c r="C138" s="3">
        <v>0</v>
      </c>
      <c r="D138" s="2">
        <v>65</v>
      </c>
      <c r="E138" s="2">
        <v>70</v>
      </c>
      <c r="F138" s="2">
        <v>75</v>
      </c>
      <c r="G138" s="2">
        <v>145</v>
      </c>
      <c r="H138" s="2">
        <v>15</v>
      </c>
      <c r="I138" s="3">
        <v>0.31</v>
      </c>
      <c r="J138" s="3">
        <v>0.33</v>
      </c>
      <c r="K138" s="3">
        <v>0.36</v>
      </c>
      <c r="L138" s="3">
        <v>0.67</v>
      </c>
      <c r="M138" s="3">
        <v>0.06</v>
      </c>
    </row>
    <row r="139" spans="1:13" x14ac:dyDescent="0.35">
      <c r="A139" t="s">
        <v>600</v>
      </c>
      <c r="B139" s="2">
        <v>235</v>
      </c>
      <c r="C139" s="3">
        <v>0</v>
      </c>
      <c r="D139" s="2">
        <v>85</v>
      </c>
      <c r="E139" s="2">
        <v>70</v>
      </c>
      <c r="F139" s="2">
        <v>70</v>
      </c>
      <c r="G139" s="2">
        <v>155</v>
      </c>
      <c r="H139" s="2">
        <v>30</v>
      </c>
      <c r="I139" s="3">
        <v>0.37</v>
      </c>
      <c r="J139" s="3">
        <v>0.28999999999999998</v>
      </c>
      <c r="K139" s="3">
        <v>0.28999999999999998</v>
      </c>
      <c r="L139" s="3">
        <v>0.66</v>
      </c>
      <c r="M139" s="3">
        <v>0.12</v>
      </c>
    </row>
    <row r="140" spans="1:13" x14ac:dyDescent="0.35">
      <c r="A140" t="s">
        <v>601</v>
      </c>
      <c r="B140" s="2">
        <v>105</v>
      </c>
      <c r="C140" s="3">
        <v>0</v>
      </c>
      <c r="D140" s="2">
        <v>60</v>
      </c>
      <c r="E140" s="2">
        <v>25</v>
      </c>
      <c r="F140" s="2">
        <v>10</v>
      </c>
      <c r="G140" s="2">
        <v>85</v>
      </c>
      <c r="H140" s="2">
        <v>10</v>
      </c>
      <c r="I140" s="3">
        <v>0.56000000000000005</v>
      </c>
      <c r="J140" s="3">
        <v>0.24</v>
      </c>
      <c r="K140" s="3">
        <v>7.0000000000000007E-2</v>
      </c>
      <c r="L140" s="3">
        <v>0.8</v>
      </c>
      <c r="M140" s="3">
        <v>0.11</v>
      </c>
    </row>
    <row r="141" spans="1:13" x14ac:dyDescent="0.35">
      <c r="A141" t="s">
        <v>711</v>
      </c>
      <c r="B141" s="2">
        <v>1300</v>
      </c>
      <c r="C141" s="3">
        <v>0</v>
      </c>
      <c r="D141" s="2">
        <v>480</v>
      </c>
      <c r="E141" s="2">
        <v>425</v>
      </c>
      <c r="F141" s="2">
        <v>325</v>
      </c>
      <c r="G141" s="2">
        <v>760</v>
      </c>
      <c r="H141" s="2">
        <v>140</v>
      </c>
      <c r="I141" s="3">
        <v>0.37</v>
      </c>
      <c r="J141" s="3">
        <v>0.33</v>
      </c>
      <c r="K141" s="3">
        <v>0.25</v>
      </c>
      <c r="L141" s="3">
        <v>0.57999999999999996</v>
      </c>
      <c r="M141" s="3">
        <v>0.11</v>
      </c>
    </row>
    <row r="142" spans="1:13" x14ac:dyDescent="0.35">
      <c r="A142" t="s">
        <v>686</v>
      </c>
      <c r="B142" s="2">
        <v>50</v>
      </c>
      <c r="C142" s="3">
        <v>0</v>
      </c>
      <c r="D142" s="2">
        <v>40</v>
      </c>
      <c r="E142" s="2">
        <v>0</v>
      </c>
      <c r="F142" s="2">
        <v>0</v>
      </c>
      <c r="G142" s="2">
        <v>0</v>
      </c>
      <c r="H142" s="2">
        <v>10</v>
      </c>
      <c r="I142" s="3">
        <v>0.82</v>
      </c>
      <c r="J142" s="3">
        <v>0</v>
      </c>
      <c r="K142" s="3">
        <v>0</v>
      </c>
      <c r="L142" s="3">
        <v>0</v>
      </c>
      <c r="M142" s="3">
        <v>0.18</v>
      </c>
    </row>
    <row r="143" spans="1:13" x14ac:dyDescent="0.35">
      <c r="A143" t="s">
        <v>687</v>
      </c>
      <c r="B143" s="2">
        <v>185</v>
      </c>
      <c r="C143" s="3">
        <v>0</v>
      </c>
      <c r="D143" s="2">
        <v>75</v>
      </c>
      <c r="E143" s="2">
        <v>65</v>
      </c>
      <c r="F143" s="2">
        <v>25</v>
      </c>
      <c r="G143" s="2">
        <v>85</v>
      </c>
      <c r="H143" s="2">
        <v>25</v>
      </c>
      <c r="I143" s="3">
        <v>0.41</v>
      </c>
      <c r="J143" s="3">
        <v>0.34</v>
      </c>
      <c r="K143" s="3">
        <v>0.14000000000000001</v>
      </c>
      <c r="L143" s="3">
        <v>0.45</v>
      </c>
      <c r="M143" s="3">
        <v>0.12</v>
      </c>
    </row>
    <row r="144" spans="1:13" x14ac:dyDescent="0.35">
      <c r="A144" t="s">
        <v>688</v>
      </c>
      <c r="B144" s="2">
        <v>140</v>
      </c>
      <c r="C144" s="3">
        <v>0</v>
      </c>
      <c r="D144" s="2">
        <v>40</v>
      </c>
      <c r="E144" s="2">
        <v>45</v>
      </c>
      <c r="F144" s="2">
        <v>25</v>
      </c>
      <c r="G144" s="2">
        <v>90</v>
      </c>
      <c r="H144" s="2">
        <v>30</v>
      </c>
      <c r="I144" s="3">
        <v>0.27</v>
      </c>
      <c r="J144" s="3">
        <v>0.31</v>
      </c>
      <c r="K144" s="3">
        <v>0.16</v>
      </c>
      <c r="L144" s="3">
        <v>0.64</v>
      </c>
      <c r="M144" s="3">
        <v>0.21</v>
      </c>
    </row>
    <row r="145" spans="1:13" x14ac:dyDescent="0.35">
      <c r="A145" t="s">
        <v>689</v>
      </c>
      <c r="B145" s="2">
        <v>135</v>
      </c>
      <c r="C145" s="3">
        <v>0</v>
      </c>
      <c r="D145" s="2">
        <v>50</v>
      </c>
      <c r="E145" s="2">
        <v>35</v>
      </c>
      <c r="F145" s="2">
        <v>40</v>
      </c>
      <c r="G145" s="2">
        <v>90</v>
      </c>
      <c r="H145" s="2">
        <v>10</v>
      </c>
      <c r="I145" s="3">
        <v>0.36</v>
      </c>
      <c r="J145" s="3">
        <v>0.25</v>
      </c>
      <c r="K145" s="3">
        <v>0.31</v>
      </c>
      <c r="L145" s="3">
        <v>0.68</v>
      </c>
      <c r="M145" s="3">
        <v>0.06</v>
      </c>
    </row>
    <row r="146" spans="1:13" x14ac:dyDescent="0.35">
      <c r="A146" t="s">
        <v>690</v>
      </c>
      <c r="B146" s="2">
        <v>115</v>
      </c>
      <c r="C146" s="3">
        <v>0</v>
      </c>
      <c r="D146" s="2">
        <v>55</v>
      </c>
      <c r="E146" s="2">
        <v>20</v>
      </c>
      <c r="F146" s="2">
        <v>20</v>
      </c>
      <c r="G146" s="2">
        <v>85</v>
      </c>
      <c r="H146" s="2">
        <v>15</v>
      </c>
      <c r="I146" s="3">
        <v>0.45</v>
      </c>
      <c r="J146" s="3">
        <v>0.18</v>
      </c>
      <c r="K146" s="3">
        <v>0.16</v>
      </c>
      <c r="L146" s="3">
        <v>0.73</v>
      </c>
      <c r="M146" s="3">
        <v>0.14000000000000001</v>
      </c>
    </row>
    <row r="147" spans="1:13" x14ac:dyDescent="0.35">
      <c r="A147" t="s">
        <v>691</v>
      </c>
      <c r="B147" s="2">
        <v>75</v>
      </c>
      <c r="C147" s="3">
        <v>0</v>
      </c>
      <c r="D147" s="2">
        <v>45</v>
      </c>
      <c r="E147" s="2">
        <v>10</v>
      </c>
      <c r="F147" s="2">
        <v>5</v>
      </c>
      <c r="G147" s="2">
        <v>60</v>
      </c>
      <c r="H147" s="2">
        <v>10</v>
      </c>
      <c r="I147" s="3">
        <v>0.61</v>
      </c>
      <c r="J147" s="3">
        <v>0.12</v>
      </c>
      <c r="K147" s="3">
        <v>0.06</v>
      </c>
      <c r="L147" s="3">
        <v>0.81</v>
      </c>
      <c r="M147" s="3">
        <v>0.14000000000000001</v>
      </c>
    </row>
    <row r="148" spans="1:13" x14ac:dyDescent="0.35">
      <c r="A148" t="s">
        <v>726</v>
      </c>
      <c r="B148" s="2">
        <v>705</v>
      </c>
      <c r="C148" s="3">
        <v>0</v>
      </c>
      <c r="D148" s="2">
        <v>305</v>
      </c>
      <c r="E148" s="2">
        <v>170</v>
      </c>
      <c r="F148" s="2">
        <v>115</v>
      </c>
      <c r="G148" s="2">
        <v>415</v>
      </c>
      <c r="H148" s="2">
        <v>95</v>
      </c>
      <c r="I148" s="3">
        <v>0.43</v>
      </c>
      <c r="J148" s="3">
        <v>0.24</v>
      </c>
      <c r="K148" s="3">
        <v>0.16</v>
      </c>
      <c r="L148" s="3">
        <v>0.59</v>
      </c>
      <c r="M148" s="3">
        <v>0.14000000000000001</v>
      </c>
    </row>
    <row r="149" spans="1:13" x14ac:dyDescent="0.35">
      <c r="A149" t="s">
        <v>680</v>
      </c>
      <c r="B149" s="2">
        <v>1965</v>
      </c>
      <c r="C149" s="3">
        <v>0.1</v>
      </c>
      <c r="D149" s="2">
        <v>1910</v>
      </c>
      <c r="E149" s="2">
        <v>0</v>
      </c>
      <c r="F149" s="2">
        <v>0</v>
      </c>
      <c r="G149" s="2">
        <v>0</v>
      </c>
      <c r="H149" s="2">
        <v>55</v>
      </c>
      <c r="I149" s="3">
        <v>0.97</v>
      </c>
      <c r="J149" s="3">
        <v>0</v>
      </c>
      <c r="K149" s="3">
        <v>0</v>
      </c>
      <c r="L149" s="3">
        <v>0</v>
      </c>
      <c r="M149" s="3">
        <v>0.03</v>
      </c>
    </row>
    <row r="150" spans="1:13" x14ac:dyDescent="0.35">
      <c r="A150" t="s">
        <v>681</v>
      </c>
      <c r="B150" s="2">
        <v>6740</v>
      </c>
      <c r="C150" s="3">
        <v>0.05</v>
      </c>
      <c r="D150" s="2">
        <v>3925</v>
      </c>
      <c r="E150" s="2">
        <v>1695</v>
      </c>
      <c r="F150" s="2">
        <v>625</v>
      </c>
      <c r="G150" s="2">
        <v>3845</v>
      </c>
      <c r="H150" s="2">
        <v>570</v>
      </c>
      <c r="I150" s="3">
        <v>0.57999999999999996</v>
      </c>
      <c r="J150" s="3">
        <v>0.25</v>
      </c>
      <c r="K150" s="3">
        <v>0.09</v>
      </c>
      <c r="L150" s="3">
        <v>0.56999999999999995</v>
      </c>
      <c r="M150" s="3">
        <v>0.08</v>
      </c>
    </row>
    <row r="151" spans="1:13" x14ac:dyDescent="0.35">
      <c r="A151" t="s">
        <v>682</v>
      </c>
      <c r="B151" s="2">
        <v>2560</v>
      </c>
      <c r="C151" s="3">
        <v>0.02</v>
      </c>
      <c r="D151" s="2">
        <v>1365</v>
      </c>
      <c r="E151" s="2">
        <v>670</v>
      </c>
      <c r="F151" s="2">
        <v>260</v>
      </c>
      <c r="G151" s="2">
        <v>2150</v>
      </c>
      <c r="H151" s="2">
        <v>210</v>
      </c>
      <c r="I151" s="3">
        <v>0.53</v>
      </c>
      <c r="J151" s="3">
        <v>0.26</v>
      </c>
      <c r="K151" s="3">
        <v>0.1</v>
      </c>
      <c r="L151" s="3">
        <v>0.84</v>
      </c>
      <c r="M151" s="3">
        <v>0.08</v>
      </c>
    </row>
    <row r="152" spans="1:13" x14ac:dyDescent="0.35">
      <c r="A152" t="s">
        <v>683</v>
      </c>
      <c r="B152" s="2">
        <v>790</v>
      </c>
      <c r="C152" s="3">
        <v>0.01</v>
      </c>
      <c r="D152" s="2">
        <v>305</v>
      </c>
      <c r="E152" s="2">
        <v>265</v>
      </c>
      <c r="F152" s="2">
        <v>140</v>
      </c>
      <c r="G152" s="2">
        <v>615</v>
      </c>
      <c r="H152" s="2">
        <v>75</v>
      </c>
      <c r="I152" s="3">
        <v>0.39</v>
      </c>
      <c r="J152" s="3">
        <v>0.33</v>
      </c>
      <c r="K152" s="3">
        <v>0.18</v>
      </c>
      <c r="L152" s="3">
        <v>0.78</v>
      </c>
      <c r="M152" s="3">
        <v>0.09</v>
      </c>
    </row>
    <row r="153" spans="1:13" x14ac:dyDescent="0.35">
      <c r="A153" t="s">
        <v>684</v>
      </c>
      <c r="B153" s="2">
        <v>565</v>
      </c>
      <c r="C153" s="3">
        <v>0.01</v>
      </c>
      <c r="D153" s="2">
        <v>250</v>
      </c>
      <c r="E153" s="2">
        <v>155</v>
      </c>
      <c r="F153" s="2">
        <v>100</v>
      </c>
      <c r="G153" s="2">
        <v>425</v>
      </c>
      <c r="H153" s="2">
        <v>65</v>
      </c>
      <c r="I153" s="3">
        <v>0.44</v>
      </c>
      <c r="J153" s="3">
        <v>0.28000000000000003</v>
      </c>
      <c r="K153" s="3">
        <v>0.17</v>
      </c>
      <c r="L153" s="3">
        <v>0.76</v>
      </c>
      <c r="M153" s="3">
        <v>0.11</v>
      </c>
    </row>
    <row r="154" spans="1:13" x14ac:dyDescent="0.35">
      <c r="A154" t="s">
        <v>685</v>
      </c>
      <c r="B154" s="2">
        <v>160</v>
      </c>
      <c r="C154" s="3">
        <v>0</v>
      </c>
      <c r="D154" s="2">
        <v>80</v>
      </c>
      <c r="E154" s="2">
        <v>45</v>
      </c>
      <c r="F154" s="2">
        <v>20</v>
      </c>
      <c r="G154" s="2">
        <v>135</v>
      </c>
      <c r="H154" s="2">
        <v>15</v>
      </c>
      <c r="I154" s="3">
        <v>0.5</v>
      </c>
      <c r="J154" s="3">
        <v>0.28000000000000003</v>
      </c>
      <c r="K154" s="3">
        <v>0.13</v>
      </c>
      <c r="L154" s="3">
        <v>0.84</v>
      </c>
      <c r="M154" s="3">
        <v>0.08</v>
      </c>
    </row>
    <row r="155" spans="1:13" x14ac:dyDescent="0.35">
      <c r="A155" t="s">
        <v>725</v>
      </c>
      <c r="B155" s="2">
        <v>12780</v>
      </c>
      <c r="C155" s="3">
        <v>0.03</v>
      </c>
      <c r="D155" s="2">
        <v>7830</v>
      </c>
      <c r="E155" s="2">
        <v>2830</v>
      </c>
      <c r="F155" s="2">
        <v>1145</v>
      </c>
      <c r="G155" s="2">
        <v>7170</v>
      </c>
      <c r="H155" s="2">
        <v>985</v>
      </c>
      <c r="I155" s="3">
        <v>0.61</v>
      </c>
      <c r="J155" s="3">
        <v>0.22</v>
      </c>
      <c r="K155" s="3">
        <v>0.09</v>
      </c>
      <c r="L155" s="3">
        <v>0.56000000000000005</v>
      </c>
      <c r="M155" s="3">
        <v>0.08</v>
      </c>
    </row>
    <row r="156" spans="1:13" x14ac:dyDescent="0.35">
      <c r="A156" t="s">
        <v>602</v>
      </c>
      <c r="B156" s="2">
        <v>510</v>
      </c>
      <c r="C156" s="3">
        <v>0.03</v>
      </c>
      <c r="D156" s="2">
        <v>490</v>
      </c>
      <c r="E156" s="2">
        <v>0</v>
      </c>
      <c r="F156" s="2">
        <v>0</v>
      </c>
      <c r="G156" s="2">
        <v>0</v>
      </c>
      <c r="H156" s="2">
        <v>20</v>
      </c>
      <c r="I156" s="3">
        <v>0.96</v>
      </c>
      <c r="J156" s="3">
        <v>0</v>
      </c>
      <c r="K156" s="3">
        <v>0</v>
      </c>
      <c r="L156" s="3">
        <v>0</v>
      </c>
      <c r="M156" s="3">
        <v>0.04</v>
      </c>
    </row>
    <row r="157" spans="1:13" x14ac:dyDescent="0.35">
      <c r="A157" t="s">
        <v>603</v>
      </c>
      <c r="B157" s="2">
        <v>4470</v>
      </c>
      <c r="C157" s="3">
        <v>0.03</v>
      </c>
      <c r="D157" s="2">
        <v>1135</v>
      </c>
      <c r="E157" s="2">
        <v>1775</v>
      </c>
      <c r="F157" s="2">
        <v>905</v>
      </c>
      <c r="G157" s="2">
        <v>1880</v>
      </c>
      <c r="H157" s="2">
        <v>605</v>
      </c>
      <c r="I157" s="3">
        <v>0.25</v>
      </c>
      <c r="J157" s="3">
        <v>0.4</v>
      </c>
      <c r="K157" s="3">
        <v>0.2</v>
      </c>
      <c r="L157" s="3">
        <v>0.42</v>
      </c>
      <c r="M157" s="3">
        <v>0.14000000000000001</v>
      </c>
    </row>
    <row r="158" spans="1:13" x14ac:dyDescent="0.35">
      <c r="A158" t="s">
        <v>604</v>
      </c>
      <c r="B158" s="2">
        <v>3765</v>
      </c>
      <c r="C158" s="3">
        <v>0.03</v>
      </c>
      <c r="D158" s="2">
        <v>1080</v>
      </c>
      <c r="E158" s="2">
        <v>1210</v>
      </c>
      <c r="F158" s="2">
        <v>1030</v>
      </c>
      <c r="G158" s="2">
        <v>2470</v>
      </c>
      <c r="H158" s="2">
        <v>465</v>
      </c>
      <c r="I158" s="3">
        <v>0.28999999999999998</v>
      </c>
      <c r="J158" s="3">
        <v>0.32</v>
      </c>
      <c r="K158" s="3">
        <v>0.27</v>
      </c>
      <c r="L158" s="3">
        <v>0.66</v>
      </c>
      <c r="M158" s="3">
        <v>0.12</v>
      </c>
    </row>
    <row r="159" spans="1:13" x14ac:dyDescent="0.35">
      <c r="A159" t="s">
        <v>605</v>
      </c>
      <c r="B159" s="2">
        <v>2730</v>
      </c>
      <c r="C159" s="3">
        <v>0.03</v>
      </c>
      <c r="D159" s="2">
        <v>1075</v>
      </c>
      <c r="E159" s="2">
        <v>825</v>
      </c>
      <c r="F159" s="2">
        <v>815</v>
      </c>
      <c r="G159" s="2">
        <v>1960</v>
      </c>
      <c r="H159" s="2">
        <v>190</v>
      </c>
      <c r="I159" s="3">
        <v>0.39</v>
      </c>
      <c r="J159" s="3">
        <v>0.3</v>
      </c>
      <c r="K159" s="3">
        <v>0.3</v>
      </c>
      <c r="L159" s="3">
        <v>0.72</v>
      </c>
      <c r="M159" s="3">
        <v>7.0000000000000007E-2</v>
      </c>
    </row>
    <row r="160" spans="1:13" x14ac:dyDescent="0.35">
      <c r="A160" t="s">
        <v>606</v>
      </c>
      <c r="B160" s="2">
        <v>2815</v>
      </c>
      <c r="C160" s="3">
        <v>0.03</v>
      </c>
      <c r="D160" s="2">
        <v>1135</v>
      </c>
      <c r="E160" s="2">
        <v>810</v>
      </c>
      <c r="F160" s="2">
        <v>730</v>
      </c>
      <c r="G160" s="2">
        <v>1945</v>
      </c>
      <c r="H160" s="2">
        <v>330</v>
      </c>
      <c r="I160" s="3">
        <v>0.4</v>
      </c>
      <c r="J160" s="3">
        <v>0.28999999999999998</v>
      </c>
      <c r="K160" s="3">
        <v>0.26</v>
      </c>
      <c r="L160" s="3">
        <v>0.69</v>
      </c>
      <c r="M160" s="3">
        <v>0.12</v>
      </c>
    </row>
    <row r="161" spans="1:13" x14ac:dyDescent="0.35">
      <c r="A161" t="s">
        <v>607</v>
      </c>
      <c r="B161" s="2">
        <v>1085</v>
      </c>
      <c r="C161" s="3">
        <v>0.03</v>
      </c>
      <c r="D161" s="2">
        <v>660</v>
      </c>
      <c r="E161" s="2">
        <v>260</v>
      </c>
      <c r="F161" s="2">
        <v>120</v>
      </c>
      <c r="G161" s="2">
        <v>910</v>
      </c>
      <c r="H161" s="2">
        <v>75</v>
      </c>
      <c r="I161" s="3">
        <v>0.61</v>
      </c>
      <c r="J161" s="3">
        <v>0.24</v>
      </c>
      <c r="K161" s="3">
        <v>0.11</v>
      </c>
      <c r="L161" s="3">
        <v>0.84</v>
      </c>
      <c r="M161" s="3">
        <v>7.0000000000000007E-2</v>
      </c>
    </row>
    <row r="162" spans="1:13" x14ac:dyDescent="0.35">
      <c r="A162" t="s">
        <v>712</v>
      </c>
      <c r="B162" s="2">
        <v>15380</v>
      </c>
      <c r="C162" s="3">
        <v>0.03</v>
      </c>
      <c r="D162" s="2">
        <v>5575</v>
      </c>
      <c r="E162" s="2">
        <v>4885</v>
      </c>
      <c r="F162" s="2">
        <v>3595</v>
      </c>
      <c r="G162" s="2">
        <v>9165</v>
      </c>
      <c r="H162" s="2">
        <v>1680</v>
      </c>
      <c r="I162" s="3">
        <v>0.36</v>
      </c>
      <c r="J162" s="3">
        <v>0.32</v>
      </c>
      <c r="K162" s="3">
        <v>0.23</v>
      </c>
      <c r="L162" s="3">
        <v>0.6</v>
      </c>
      <c r="M162" s="3">
        <v>0.11</v>
      </c>
    </row>
    <row r="163" spans="1:13" x14ac:dyDescent="0.35">
      <c r="A163" t="s">
        <v>608</v>
      </c>
      <c r="B163" s="2">
        <v>1445</v>
      </c>
      <c r="C163" s="3">
        <v>7.0000000000000007E-2</v>
      </c>
      <c r="D163" s="2">
        <v>1395</v>
      </c>
      <c r="E163" s="2">
        <v>0</v>
      </c>
      <c r="F163" s="2">
        <v>0</v>
      </c>
      <c r="G163" s="2">
        <v>0</v>
      </c>
      <c r="H163" s="2">
        <v>50</v>
      </c>
      <c r="I163" s="3">
        <v>0.97</v>
      </c>
      <c r="J163" s="3">
        <v>0</v>
      </c>
      <c r="K163" s="3">
        <v>0</v>
      </c>
      <c r="L163" s="3">
        <v>0</v>
      </c>
      <c r="M163" s="3">
        <v>0.03</v>
      </c>
    </row>
    <row r="164" spans="1:13" x14ac:dyDescent="0.35">
      <c r="A164" t="s">
        <v>609</v>
      </c>
      <c r="B164" s="2">
        <v>9955</v>
      </c>
      <c r="C164" s="3">
        <v>0.08</v>
      </c>
      <c r="D164" s="2">
        <v>2545</v>
      </c>
      <c r="E164" s="2">
        <v>3765</v>
      </c>
      <c r="F164" s="2">
        <v>2155</v>
      </c>
      <c r="G164" s="2">
        <v>4135</v>
      </c>
      <c r="H164" s="2">
        <v>1400</v>
      </c>
      <c r="I164" s="3">
        <v>0.26</v>
      </c>
      <c r="J164" s="3">
        <v>0.38</v>
      </c>
      <c r="K164" s="3">
        <v>0.22</v>
      </c>
      <c r="L164" s="3">
        <v>0.42</v>
      </c>
      <c r="M164" s="3">
        <v>0.14000000000000001</v>
      </c>
    </row>
    <row r="165" spans="1:13" x14ac:dyDescent="0.35">
      <c r="A165" t="s">
        <v>610</v>
      </c>
      <c r="B165" s="2">
        <v>9480</v>
      </c>
      <c r="C165" s="3">
        <v>0.08</v>
      </c>
      <c r="D165" s="2">
        <v>2690</v>
      </c>
      <c r="E165" s="2">
        <v>3085</v>
      </c>
      <c r="F165" s="2">
        <v>2625</v>
      </c>
      <c r="G165" s="2">
        <v>6290</v>
      </c>
      <c r="H165" s="2">
        <v>1170</v>
      </c>
      <c r="I165" s="3">
        <v>0.28000000000000003</v>
      </c>
      <c r="J165" s="3">
        <v>0.33</v>
      </c>
      <c r="K165" s="3">
        <v>0.28000000000000003</v>
      </c>
      <c r="L165" s="3">
        <v>0.66</v>
      </c>
      <c r="M165" s="3">
        <v>0.12</v>
      </c>
    </row>
    <row r="166" spans="1:13" x14ac:dyDescent="0.35">
      <c r="A166" t="s">
        <v>611</v>
      </c>
      <c r="B166" s="2">
        <v>6645</v>
      </c>
      <c r="C166" s="3">
        <v>0.08</v>
      </c>
      <c r="D166" s="2">
        <v>2500</v>
      </c>
      <c r="E166" s="2">
        <v>2095</v>
      </c>
      <c r="F166" s="2">
        <v>1945</v>
      </c>
      <c r="G166" s="2">
        <v>4635</v>
      </c>
      <c r="H166" s="2">
        <v>635</v>
      </c>
      <c r="I166" s="3">
        <v>0.38</v>
      </c>
      <c r="J166" s="3">
        <v>0.32</v>
      </c>
      <c r="K166" s="3">
        <v>0.28999999999999998</v>
      </c>
      <c r="L166" s="3">
        <v>0.7</v>
      </c>
      <c r="M166" s="3">
        <v>0.1</v>
      </c>
    </row>
    <row r="167" spans="1:13" x14ac:dyDescent="0.35">
      <c r="A167" t="s">
        <v>612</v>
      </c>
      <c r="B167" s="2">
        <v>6470</v>
      </c>
      <c r="C167" s="3">
        <v>0.08</v>
      </c>
      <c r="D167" s="2">
        <v>2680</v>
      </c>
      <c r="E167" s="2">
        <v>1850</v>
      </c>
      <c r="F167" s="2">
        <v>1650</v>
      </c>
      <c r="G167" s="2">
        <v>4540</v>
      </c>
      <c r="H167" s="2">
        <v>700</v>
      </c>
      <c r="I167" s="3">
        <v>0.41</v>
      </c>
      <c r="J167" s="3">
        <v>0.28999999999999998</v>
      </c>
      <c r="K167" s="3">
        <v>0.25</v>
      </c>
      <c r="L167" s="3">
        <v>0.7</v>
      </c>
      <c r="M167" s="3">
        <v>0.11</v>
      </c>
    </row>
    <row r="168" spans="1:13" x14ac:dyDescent="0.35">
      <c r="A168" t="s">
        <v>613</v>
      </c>
      <c r="B168" s="2">
        <v>2900</v>
      </c>
      <c r="C168" s="3">
        <v>0.08</v>
      </c>
      <c r="D168" s="2">
        <v>1770</v>
      </c>
      <c r="E168" s="2">
        <v>665</v>
      </c>
      <c r="F168" s="2">
        <v>350</v>
      </c>
      <c r="G168" s="2">
        <v>2395</v>
      </c>
      <c r="H168" s="2">
        <v>250</v>
      </c>
      <c r="I168" s="3">
        <v>0.61</v>
      </c>
      <c r="J168" s="3">
        <v>0.23</v>
      </c>
      <c r="K168" s="3">
        <v>0.12</v>
      </c>
      <c r="L168" s="3">
        <v>0.83</v>
      </c>
      <c r="M168" s="3">
        <v>0.09</v>
      </c>
    </row>
    <row r="169" spans="1:13" x14ac:dyDescent="0.35">
      <c r="A169" t="s">
        <v>713</v>
      </c>
      <c r="B169" s="2">
        <v>36890</v>
      </c>
      <c r="C169" s="3">
        <v>0.08</v>
      </c>
      <c r="D169" s="2">
        <v>13580</v>
      </c>
      <c r="E169" s="2">
        <v>11460</v>
      </c>
      <c r="F169" s="2">
        <v>8720</v>
      </c>
      <c r="G169" s="2">
        <v>21995</v>
      </c>
      <c r="H169" s="2">
        <v>4205</v>
      </c>
      <c r="I169" s="3">
        <v>0.37</v>
      </c>
      <c r="J169" s="3">
        <v>0.31</v>
      </c>
      <c r="K169" s="3">
        <v>0.24</v>
      </c>
      <c r="L169" s="3">
        <v>0.6</v>
      </c>
      <c r="M169" s="3">
        <v>0.11</v>
      </c>
    </row>
    <row r="170" spans="1:13" x14ac:dyDescent="0.35">
      <c r="A170" t="s">
        <v>614</v>
      </c>
      <c r="B170" s="2">
        <v>55</v>
      </c>
      <c r="C170" s="3">
        <v>0</v>
      </c>
      <c r="D170" s="2" t="s">
        <v>880</v>
      </c>
      <c r="E170" s="2">
        <v>0</v>
      </c>
      <c r="F170" s="2">
        <v>0</v>
      </c>
      <c r="G170" s="2">
        <v>0</v>
      </c>
      <c r="H170" s="2" t="s">
        <v>880</v>
      </c>
      <c r="I170" s="2" t="s">
        <v>880</v>
      </c>
      <c r="J170" s="3">
        <v>0</v>
      </c>
      <c r="K170" s="3">
        <v>0</v>
      </c>
      <c r="L170" s="3">
        <v>0</v>
      </c>
      <c r="M170" s="3" t="s">
        <v>880</v>
      </c>
    </row>
    <row r="171" spans="1:13" x14ac:dyDescent="0.35">
      <c r="A171" t="s">
        <v>615</v>
      </c>
      <c r="B171" s="2">
        <v>215</v>
      </c>
      <c r="C171" s="3">
        <v>0</v>
      </c>
      <c r="D171" s="2">
        <v>70</v>
      </c>
      <c r="E171" s="2">
        <v>95</v>
      </c>
      <c r="F171" s="2">
        <v>55</v>
      </c>
      <c r="G171" s="2">
        <v>95</v>
      </c>
      <c r="H171" s="2">
        <v>15</v>
      </c>
      <c r="I171" s="3">
        <v>0.32</v>
      </c>
      <c r="J171" s="3">
        <v>0.45</v>
      </c>
      <c r="K171" s="3">
        <v>0.26</v>
      </c>
      <c r="L171" s="3">
        <v>0.45</v>
      </c>
      <c r="M171" s="3">
        <v>0.08</v>
      </c>
    </row>
    <row r="172" spans="1:13" x14ac:dyDescent="0.35">
      <c r="A172" t="s">
        <v>616</v>
      </c>
      <c r="B172" s="2">
        <v>280</v>
      </c>
      <c r="C172" s="3">
        <v>0</v>
      </c>
      <c r="D172" s="2">
        <v>75</v>
      </c>
      <c r="E172" s="2">
        <v>90</v>
      </c>
      <c r="F172" s="2">
        <v>95</v>
      </c>
      <c r="G172" s="2">
        <v>190</v>
      </c>
      <c r="H172" s="2">
        <v>25</v>
      </c>
      <c r="I172" s="3">
        <v>0.27</v>
      </c>
      <c r="J172" s="3">
        <v>0.33</v>
      </c>
      <c r="K172" s="3">
        <v>0.34</v>
      </c>
      <c r="L172" s="3">
        <v>0.68</v>
      </c>
      <c r="M172" s="3">
        <v>0.1</v>
      </c>
    </row>
    <row r="173" spans="1:13" x14ac:dyDescent="0.35">
      <c r="A173" t="s">
        <v>617</v>
      </c>
      <c r="B173" s="2">
        <v>145</v>
      </c>
      <c r="C173" s="3">
        <v>0</v>
      </c>
      <c r="D173" s="2">
        <v>40</v>
      </c>
      <c r="E173" s="2">
        <v>50</v>
      </c>
      <c r="F173" s="2">
        <v>60</v>
      </c>
      <c r="G173" s="2">
        <v>95</v>
      </c>
      <c r="H173" s="2">
        <v>10</v>
      </c>
      <c r="I173" s="3">
        <v>0.28000000000000003</v>
      </c>
      <c r="J173" s="3">
        <v>0.33</v>
      </c>
      <c r="K173" s="3">
        <v>0.41</v>
      </c>
      <c r="L173" s="3">
        <v>0.66</v>
      </c>
      <c r="M173" s="3">
        <v>0.06</v>
      </c>
    </row>
    <row r="174" spans="1:13" x14ac:dyDescent="0.35">
      <c r="A174" t="s">
        <v>618</v>
      </c>
      <c r="B174" s="2">
        <v>195</v>
      </c>
      <c r="C174" s="3">
        <v>0</v>
      </c>
      <c r="D174" s="2">
        <v>75</v>
      </c>
      <c r="E174" s="2">
        <v>70</v>
      </c>
      <c r="F174" s="2">
        <v>55</v>
      </c>
      <c r="G174" s="2">
        <v>145</v>
      </c>
      <c r="H174" s="2">
        <v>15</v>
      </c>
      <c r="I174" s="3">
        <v>0.38</v>
      </c>
      <c r="J174" s="3">
        <v>0.35</v>
      </c>
      <c r="K174" s="3">
        <v>0.28000000000000003</v>
      </c>
      <c r="L174" s="3">
        <v>0.74</v>
      </c>
      <c r="M174" s="3">
        <v>0.09</v>
      </c>
    </row>
    <row r="175" spans="1:13" x14ac:dyDescent="0.35">
      <c r="A175" t="s">
        <v>619</v>
      </c>
      <c r="B175" s="2">
        <v>90</v>
      </c>
      <c r="C175" s="3">
        <v>0</v>
      </c>
      <c r="D175" s="2">
        <v>55</v>
      </c>
      <c r="E175" s="2">
        <v>15</v>
      </c>
      <c r="F175" s="2">
        <v>15</v>
      </c>
      <c r="G175" s="2">
        <v>75</v>
      </c>
      <c r="H175" s="2">
        <v>5</v>
      </c>
      <c r="I175" s="3">
        <v>0.63</v>
      </c>
      <c r="J175" s="3">
        <v>0.18</v>
      </c>
      <c r="K175" s="3">
        <v>0.15</v>
      </c>
      <c r="L175" s="3">
        <v>0.85</v>
      </c>
      <c r="M175" s="3">
        <v>0.08</v>
      </c>
    </row>
    <row r="176" spans="1:13" x14ac:dyDescent="0.35">
      <c r="A176" t="s">
        <v>714</v>
      </c>
      <c r="B176" s="2">
        <v>985</v>
      </c>
      <c r="C176" s="3">
        <v>0</v>
      </c>
      <c r="D176" s="2">
        <v>370</v>
      </c>
      <c r="E176" s="2">
        <v>320</v>
      </c>
      <c r="F176" s="2">
        <v>280</v>
      </c>
      <c r="G176" s="2">
        <v>605</v>
      </c>
      <c r="H176" s="2">
        <v>80</v>
      </c>
      <c r="I176" s="3">
        <v>0.38</v>
      </c>
      <c r="J176" s="3">
        <v>0.33</v>
      </c>
      <c r="K176" s="3">
        <v>0.28000000000000003</v>
      </c>
      <c r="L176" s="3">
        <v>0.61</v>
      </c>
      <c r="M176" s="3">
        <v>0.08</v>
      </c>
    </row>
    <row r="177" spans="1:13" x14ac:dyDescent="0.35">
      <c r="A177" t="s">
        <v>620</v>
      </c>
      <c r="B177" s="2">
        <v>405</v>
      </c>
      <c r="C177" s="3">
        <v>0.02</v>
      </c>
      <c r="D177" s="2">
        <v>390</v>
      </c>
      <c r="E177" s="2">
        <v>0</v>
      </c>
      <c r="F177" s="2">
        <v>0</v>
      </c>
      <c r="G177" s="2">
        <v>0</v>
      </c>
      <c r="H177" s="2">
        <v>15</v>
      </c>
      <c r="I177" s="3">
        <v>0.97</v>
      </c>
      <c r="J177" s="3">
        <v>0</v>
      </c>
      <c r="K177" s="3">
        <v>0</v>
      </c>
      <c r="L177" s="3">
        <v>0</v>
      </c>
      <c r="M177" s="3">
        <v>0.03</v>
      </c>
    </row>
    <row r="178" spans="1:13" x14ac:dyDescent="0.35">
      <c r="A178" t="s">
        <v>621</v>
      </c>
      <c r="B178" s="2">
        <v>2235</v>
      </c>
      <c r="C178" s="3">
        <v>0.02</v>
      </c>
      <c r="D178" s="2">
        <v>680</v>
      </c>
      <c r="E178" s="2">
        <v>925</v>
      </c>
      <c r="F178" s="2">
        <v>480</v>
      </c>
      <c r="G178" s="2">
        <v>970</v>
      </c>
      <c r="H178" s="2">
        <v>230</v>
      </c>
      <c r="I178" s="3">
        <v>0.31</v>
      </c>
      <c r="J178" s="3">
        <v>0.41</v>
      </c>
      <c r="K178" s="3">
        <v>0.21</v>
      </c>
      <c r="L178" s="3">
        <v>0.43</v>
      </c>
      <c r="M178" s="3">
        <v>0.1</v>
      </c>
    </row>
    <row r="179" spans="1:13" x14ac:dyDescent="0.35">
      <c r="A179" t="s">
        <v>622</v>
      </c>
      <c r="B179" s="2">
        <v>2465</v>
      </c>
      <c r="C179" s="3">
        <v>0.02</v>
      </c>
      <c r="D179" s="2">
        <v>685</v>
      </c>
      <c r="E179" s="2">
        <v>830</v>
      </c>
      <c r="F179" s="2">
        <v>755</v>
      </c>
      <c r="G179" s="2">
        <v>1645</v>
      </c>
      <c r="H179" s="2">
        <v>260</v>
      </c>
      <c r="I179" s="3">
        <v>0.28000000000000003</v>
      </c>
      <c r="J179" s="3">
        <v>0.34</v>
      </c>
      <c r="K179" s="3">
        <v>0.31</v>
      </c>
      <c r="L179" s="3">
        <v>0.67</v>
      </c>
      <c r="M179" s="3">
        <v>0.11</v>
      </c>
    </row>
    <row r="180" spans="1:13" x14ac:dyDescent="0.35">
      <c r="A180" t="s">
        <v>623</v>
      </c>
      <c r="B180" s="2">
        <v>1695</v>
      </c>
      <c r="C180" s="3">
        <v>0.02</v>
      </c>
      <c r="D180" s="2">
        <v>640</v>
      </c>
      <c r="E180" s="2">
        <v>570</v>
      </c>
      <c r="F180" s="2">
        <v>510</v>
      </c>
      <c r="G180" s="2">
        <v>1220</v>
      </c>
      <c r="H180" s="2">
        <v>115</v>
      </c>
      <c r="I180" s="3">
        <v>0.38</v>
      </c>
      <c r="J180" s="3">
        <v>0.34</v>
      </c>
      <c r="K180" s="3">
        <v>0.3</v>
      </c>
      <c r="L180" s="3">
        <v>0.72</v>
      </c>
      <c r="M180" s="3">
        <v>7.0000000000000007E-2</v>
      </c>
    </row>
    <row r="181" spans="1:13" x14ac:dyDescent="0.35">
      <c r="A181" t="s">
        <v>624</v>
      </c>
      <c r="B181" s="2">
        <v>1945</v>
      </c>
      <c r="C181" s="3">
        <v>0.02</v>
      </c>
      <c r="D181" s="2">
        <v>835</v>
      </c>
      <c r="E181" s="2">
        <v>570</v>
      </c>
      <c r="F181" s="2">
        <v>440</v>
      </c>
      <c r="G181" s="2">
        <v>1415</v>
      </c>
      <c r="H181" s="2">
        <v>210</v>
      </c>
      <c r="I181" s="3">
        <v>0.43</v>
      </c>
      <c r="J181" s="3">
        <v>0.28999999999999998</v>
      </c>
      <c r="K181" s="3">
        <v>0.23</v>
      </c>
      <c r="L181" s="3">
        <v>0.73</v>
      </c>
      <c r="M181" s="3">
        <v>0.11</v>
      </c>
    </row>
    <row r="182" spans="1:13" x14ac:dyDescent="0.35">
      <c r="A182" t="s">
        <v>625</v>
      </c>
      <c r="B182" s="2">
        <v>875</v>
      </c>
      <c r="C182" s="3">
        <v>0.02</v>
      </c>
      <c r="D182" s="2">
        <v>535</v>
      </c>
      <c r="E182" s="2">
        <v>220</v>
      </c>
      <c r="F182" s="2">
        <v>100</v>
      </c>
      <c r="G182" s="2">
        <v>740</v>
      </c>
      <c r="H182" s="2">
        <v>60</v>
      </c>
      <c r="I182" s="3">
        <v>0.61</v>
      </c>
      <c r="J182" s="3">
        <v>0.25</v>
      </c>
      <c r="K182" s="3">
        <v>0.12</v>
      </c>
      <c r="L182" s="3">
        <v>0.85</v>
      </c>
      <c r="M182" s="3">
        <v>7.0000000000000007E-2</v>
      </c>
    </row>
    <row r="183" spans="1:13" x14ac:dyDescent="0.35">
      <c r="A183" t="s">
        <v>715</v>
      </c>
      <c r="B183" s="2">
        <v>9620</v>
      </c>
      <c r="C183" s="3">
        <v>0.02</v>
      </c>
      <c r="D183" s="2">
        <v>3770</v>
      </c>
      <c r="E183" s="2">
        <v>3115</v>
      </c>
      <c r="F183" s="2">
        <v>2290</v>
      </c>
      <c r="G183" s="2">
        <v>5990</v>
      </c>
      <c r="H183" s="2">
        <v>890</v>
      </c>
      <c r="I183" s="3">
        <v>0.39</v>
      </c>
      <c r="J183" s="3">
        <v>0.32</v>
      </c>
      <c r="K183" s="3">
        <v>0.24</v>
      </c>
      <c r="L183" s="3">
        <v>0.62</v>
      </c>
      <c r="M183" s="3">
        <v>0.09</v>
      </c>
    </row>
    <row r="184" spans="1:13" x14ac:dyDescent="0.35">
      <c r="A184" t="s">
        <v>626</v>
      </c>
      <c r="B184" s="2">
        <v>645</v>
      </c>
      <c r="C184" s="3">
        <v>0.03</v>
      </c>
      <c r="D184" s="2">
        <v>620</v>
      </c>
      <c r="E184" s="2">
        <v>0</v>
      </c>
      <c r="F184" s="2">
        <v>0</v>
      </c>
      <c r="G184" s="2">
        <v>0</v>
      </c>
      <c r="H184" s="2">
        <v>25</v>
      </c>
      <c r="I184" s="3">
        <v>0.96</v>
      </c>
      <c r="J184" s="3">
        <v>0</v>
      </c>
      <c r="K184" s="3">
        <v>0</v>
      </c>
      <c r="L184" s="3">
        <v>0</v>
      </c>
      <c r="M184" s="3">
        <v>0.04</v>
      </c>
    </row>
    <row r="185" spans="1:13" x14ac:dyDescent="0.35">
      <c r="A185" t="s">
        <v>627</v>
      </c>
      <c r="B185" s="2">
        <v>4170</v>
      </c>
      <c r="C185" s="3">
        <v>0.03</v>
      </c>
      <c r="D185" s="2">
        <v>1005</v>
      </c>
      <c r="E185" s="2">
        <v>1620</v>
      </c>
      <c r="F185" s="2">
        <v>895</v>
      </c>
      <c r="G185" s="2">
        <v>1725</v>
      </c>
      <c r="H185" s="2">
        <v>550</v>
      </c>
      <c r="I185" s="3">
        <v>0.24</v>
      </c>
      <c r="J185" s="3">
        <v>0.39</v>
      </c>
      <c r="K185" s="3">
        <v>0.21</v>
      </c>
      <c r="L185" s="3">
        <v>0.41</v>
      </c>
      <c r="M185" s="3">
        <v>0.13</v>
      </c>
    </row>
    <row r="186" spans="1:13" x14ac:dyDescent="0.35">
      <c r="A186" t="s">
        <v>628</v>
      </c>
      <c r="B186" s="2">
        <v>3835</v>
      </c>
      <c r="C186" s="3">
        <v>0.03</v>
      </c>
      <c r="D186" s="2">
        <v>1050</v>
      </c>
      <c r="E186" s="2">
        <v>1265</v>
      </c>
      <c r="F186" s="2">
        <v>1065</v>
      </c>
      <c r="G186" s="2">
        <v>2545</v>
      </c>
      <c r="H186" s="2">
        <v>435</v>
      </c>
      <c r="I186" s="3">
        <v>0.27</v>
      </c>
      <c r="J186" s="3">
        <v>0.33</v>
      </c>
      <c r="K186" s="3">
        <v>0.28000000000000003</v>
      </c>
      <c r="L186" s="3">
        <v>0.66</v>
      </c>
      <c r="M186" s="3">
        <v>0.11</v>
      </c>
    </row>
    <row r="187" spans="1:13" x14ac:dyDescent="0.35">
      <c r="A187" t="s">
        <v>629</v>
      </c>
      <c r="B187" s="2">
        <v>2635</v>
      </c>
      <c r="C187" s="3">
        <v>0.03</v>
      </c>
      <c r="D187" s="2">
        <v>1040</v>
      </c>
      <c r="E187" s="2">
        <v>810</v>
      </c>
      <c r="F187" s="2">
        <v>730</v>
      </c>
      <c r="G187" s="2">
        <v>1880</v>
      </c>
      <c r="H187" s="2">
        <v>245</v>
      </c>
      <c r="I187" s="3">
        <v>0.4</v>
      </c>
      <c r="J187" s="3">
        <v>0.31</v>
      </c>
      <c r="K187" s="3">
        <v>0.28000000000000003</v>
      </c>
      <c r="L187" s="3">
        <v>0.71</v>
      </c>
      <c r="M187" s="3">
        <v>0.09</v>
      </c>
    </row>
    <row r="188" spans="1:13" x14ac:dyDescent="0.35">
      <c r="A188" t="s">
        <v>630</v>
      </c>
      <c r="B188" s="2">
        <v>2880</v>
      </c>
      <c r="C188" s="3">
        <v>0.03</v>
      </c>
      <c r="D188" s="2">
        <v>1155</v>
      </c>
      <c r="E188" s="2">
        <v>750</v>
      </c>
      <c r="F188" s="2">
        <v>760</v>
      </c>
      <c r="G188" s="2">
        <v>1940</v>
      </c>
      <c r="H188" s="2">
        <v>365</v>
      </c>
      <c r="I188" s="3">
        <v>0.4</v>
      </c>
      <c r="J188" s="3">
        <v>0.26</v>
      </c>
      <c r="K188" s="3">
        <v>0.26</v>
      </c>
      <c r="L188" s="3">
        <v>0.67</v>
      </c>
      <c r="M188" s="3">
        <v>0.13</v>
      </c>
    </row>
    <row r="189" spans="1:13" x14ac:dyDescent="0.35">
      <c r="A189" t="s">
        <v>631</v>
      </c>
      <c r="B189" s="2">
        <v>1295</v>
      </c>
      <c r="C189" s="3">
        <v>0.03</v>
      </c>
      <c r="D189" s="2">
        <v>805</v>
      </c>
      <c r="E189" s="2">
        <v>255</v>
      </c>
      <c r="F189" s="2">
        <v>160</v>
      </c>
      <c r="G189" s="2">
        <v>1045</v>
      </c>
      <c r="H189" s="2">
        <v>125</v>
      </c>
      <c r="I189" s="3">
        <v>0.62</v>
      </c>
      <c r="J189" s="3">
        <v>0.2</v>
      </c>
      <c r="K189" s="3">
        <v>0.12</v>
      </c>
      <c r="L189" s="3">
        <v>0.81</v>
      </c>
      <c r="M189" s="3">
        <v>0.1</v>
      </c>
    </row>
    <row r="190" spans="1:13" x14ac:dyDescent="0.35">
      <c r="A190" t="s">
        <v>716</v>
      </c>
      <c r="B190" s="2">
        <v>15455</v>
      </c>
      <c r="C190" s="3">
        <v>0.03</v>
      </c>
      <c r="D190" s="2">
        <v>5675</v>
      </c>
      <c r="E190" s="2">
        <v>4700</v>
      </c>
      <c r="F190" s="2">
        <v>3610</v>
      </c>
      <c r="G190" s="2">
        <v>9135</v>
      </c>
      <c r="H190" s="2">
        <v>1740</v>
      </c>
      <c r="I190" s="3">
        <v>0.37</v>
      </c>
      <c r="J190" s="3">
        <v>0.3</v>
      </c>
      <c r="K190" s="3">
        <v>0.23</v>
      </c>
      <c r="L190" s="3">
        <v>0.59</v>
      </c>
      <c r="M190" s="3">
        <v>0.11</v>
      </c>
    </row>
    <row r="191" spans="1:13" x14ac:dyDescent="0.35">
      <c r="A191" t="s">
        <v>632</v>
      </c>
      <c r="B191" s="2">
        <v>300</v>
      </c>
      <c r="C191" s="3">
        <v>0.02</v>
      </c>
      <c r="D191" s="2">
        <v>290</v>
      </c>
      <c r="E191" s="2">
        <v>0</v>
      </c>
      <c r="F191" s="2">
        <v>0</v>
      </c>
      <c r="G191" s="2">
        <v>0</v>
      </c>
      <c r="H191" s="2">
        <v>15</v>
      </c>
      <c r="I191" s="3">
        <v>0.95</v>
      </c>
      <c r="J191" s="3">
        <v>0</v>
      </c>
      <c r="K191" s="3">
        <v>0</v>
      </c>
      <c r="L191" s="3">
        <v>0</v>
      </c>
      <c r="M191" s="3">
        <v>0.05</v>
      </c>
    </row>
    <row r="192" spans="1:13" x14ac:dyDescent="0.35">
      <c r="A192" t="s">
        <v>633</v>
      </c>
      <c r="B192" s="2">
        <v>1865</v>
      </c>
      <c r="C192" s="3">
        <v>0.01</v>
      </c>
      <c r="D192" s="2">
        <v>515</v>
      </c>
      <c r="E192" s="2">
        <v>745</v>
      </c>
      <c r="F192" s="2">
        <v>420</v>
      </c>
      <c r="G192" s="2">
        <v>795</v>
      </c>
      <c r="H192" s="2">
        <v>195</v>
      </c>
      <c r="I192" s="3">
        <v>0.28000000000000003</v>
      </c>
      <c r="J192" s="3">
        <v>0.4</v>
      </c>
      <c r="K192" s="3">
        <v>0.22</v>
      </c>
      <c r="L192" s="3">
        <v>0.43</v>
      </c>
      <c r="M192" s="3">
        <v>0.1</v>
      </c>
    </row>
    <row r="193" spans="1:13" x14ac:dyDescent="0.35">
      <c r="A193" t="s">
        <v>634</v>
      </c>
      <c r="B193" s="2">
        <v>2000</v>
      </c>
      <c r="C193" s="3">
        <v>0.02</v>
      </c>
      <c r="D193" s="2">
        <v>515</v>
      </c>
      <c r="E193" s="2">
        <v>670</v>
      </c>
      <c r="F193" s="2">
        <v>635</v>
      </c>
      <c r="G193" s="2">
        <v>1255</v>
      </c>
      <c r="H193" s="2">
        <v>225</v>
      </c>
      <c r="I193" s="3">
        <v>0.26</v>
      </c>
      <c r="J193" s="3">
        <v>0.34</v>
      </c>
      <c r="K193" s="3">
        <v>0.32</v>
      </c>
      <c r="L193" s="3">
        <v>0.63</v>
      </c>
      <c r="M193" s="3">
        <v>0.11</v>
      </c>
    </row>
    <row r="194" spans="1:13" x14ac:dyDescent="0.35">
      <c r="A194" t="s">
        <v>635</v>
      </c>
      <c r="B194" s="2">
        <v>1455</v>
      </c>
      <c r="C194" s="3">
        <v>0.02</v>
      </c>
      <c r="D194" s="2">
        <v>510</v>
      </c>
      <c r="E194" s="2">
        <v>475</v>
      </c>
      <c r="F194" s="2">
        <v>475</v>
      </c>
      <c r="G194" s="2">
        <v>980</v>
      </c>
      <c r="H194" s="2">
        <v>145</v>
      </c>
      <c r="I194" s="3">
        <v>0.35</v>
      </c>
      <c r="J194" s="3">
        <v>0.33</v>
      </c>
      <c r="K194" s="3">
        <v>0.33</v>
      </c>
      <c r="L194" s="3">
        <v>0.67</v>
      </c>
      <c r="M194" s="3">
        <v>0.1</v>
      </c>
    </row>
    <row r="195" spans="1:13" x14ac:dyDescent="0.35">
      <c r="A195" t="s">
        <v>636</v>
      </c>
      <c r="B195" s="2">
        <v>1435</v>
      </c>
      <c r="C195" s="3">
        <v>0.02</v>
      </c>
      <c r="D195" s="2">
        <v>575</v>
      </c>
      <c r="E195" s="2">
        <v>380</v>
      </c>
      <c r="F195" s="2">
        <v>385</v>
      </c>
      <c r="G195" s="2">
        <v>975</v>
      </c>
      <c r="H195" s="2">
        <v>155</v>
      </c>
      <c r="I195" s="3">
        <v>0.4</v>
      </c>
      <c r="J195" s="3">
        <v>0.27</v>
      </c>
      <c r="K195" s="3">
        <v>0.27</v>
      </c>
      <c r="L195" s="3">
        <v>0.68</v>
      </c>
      <c r="M195" s="3">
        <v>0.11</v>
      </c>
    </row>
    <row r="196" spans="1:13" x14ac:dyDescent="0.35">
      <c r="A196" t="s">
        <v>637</v>
      </c>
      <c r="B196" s="2">
        <v>625</v>
      </c>
      <c r="C196" s="3">
        <v>0.02</v>
      </c>
      <c r="D196" s="2">
        <v>390</v>
      </c>
      <c r="E196" s="2">
        <v>155</v>
      </c>
      <c r="F196" s="2">
        <v>100</v>
      </c>
      <c r="G196" s="2">
        <v>520</v>
      </c>
      <c r="H196" s="2">
        <v>45</v>
      </c>
      <c r="I196" s="3">
        <v>0.63</v>
      </c>
      <c r="J196" s="3">
        <v>0.25</v>
      </c>
      <c r="K196" s="3">
        <v>0.16</v>
      </c>
      <c r="L196" s="3">
        <v>0.84</v>
      </c>
      <c r="M196" s="3">
        <v>7.0000000000000007E-2</v>
      </c>
    </row>
    <row r="197" spans="1:13" x14ac:dyDescent="0.35">
      <c r="A197" t="s">
        <v>717</v>
      </c>
      <c r="B197" s="2">
        <v>7675</v>
      </c>
      <c r="C197" s="3">
        <v>0.02</v>
      </c>
      <c r="D197" s="2">
        <v>2800</v>
      </c>
      <c r="E197" s="2">
        <v>2425</v>
      </c>
      <c r="F197" s="2">
        <v>2015</v>
      </c>
      <c r="G197" s="2">
        <v>4530</v>
      </c>
      <c r="H197" s="2">
        <v>775</v>
      </c>
      <c r="I197" s="3">
        <v>0.36</v>
      </c>
      <c r="J197" s="3">
        <v>0.32</v>
      </c>
      <c r="K197" s="3">
        <v>0.26</v>
      </c>
      <c r="L197" s="3">
        <v>0.59</v>
      </c>
      <c r="M197" s="3">
        <v>0.1</v>
      </c>
    </row>
    <row r="198" spans="1:13" x14ac:dyDescent="0.35">
      <c r="A198" t="s">
        <v>638</v>
      </c>
      <c r="B198" s="2">
        <v>40</v>
      </c>
      <c r="C198" s="3">
        <v>0</v>
      </c>
      <c r="D198" s="2" t="s">
        <v>880</v>
      </c>
      <c r="E198" s="2">
        <v>0</v>
      </c>
      <c r="F198" s="2">
        <v>0</v>
      </c>
      <c r="G198" s="2">
        <v>0</v>
      </c>
      <c r="H198" s="2" t="s">
        <v>880</v>
      </c>
      <c r="I198" s="2" t="s">
        <v>880</v>
      </c>
      <c r="J198" s="3">
        <v>0</v>
      </c>
      <c r="K198" s="3">
        <v>0</v>
      </c>
      <c r="L198" s="3">
        <v>0</v>
      </c>
      <c r="M198" s="3" t="s">
        <v>880</v>
      </c>
    </row>
    <row r="199" spans="1:13" x14ac:dyDescent="0.35">
      <c r="A199" t="s">
        <v>639</v>
      </c>
      <c r="B199" s="2">
        <v>250</v>
      </c>
      <c r="C199" s="3">
        <v>0</v>
      </c>
      <c r="D199" s="2">
        <v>70</v>
      </c>
      <c r="E199" s="2">
        <v>120</v>
      </c>
      <c r="F199" s="2">
        <v>65</v>
      </c>
      <c r="G199" s="2">
        <v>105</v>
      </c>
      <c r="H199" s="2">
        <v>15</v>
      </c>
      <c r="I199" s="3">
        <v>0.28999999999999998</v>
      </c>
      <c r="J199" s="3">
        <v>0.47</v>
      </c>
      <c r="K199" s="3">
        <v>0.27</v>
      </c>
      <c r="L199" s="3">
        <v>0.43</v>
      </c>
      <c r="M199" s="3">
        <v>0.06</v>
      </c>
    </row>
    <row r="200" spans="1:13" x14ac:dyDescent="0.35">
      <c r="A200" t="s">
        <v>640</v>
      </c>
      <c r="B200" s="2">
        <v>235</v>
      </c>
      <c r="C200" s="3">
        <v>0</v>
      </c>
      <c r="D200" s="2">
        <v>65</v>
      </c>
      <c r="E200" s="2">
        <v>80</v>
      </c>
      <c r="F200" s="2">
        <v>65</v>
      </c>
      <c r="G200" s="2">
        <v>160</v>
      </c>
      <c r="H200" s="2">
        <v>30</v>
      </c>
      <c r="I200" s="3">
        <v>0.27</v>
      </c>
      <c r="J200" s="3">
        <v>0.33</v>
      </c>
      <c r="K200" s="3">
        <v>0.27</v>
      </c>
      <c r="L200" s="3">
        <v>0.68</v>
      </c>
      <c r="M200" s="3">
        <v>0.12</v>
      </c>
    </row>
    <row r="201" spans="1:13" x14ac:dyDescent="0.35">
      <c r="A201" t="s">
        <v>641</v>
      </c>
      <c r="B201" s="2">
        <v>190</v>
      </c>
      <c r="C201" s="3">
        <v>0</v>
      </c>
      <c r="D201" s="2">
        <v>75</v>
      </c>
      <c r="E201" s="2">
        <v>55</v>
      </c>
      <c r="F201" s="2">
        <v>55</v>
      </c>
      <c r="G201" s="2">
        <v>130</v>
      </c>
      <c r="H201" s="2">
        <v>20</v>
      </c>
      <c r="I201" s="3">
        <v>0.39</v>
      </c>
      <c r="J201" s="3">
        <v>0.3</v>
      </c>
      <c r="K201" s="3">
        <v>0.28999999999999998</v>
      </c>
      <c r="L201" s="3">
        <v>0.69</v>
      </c>
      <c r="M201" s="3">
        <v>0.1</v>
      </c>
    </row>
    <row r="202" spans="1:13" x14ac:dyDescent="0.35">
      <c r="A202" t="s">
        <v>642</v>
      </c>
      <c r="B202" s="2">
        <v>195</v>
      </c>
      <c r="C202" s="3">
        <v>0</v>
      </c>
      <c r="D202" s="2">
        <v>85</v>
      </c>
      <c r="E202" s="2">
        <v>55</v>
      </c>
      <c r="F202" s="2">
        <v>55</v>
      </c>
      <c r="G202" s="2">
        <v>140</v>
      </c>
      <c r="H202" s="2">
        <v>15</v>
      </c>
      <c r="I202" s="3">
        <v>0.44</v>
      </c>
      <c r="J202" s="3">
        <v>0.28000000000000003</v>
      </c>
      <c r="K202" s="3">
        <v>0.28000000000000003</v>
      </c>
      <c r="L202" s="3">
        <v>0.72</v>
      </c>
      <c r="M202" s="3">
        <v>0.08</v>
      </c>
    </row>
    <row r="203" spans="1:13" x14ac:dyDescent="0.35">
      <c r="A203" t="s">
        <v>643</v>
      </c>
      <c r="B203" s="2">
        <v>105</v>
      </c>
      <c r="C203" s="3">
        <v>0</v>
      </c>
      <c r="D203" s="2">
        <v>60</v>
      </c>
      <c r="E203" s="2">
        <v>15</v>
      </c>
      <c r="F203" s="2">
        <v>10</v>
      </c>
      <c r="G203" s="2">
        <v>85</v>
      </c>
      <c r="H203" s="2">
        <v>10</v>
      </c>
      <c r="I203" s="3">
        <v>0.6</v>
      </c>
      <c r="J203" s="3">
        <v>0.17</v>
      </c>
      <c r="K203" s="3">
        <v>0.12</v>
      </c>
      <c r="L203" s="3">
        <v>0.83</v>
      </c>
      <c r="M203" s="3">
        <v>0.1</v>
      </c>
    </row>
    <row r="204" spans="1:13" x14ac:dyDescent="0.35">
      <c r="A204" t="s">
        <v>718</v>
      </c>
      <c r="B204" s="2">
        <v>1005</v>
      </c>
      <c r="C204" s="3">
        <v>0</v>
      </c>
      <c r="D204" s="2">
        <v>390</v>
      </c>
      <c r="E204" s="2">
        <v>325</v>
      </c>
      <c r="F204" s="2">
        <v>250</v>
      </c>
      <c r="G204" s="2">
        <v>620</v>
      </c>
      <c r="H204" s="2">
        <v>90</v>
      </c>
      <c r="I204" s="3">
        <v>0.39</v>
      </c>
      <c r="J204" s="3">
        <v>0.32</v>
      </c>
      <c r="K204" s="3">
        <v>0.25</v>
      </c>
      <c r="L204" s="3">
        <v>0.62</v>
      </c>
      <c r="M204" s="3">
        <v>0.09</v>
      </c>
    </row>
    <row r="205" spans="1:13" x14ac:dyDescent="0.35">
      <c r="A205" t="s">
        <v>644</v>
      </c>
      <c r="B205" s="2">
        <v>325</v>
      </c>
      <c r="C205" s="3">
        <v>0.02</v>
      </c>
      <c r="D205" s="2">
        <v>315</v>
      </c>
      <c r="E205" s="2">
        <v>0</v>
      </c>
      <c r="F205" s="2">
        <v>0</v>
      </c>
      <c r="G205" s="2">
        <v>0</v>
      </c>
      <c r="H205" s="2">
        <v>10</v>
      </c>
      <c r="I205" s="3">
        <v>0.97</v>
      </c>
      <c r="J205" s="3">
        <v>0</v>
      </c>
      <c r="K205" s="3">
        <v>0</v>
      </c>
      <c r="L205" s="3">
        <v>0</v>
      </c>
      <c r="M205" s="3">
        <v>0.03</v>
      </c>
    </row>
    <row r="206" spans="1:13" x14ac:dyDescent="0.35">
      <c r="A206" t="s">
        <v>645</v>
      </c>
      <c r="B206" s="2">
        <v>2445</v>
      </c>
      <c r="C206" s="3">
        <v>0.02</v>
      </c>
      <c r="D206" s="2">
        <v>625</v>
      </c>
      <c r="E206" s="2">
        <v>935</v>
      </c>
      <c r="F206" s="2">
        <v>600</v>
      </c>
      <c r="G206" s="2">
        <v>995</v>
      </c>
      <c r="H206" s="2">
        <v>295</v>
      </c>
      <c r="I206" s="3">
        <v>0.26</v>
      </c>
      <c r="J206" s="3">
        <v>0.38</v>
      </c>
      <c r="K206" s="3">
        <v>0.24</v>
      </c>
      <c r="L206" s="3">
        <v>0.41</v>
      </c>
      <c r="M206" s="3">
        <v>0.12</v>
      </c>
    </row>
    <row r="207" spans="1:13" x14ac:dyDescent="0.35">
      <c r="A207" t="s">
        <v>646</v>
      </c>
      <c r="B207" s="2">
        <v>2380</v>
      </c>
      <c r="C207" s="3">
        <v>0.02</v>
      </c>
      <c r="D207" s="2">
        <v>635</v>
      </c>
      <c r="E207" s="2">
        <v>780</v>
      </c>
      <c r="F207" s="2">
        <v>665</v>
      </c>
      <c r="G207" s="2">
        <v>1500</v>
      </c>
      <c r="H207" s="2">
        <v>340</v>
      </c>
      <c r="I207" s="3">
        <v>0.27</v>
      </c>
      <c r="J207" s="3">
        <v>0.33</v>
      </c>
      <c r="K207" s="3">
        <v>0.28000000000000003</v>
      </c>
      <c r="L207" s="3">
        <v>0.63</v>
      </c>
      <c r="M207" s="3">
        <v>0.14000000000000001</v>
      </c>
    </row>
    <row r="208" spans="1:13" x14ac:dyDescent="0.35">
      <c r="A208" t="s">
        <v>647</v>
      </c>
      <c r="B208" s="2">
        <v>1635</v>
      </c>
      <c r="C208" s="3">
        <v>0.02</v>
      </c>
      <c r="D208" s="2">
        <v>610</v>
      </c>
      <c r="E208" s="2">
        <v>510</v>
      </c>
      <c r="F208" s="2">
        <v>495</v>
      </c>
      <c r="G208" s="2">
        <v>1150</v>
      </c>
      <c r="H208" s="2">
        <v>155</v>
      </c>
      <c r="I208" s="3">
        <v>0.37</v>
      </c>
      <c r="J208" s="3">
        <v>0.31</v>
      </c>
      <c r="K208" s="3">
        <v>0.3</v>
      </c>
      <c r="L208" s="3">
        <v>0.7</v>
      </c>
      <c r="M208" s="3">
        <v>0.1</v>
      </c>
    </row>
    <row r="209" spans="1:13" x14ac:dyDescent="0.35">
      <c r="A209" t="s">
        <v>648</v>
      </c>
      <c r="B209" s="2">
        <v>1565</v>
      </c>
      <c r="C209" s="3">
        <v>0.02</v>
      </c>
      <c r="D209" s="2">
        <v>585</v>
      </c>
      <c r="E209" s="2">
        <v>455</v>
      </c>
      <c r="F209" s="2">
        <v>460</v>
      </c>
      <c r="G209" s="2">
        <v>1020</v>
      </c>
      <c r="H209" s="2">
        <v>180</v>
      </c>
      <c r="I209" s="3">
        <v>0.38</v>
      </c>
      <c r="J209" s="3">
        <v>0.28999999999999998</v>
      </c>
      <c r="K209" s="3">
        <v>0.28999999999999998</v>
      </c>
      <c r="L209" s="3">
        <v>0.65</v>
      </c>
      <c r="M209" s="3">
        <v>0.11</v>
      </c>
    </row>
    <row r="210" spans="1:13" x14ac:dyDescent="0.35">
      <c r="A210" t="s">
        <v>649</v>
      </c>
      <c r="B210" s="2">
        <v>755</v>
      </c>
      <c r="C210" s="3">
        <v>0.02</v>
      </c>
      <c r="D210" s="2">
        <v>500</v>
      </c>
      <c r="E210" s="2">
        <v>175</v>
      </c>
      <c r="F210" s="2">
        <v>90</v>
      </c>
      <c r="G210" s="2">
        <v>640</v>
      </c>
      <c r="H210" s="2">
        <v>50</v>
      </c>
      <c r="I210" s="3">
        <v>0.66</v>
      </c>
      <c r="J210" s="3">
        <v>0.23</v>
      </c>
      <c r="K210" s="3">
        <v>0.12</v>
      </c>
      <c r="L210" s="3">
        <v>0.84</v>
      </c>
      <c r="M210" s="3">
        <v>7.0000000000000007E-2</v>
      </c>
    </row>
    <row r="211" spans="1:13" x14ac:dyDescent="0.35">
      <c r="A211" t="s">
        <v>719</v>
      </c>
      <c r="B211" s="2">
        <v>9105</v>
      </c>
      <c r="C211" s="3">
        <v>0.02</v>
      </c>
      <c r="D211" s="2">
        <v>3270</v>
      </c>
      <c r="E211" s="2">
        <v>2855</v>
      </c>
      <c r="F211" s="2">
        <v>2310</v>
      </c>
      <c r="G211" s="2">
        <v>5305</v>
      </c>
      <c r="H211" s="2">
        <v>1030</v>
      </c>
      <c r="I211" s="3">
        <v>0.36</v>
      </c>
      <c r="J211" s="3">
        <v>0.31</v>
      </c>
      <c r="K211" s="3">
        <v>0.25</v>
      </c>
      <c r="L211" s="3">
        <v>0.57999999999999996</v>
      </c>
      <c r="M211" s="3">
        <v>0.11</v>
      </c>
    </row>
    <row r="212" spans="1:13" x14ac:dyDescent="0.35">
      <c r="A212" t="s">
        <v>650</v>
      </c>
      <c r="B212" s="2">
        <v>1120</v>
      </c>
      <c r="C212" s="3">
        <v>0.06</v>
      </c>
      <c r="D212" s="2">
        <v>1070</v>
      </c>
      <c r="E212" s="2">
        <v>0</v>
      </c>
      <c r="F212" s="2">
        <v>0</v>
      </c>
      <c r="G212" s="2">
        <v>0</v>
      </c>
      <c r="H212" s="2">
        <v>50</v>
      </c>
      <c r="I212" s="3">
        <v>0.96</v>
      </c>
      <c r="J212" s="3">
        <v>0</v>
      </c>
      <c r="K212" s="3">
        <v>0</v>
      </c>
      <c r="L212" s="3">
        <v>0</v>
      </c>
      <c r="M212" s="3">
        <v>0.04</v>
      </c>
    </row>
    <row r="213" spans="1:13" x14ac:dyDescent="0.35">
      <c r="A213" t="s">
        <v>651</v>
      </c>
      <c r="B213" s="2">
        <v>7320</v>
      </c>
      <c r="C213" s="3">
        <v>0.06</v>
      </c>
      <c r="D213" s="2">
        <v>1940</v>
      </c>
      <c r="E213" s="2">
        <v>2855</v>
      </c>
      <c r="F213" s="2">
        <v>1665</v>
      </c>
      <c r="G213" s="2">
        <v>2915</v>
      </c>
      <c r="H213" s="2">
        <v>920</v>
      </c>
      <c r="I213" s="3">
        <v>0.27</v>
      </c>
      <c r="J213" s="3">
        <v>0.39</v>
      </c>
      <c r="K213" s="3">
        <v>0.23</v>
      </c>
      <c r="L213" s="3">
        <v>0.4</v>
      </c>
      <c r="M213" s="3">
        <v>0.13</v>
      </c>
    </row>
    <row r="214" spans="1:13" x14ac:dyDescent="0.35">
      <c r="A214" t="s">
        <v>652</v>
      </c>
      <c r="B214" s="2">
        <v>7075</v>
      </c>
      <c r="C214" s="3">
        <v>0.06</v>
      </c>
      <c r="D214" s="2">
        <v>2110</v>
      </c>
      <c r="E214" s="2">
        <v>2280</v>
      </c>
      <c r="F214" s="2">
        <v>1875</v>
      </c>
      <c r="G214" s="2">
        <v>4725</v>
      </c>
      <c r="H214" s="2">
        <v>850</v>
      </c>
      <c r="I214" s="3">
        <v>0.3</v>
      </c>
      <c r="J214" s="3">
        <v>0.32</v>
      </c>
      <c r="K214" s="3">
        <v>0.26</v>
      </c>
      <c r="L214" s="3">
        <v>0.67</v>
      </c>
      <c r="M214" s="3">
        <v>0.12</v>
      </c>
    </row>
    <row r="215" spans="1:13" x14ac:dyDescent="0.35">
      <c r="A215" t="s">
        <v>653</v>
      </c>
      <c r="B215" s="2">
        <v>4965</v>
      </c>
      <c r="C215" s="3">
        <v>0.06</v>
      </c>
      <c r="D215" s="2">
        <v>2030</v>
      </c>
      <c r="E215" s="2">
        <v>1510</v>
      </c>
      <c r="F215" s="2">
        <v>1390</v>
      </c>
      <c r="G215" s="2">
        <v>3555</v>
      </c>
      <c r="H215" s="2">
        <v>460</v>
      </c>
      <c r="I215" s="3">
        <v>0.41</v>
      </c>
      <c r="J215" s="3">
        <v>0.3</v>
      </c>
      <c r="K215" s="3">
        <v>0.28000000000000003</v>
      </c>
      <c r="L215" s="3">
        <v>0.72</v>
      </c>
      <c r="M215" s="3">
        <v>0.09</v>
      </c>
    </row>
    <row r="216" spans="1:13" x14ac:dyDescent="0.35">
      <c r="A216" t="s">
        <v>654</v>
      </c>
      <c r="B216" s="2">
        <v>5120</v>
      </c>
      <c r="C216" s="3">
        <v>0.06</v>
      </c>
      <c r="D216" s="2">
        <v>2155</v>
      </c>
      <c r="E216" s="2">
        <v>1395</v>
      </c>
      <c r="F216" s="2">
        <v>1330</v>
      </c>
      <c r="G216" s="2">
        <v>3585</v>
      </c>
      <c r="H216" s="2">
        <v>570</v>
      </c>
      <c r="I216" s="3">
        <v>0.42</v>
      </c>
      <c r="J216" s="3">
        <v>0.27</v>
      </c>
      <c r="K216" s="3">
        <v>0.26</v>
      </c>
      <c r="L216" s="3">
        <v>0.7</v>
      </c>
      <c r="M216" s="3">
        <v>0.11</v>
      </c>
    </row>
    <row r="217" spans="1:13" x14ac:dyDescent="0.35">
      <c r="A217" t="s">
        <v>655</v>
      </c>
      <c r="B217" s="2">
        <v>2225</v>
      </c>
      <c r="C217" s="3">
        <v>0.06</v>
      </c>
      <c r="D217" s="2">
        <v>1420</v>
      </c>
      <c r="E217" s="2">
        <v>495</v>
      </c>
      <c r="F217" s="2">
        <v>250</v>
      </c>
      <c r="G217" s="2">
        <v>1905</v>
      </c>
      <c r="H217" s="2">
        <v>155</v>
      </c>
      <c r="I217" s="3">
        <v>0.64</v>
      </c>
      <c r="J217" s="3">
        <v>0.22</v>
      </c>
      <c r="K217" s="3">
        <v>0.11</v>
      </c>
      <c r="L217" s="3">
        <v>0.86</v>
      </c>
      <c r="M217" s="3">
        <v>7.0000000000000007E-2</v>
      </c>
    </row>
    <row r="218" spans="1:13" x14ac:dyDescent="0.35">
      <c r="A218" t="s">
        <v>720</v>
      </c>
      <c r="B218" s="2">
        <v>27820</v>
      </c>
      <c r="C218" s="3">
        <v>0.06</v>
      </c>
      <c r="D218" s="2">
        <v>10725</v>
      </c>
      <c r="E218" s="2">
        <v>8540</v>
      </c>
      <c r="F218" s="2">
        <v>6510</v>
      </c>
      <c r="G218" s="2">
        <v>16685</v>
      </c>
      <c r="H218" s="2">
        <v>3000</v>
      </c>
      <c r="I218" s="3">
        <v>0.39</v>
      </c>
      <c r="J218" s="3">
        <v>0.31</v>
      </c>
      <c r="K218" s="3">
        <v>0.23</v>
      </c>
      <c r="L218" s="3">
        <v>0.6</v>
      </c>
      <c r="M218" s="3">
        <v>0.11</v>
      </c>
    </row>
    <row r="219" spans="1:13" x14ac:dyDescent="0.35">
      <c r="A219" t="s">
        <v>656</v>
      </c>
      <c r="B219" s="2">
        <v>210</v>
      </c>
      <c r="C219" s="3">
        <v>0.01</v>
      </c>
      <c r="D219" s="2">
        <v>205</v>
      </c>
      <c r="E219" s="2">
        <v>0</v>
      </c>
      <c r="F219" s="2">
        <v>0</v>
      </c>
      <c r="G219" s="2">
        <v>0</v>
      </c>
      <c r="H219" s="2">
        <v>5</v>
      </c>
      <c r="I219" s="3">
        <v>0.97</v>
      </c>
      <c r="J219" s="3">
        <v>0</v>
      </c>
      <c r="K219" s="3">
        <v>0</v>
      </c>
      <c r="L219" s="3">
        <v>0</v>
      </c>
      <c r="M219" s="3">
        <v>0.03</v>
      </c>
    </row>
    <row r="220" spans="1:13" x14ac:dyDescent="0.35">
      <c r="A220" t="s">
        <v>657</v>
      </c>
      <c r="B220" s="2">
        <v>1370</v>
      </c>
      <c r="C220" s="3">
        <v>0.01</v>
      </c>
      <c r="D220" s="2">
        <v>395</v>
      </c>
      <c r="E220" s="2">
        <v>535</v>
      </c>
      <c r="F220" s="2">
        <v>260</v>
      </c>
      <c r="G220" s="2">
        <v>630</v>
      </c>
      <c r="H220" s="2">
        <v>165</v>
      </c>
      <c r="I220" s="3">
        <v>0.28999999999999998</v>
      </c>
      <c r="J220" s="3">
        <v>0.39</v>
      </c>
      <c r="K220" s="3">
        <v>0.19</v>
      </c>
      <c r="L220" s="3">
        <v>0.46</v>
      </c>
      <c r="M220" s="3">
        <v>0.12</v>
      </c>
    </row>
    <row r="221" spans="1:13" x14ac:dyDescent="0.35">
      <c r="A221" t="s">
        <v>658</v>
      </c>
      <c r="B221" s="2">
        <v>1330</v>
      </c>
      <c r="C221" s="3">
        <v>0.01</v>
      </c>
      <c r="D221" s="2">
        <v>385</v>
      </c>
      <c r="E221" s="2">
        <v>460</v>
      </c>
      <c r="F221" s="2">
        <v>375</v>
      </c>
      <c r="G221" s="2">
        <v>900</v>
      </c>
      <c r="H221" s="2">
        <v>150</v>
      </c>
      <c r="I221" s="3">
        <v>0.28999999999999998</v>
      </c>
      <c r="J221" s="3">
        <v>0.34</v>
      </c>
      <c r="K221" s="3">
        <v>0.28000000000000003</v>
      </c>
      <c r="L221" s="3">
        <v>0.68</v>
      </c>
      <c r="M221" s="3">
        <v>0.11</v>
      </c>
    </row>
    <row r="222" spans="1:13" x14ac:dyDescent="0.35">
      <c r="A222" t="s">
        <v>659</v>
      </c>
      <c r="B222" s="2">
        <v>1015</v>
      </c>
      <c r="C222" s="3">
        <v>0.01</v>
      </c>
      <c r="D222" s="2">
        <v>385</v>
      </c>
      <c r="E222" s="2">
        <v>315</v>
      </c>
      <c r="F222" s="2">
        <v>265</v>
      </c>
      <c r="G222" s="2">
        <v>710</v>
      </c>
      <c r="H222" s="2">
        <v>100</v>
      </c>
      <c r="I222" s="3">
        <v>0.38</v>
      </c>
      <c r="J222" s="3">
        <v>0.31</v>
      </c>
      <c r="K222" s="3">
        <v>0.26</v>
      </c>
      <c r="L222" s="3">
        <v>0.7</v>
      </c>
      <c r="M222" s="3">
        <v>0.1</v>
      </c>
    </row>
    <row r="223" spans="1:13" x14ac:dyDescent="0.35">
      <c r="A223" t="s">
        <v>660</v>
      </c>
      <c r="B223" s="2">
        <v>960</v>
      </c>
      <c r="C223" s="3">
        <v>0.01</v>
      </c>
      <c r="D223" s="2">
        <v>370</v>
      </c>
      <c r="E223" s="2">
        <v>270</v>
      </c>
      <c r="F223" s="2">
        <v>265</v>
      </c>
      <c r="G223" s="2">
        <v>650</v>
      </c>
      <c r="H223" s="2">
        <v>115</v>
      </c>
      <c r="I223" s="3">
        <v>0.39</v>
      </c>
      <c r="J223" s="3">
        <v>0.28000000000000003</v>
      </c>
      <c r="K223" s="3">
        <v>0.28000000000000003</v>
      </c>
      <c r="L223" s="3">
        <v>0.68</v>
      </c>
      <c r="M223" s="3">
        <v>0.12</v>
      </c>
    </row>
    <row r="224" spans="1:13" x14ac:dyDescent="0.35">
      <c r="A224" t="s">
        <v>661</v>
      </c>
      <c r="B224" s="2">
        <v>475</v>
      </c>
      <c r="C224" s="3">
        <v>0.01</v>
      </c>
      <c r="D224" s="2">
        <v>290</v>
      </c>
      <c r="E224" s="2">
        <v>90</v>
      </c>
      <c r="F224" s="2">
        <v>60</v>
      </c>
      <c r="G224" s="2">
        <v>395</v>
      </c>
      <c r="H224" s="2">
        <v>35</v>
      </c>
      <c r="I224" s="3">
        <v>0.62</v>
      </c>
      <c r="J224" s="3">
        <v>0.19</v>
      </c>
      <c r="K224" s="3">
        <v>0.12</v>
      </c>
      <c r="L224" s="3">
        <v>0.84</v>
      </c>
      <c r="M224" s="3">
        <v>0.08</v>
      </c>
    </row>
    <row r="225" spans="1:13" x14ac:dyDescent="0.35">
      <c r="A225" t="s">
        <v>721</v>
      </c>
      <c r="B225" s="2">
        <v>5355</v>
      </c>
      <c r="C225" s="3">
        <v>0.01</v>
      </c>
      <c r="D225" s="2">
        <v>2030</v>
      </c>
      <c r="E225" s="2">
        <v>1670</v>
      </c>
      <c r="F225" s="2">
        <v>1225</v>
      </c>
      <c r="G225" s="2">
        <v>3285</v>
      </c>
      <c r="H225" s="2">
        <v>575</v>
      </c>
      <c r="I225" s="3">
        <v>0.38</v>
      </c>
      <c r="J225" s="3">
        <v>0.31</v>
      </c>
      <c r="K225" s="3">
        <v>0.23</v>
      </c>
      <c r="L225" s="3">
        <v>0.61</v>
      </c>
      <c r="M225" s="3">
        <v>0.11</v>
      </c>
    </row>
    <row r="226" spans="1:13" x14ac:dyDescent="0.35">
      <c r="A226" t="s">
        <v>389</v>
      </c>
      <c r="B226" s="2">
        <v>19480</v>
      </c>
      <c r="C226" s="3">
        <v>1</v>
      </c>
      <c r="D226" s="2">
        <v>18770</v>
      </c>
      <c r="E226" s="2">
        <v>0</v>
      </c>
      <c r="F226" s="2">
        <v>0</v>
      </c>
      <c r="G226" s="2">
        <v>0</v>
      </c>
      <c r="H226" s="2">
        <v>705</v>
      </c>
      <c r="I226" s="3">
        <v>0.96</v>
      </c>
      <c r="J226" s="3">
        <v>0</v>
      </c>
      <c r="K226" s="3">
        <v>0</v>
      </c>
      <c r="L226" s="3">
        <v>0</v>
      </c>
      <c r="M226" s="3">
        <v>0.04</v>
      </c>
    </row>
    <row r="227" spans="1:13" x14ac:dyDescent="0.35">
      <c r="A227" t="s">
        <v>390</v>
      </c>
      <c r="B227" s="2">
        <v>128075</v>
      </c>
      <c r="C227" s="3">
        <v>1</v>
      </c>
      <c r="D227" s="2">
        <v>35225</v>
      </c>
      <c r="E227" s="2">
        <v>49165</v>
      </c>
      <c r="F227" s="2">
        <v>27265</v>
      </c>
      <c r="G227" s="2">
        <v>54900</v>
      </c>
      <c r="H227" s="2">
        <v>16230</v>
      </c>
      <c r="I227" s="3">
        <v>0.28000000000000003</v>
      </c>
      <c r="J227" s="3">
        <v>0.38</v>
      </c>
      <c r="K227" s="3">
        <v>0.21</v>
      </c>
      <c r="L227" s="3">
        <v>0.43</v>
      </c>
      <c r="M227" s="3">
        <v>0.13</v>
      </c>
    </row>
    <row r="228" spans="1:13" x14ac:dyDescent="0.35">
      <c r="A228" t="s">
        <v>391</v>
      </c>
      <c r="B228" s="2">
        <v>118605</v>
      </c>
      <c r="C228" s="3">
        <v>1</v>
      </c>
      <c r="D228" s="2">
        <v>34040</v>
      </c>
      <c r="E228" s="2">
        <v>38425</v>
      </c>
      <c r="F228" s="2">
        <v>33110</v>
      </c>
      <c r="G228" s="2">
        <v>78965</v>
      </c>
      <c r="H228" s="2">
        <v>14275</v>
      </c>
      <c r="I228" s="3">
        <v>0.28999999999999998</v>
      </c>
      <c r="J228" s="3">
        <v>0.32</v>
      </c>
      <c r="K228" s="3">
        <v>0.28000000000000003</v>
      </c>
      <c r="L228" s="3">
        <v>0.67</v>
      </c>
      <c r="M228" s="3">
        <v>0.12</v>
      </c>
    </row>
    <row r="229" spans="1:13" x14ac:dyDescent="0.35">
      <c r="A229" t="s">
        <v>392</v>
      </c>
      <c r="B229" s="2">
        <v>84235</v>
      </c>
      <c r="C229" s="3">
        <v>1</v>
      </c>
      <c r="D229" s="2">
        <v>32125</v>
      </c>
      <c r="E229" s="2">
        <v>26535</v>
      </c>
      <c r="F229" s="2">
        <v>24060</v>
      </c>
      <c r="G229" s="2">
        <v>59490</v>
      </c>
      <c r="H229" s="2">
        <v>7760</v>
      </c>
      <c r="I229" s="3">
        <v>0.38</v>
      </c>
      <c r="J229" s="3">
        <v>0.31</v>
      </c>
      <c r="K229" s="3">
        <v>0.28999999999999998</v>
      </c>
      <c r="L229" s="3">
        <v>0.71</v>
      </c>
      <c r="M229" s="3">
        <v>0.09</v>
      </c>
    </row>
    <row r="230" spans="1:13" x14ac:dyDescent="0.35">
      <c r="A230" t="s">
        <v>393</v>
      </c>
      <c r="B230" s="2">
        <v>85825</v>
      </c>
      <c r="C230" s="3">
        <v>1</v>
      </c>
      <c r="D230" s="2">
        <v>34690</v>
      </c>
      <c r="E230" s="2">
        <v>23855</v>
      </c>
      <c r="F230" s="2">
        <v>21955</v>
      </c>
      <c r="G230" s="2">
        <v>58930</v>
      </c>
      <c r="H230" s="2">
        <v>10140</v>
      </c>
      <c r="I230" s="3">
        <v>0.4</v>
      </c>
      <c r="J230" s="3">
        <v>0.28000000000000003</v>
      </c>
      <c r="K230" s="3">
        <v>0.26</v>
      </c>
      <c r="L230" s="3">
        <v>0.69</v>
      </c>
      <c r="M230" s="3">
        <v>0.12</v>
      </c>
    </row>
    <row r="231" spans="1:13" x14ac:dyDescent="0.35">
      <c r="A231" t="s">
        <v>394</v>
      </c>
      <c r="B231" s="2">
        <v>38075</v>
      </c>
      <c r="C231" s="3">
        <v>1</v>
      </c>
      <c r="D231" s="2">
        <v>23455</v>
      </c>
      <c r="E231" s="2">
        <v>8620</v>
      </c>
      <c r="F231" s="2">
        <v>4670</v>
      </c>
      <c r="G231" s="2">
        <v>31665</v>
      </c>
      <c r="H231" s="2">
        <v>3105</v>
      </c>
      <c r="I231" s="3">
        <v>0.62</v>
      </c>
      <c r="J231" s="3">
        <v>0.23</v>
      </c>
      <c r="K231" s="3">
        <v>0.12</v>
      </c>
      <c r="L231" s="3">
        <v>0.83</v>
      </c>
      <c r="M231" s="3">
        <v>0.08</v>
      </c>
    </row>
    <row r="232" spans="1:13" x14ac:dyDescent="0.35">
      <c r="A232" t="s">
        <v>395</v>
      </c>
      <c r="B232" s="2">
        <v>474300</v>
      </c>
      <c r="C232" s="3">
        <v>1</v>
      </c>
      <c r="D232" s="2">
        <v>178305</v>
      </c>
      <c r="E232" s="2">
        <v>146595</v>
      </c>
      <c r="F232" s="2">
        <v>111060</v>
      </c>
      <c r="G232" s="2">
        <v>283950</v>
      </c>
      <c r="H232" s="2">
        <v>52210</v>
      </c>
      <c r="I232" s="3">
        <v>0.38</v>
      </c>
      <c r="J232" s="3">
        <v>0.31</v>
      </c>
      <c r="K232" s="3">
        <v>0.23</v>
      </c>
      <c r="L232" s="3">
        <v>0.6</v>
      </c>
      <c r="M232" s="3">
        <v>0.11</v>
      </c>
    </row>
    <row r="233" spans="1:13" x14ac:dyDescent="0.35">
      <c r="A233" t="s">
        <v>674</v>
      </c>
      <c r="B233" s="2">
        <v>20</v>
      </c>
      <c r="C233" s="3">
        <v>0</v>
      </c>
      <c r="D233" s="2">
        <v>20</v>
      </c>
      <c r="E233" s="2">
        <v>0</v>
      </c>
      <c r="F233" s="2">
        <v>0</v>
      </c>
      <c r="G233" s="2">
        <v>0</v>
      </c>
      <c r="H233" s="2">
        <v>0</v>
      </c>
      <c r="I233" s="3">
        <v>1</v>
      </c>
      <c r="J233" s="3">
        <v>0</v>
      </c>
      <c r="K233" s="3">
        <v>0</v>
      </c>
      <c r="L233" s="3">
        <v>0</v>
      </c>
      <c r="M233" s="3">
        <v>0</v>
      </c>
    </row>
    <row r="234" spans="1:13" x14ac:dyDescent="0.35">
      <c r="A234" t="s">
        <v>675</v>
      </c>
      <c r="B234" s="2">
        <v>165</v>
      </c>
      <c r="C234" s="3">
        <v>0</v>
      </c>
      <c r="D234" s="2">
        <v>40</v>
      </c>
      <c r="E234" s="2">
        <v>80</v>
      </c>
      <c r="F234" s="2">
        <v>25</v>
      </c>
      <c r="G234" s="2">
        <v>85</v>
      </c>
      <c r="H234" s="2">
        <v>15</v>
      </c>
      <c r="I234" s="3">
        <v>0.25</v>
      </c>
      <c r="J234" s="3">
        <v>0.48</v>
      </c>
      <c r="K234" s="3">
        <v>0.16</v>
      </c>
      <c r="L234" s="3">
        <v>0.51</v>
      </c>
      <c r="M234" s="3">
        <v>0.1</v>
      </c>
    </row>
    <row r="235" spans="1:13" x14ac:dyDescent="0.35">
      <c r="A235" t="s">
        <v>676</v>
      </c>
      <c r="B235" s="2">
        <v>160</v>
      </c>
      <c r="C235" s="3">
        <v>0</v>
      </c>
      <c r="D235" s="2">
        <v>45</v>
      </c>
      <c r="E235" s="2">
        <v>45</v>
      </c>
      <c r="F235" s="2">
        <v>35</v>
      </c>
      <c r="G235" s="2">
        <v>110</v>
      </c>
      <c r="H235" s="2">
        <v>15</v>
      </c>
      <c r="I235" s="3">
        <v>0.3</v>
      </c>
      <c r="J235" s="3">
        <v>0.28000000000000003</v>
      </c>
      <c r="K235" s="3">
        <v>0.23</v>
      </c>
      <c r="L235" s="3">
        <v>0.71</v>
      </c>
      <c r="M235" s="3">
        <v>0.11</v>
      </c>
    </row>
    <row r="236" spans="1:13" x14ac:dyDescent="0.35">
      <c r="A236" t="s">
        <v>677</v>
      </c>
      <c r="B236" s="2">
        <v>130</v>
      </c>
      <c r="C236" s="3">
        <v>0</v>
      </c>
      <c r="D236" s="2">
        <v>50</v>
      </c>
      <c r="E236" s="2">
        <v>45</v>
      </c>
      <c r="F236" s="2">
        <v>25</v>
      </c>
      <c r="G236" s="2">
        <v>100</v>
      </c>
      <c r="H236" s="2">
        <v>15</v>
      </c>
      <c r="I236" s="3">
        <v>0.39</v>
      </c>
      <c r="J236" s="3">
        <v>0.36</v>
      </c>
      <c r="K236" s="3">
        <v>0.2</v>
      </c>
      <c r="L236" s="3">
        <v>0.74</v>
      </c>
      <c r="M236" s="3">
        <v>0.12</v>
      </c>
    </row>
    <row r="237" spans="1:13" x14ac:dyDescent="0.35">
      <c r="A237" t="s">
        <v>678</v>
      </c>
      <c r="B237" s="2">
        <v>135</v>
      </c>
      <c r="C237" s="3">
        <v>0</v>
      </c>
      <c r="D237" s="2">
        <v>60</v>
      </c>
      <c r="E237" s="2">
        <v>35</v>
      </c>
      <c r="F237" s="2">
        <v>35</v>
      </c>
      <c r="G237" s="2">
        <v>95</v>
      </c>
      <c r="H237" s="2">
        <v>10</v>
      </c>
      <c r="I237" s="3">
        <v>0.44</v>
      </c>
      <c r="J237" s="3">
        <v>0.26</v>
      </c>
      <c r="K237" s="3">
        <v>0.28000000000000003</v>
      </c>
      <c r="L237" s="3">
        <v>0.72</v>
      </c>
      <c r="M237" s="3">
        <v>0.06</v>
      </c>
    </row>
    <row r="238" spans="1:13" x14ac:dyDescent="0.35">
      <c r="A238" t="s">
        <v>679</v>
      </c>
      <c r="B238" s="2">
        <v>85</v>
      </c>
      <c r="C238" s="3">
        <v>0</v>
      </c>
      <c r="D238" s="2">
        <v>60</v>
      </c>
      <c r="E238" s="2">
        <v>15</v>
      </c>
      <c r="F238" s="2">
        <v>10</v>
      </c>
      <c r="G238" s="2">
        <v>75</v>
      </c>
      <c r="H238" s="2">
        <v>5</v>
      </c>
      <c r="I238" s="3">
        <v>0.73</v>
      </c>
      <c r="J238" s="3">
        <v>0.18</v>
      </c>
      <c r="K238" s="3">
        <v>0.11</v>
      </c>
      <c r="L238" s="3">
        <v>0.9</v>
      </c>
      <c r="M238" s="3">
        <v>0.05</v>
      </c>
    </row>
    <row r="239" spans="1:13" x14ac:dyDescent="0.35">
      <c r="A239" t="s">
        <v>724</v>
      </c>
      <c r="B239" s="2">
        <v>690</v>
      </c>
      <c r="C239" s="3">
        <v>0</v>
      </c>
      <c r="D239" s="2">
        <v>280</v>
      </c>
      <c r="E239" s="2">
        <v>220</v>
      </c>
      <c r="F239" s="2">
        <v>135</v>
      </c>
      <c r="G239" s="2">
        <v>465</v>
      </c>
      <c r="H239" s="2">
        <v>60</v>
      </c>
      <c r="I239" s="3">
        <v>0.41</v>
      </c>
      <c r="J239" s="3">
        <v>0.32</v>
      </c>
      <c r="K239" s="3">
        <v>0.19</v>
      </c>
      <c r="L239" s="3">
        <v>0.67</v>
      </c>
      <c r="M239" s="3">
        <v>0.09</v>
      </c>
    </row>
    <row r="240" spans="1:13" x14ac:dyDescent="0.35">
      <c r="A240" t="s">
        <v>662</v>
      </c>
      <c r="B240" s="2">
        <v>455</v>
      </c>
      <c r="C240" s="3">
        <v>0.02</v>
      </c>
      <c r="D240" s="2">
        <v>440</v>
      </c>
      <c r="E240" s="2">
        <v>0</v>
      </c>
      <c r="F240" s="2">
        <v>0</v>
      </c>
      <c r="G240" s="2">
        <v>0</v>
      </c>
      <c r="H240" s="2">
        <v>20</v>
      </c>
      <c r="I240" s="3">
        <v>0.96</v>
      </c>
      <c r="J240" s="3">
        <v>0</v>
      </c>
      <c r="K240" s="3">
        <v>0</v>
      </c>
      <c r="L240" s="3">
        <v>0</v>
      </c>
      <c r="M240" s="3">
        <v>0.04</v>
      </c>
    </row>
    <row r="241" spans="1:13" x14ac:dyDescent="0.35">
      <c r="A241" t="s">
        <v>663</v>
      </c>
      <c r="B241" s="2">
        <v>3195</v>
      </c>
      <c r="C241" s="3">
        <v>0.02</v>
      </c>
      <c r="D241" s="2">
        <v>780</v>
      </c>
      <c r="E241" s="2">
        <v>1220</v>
      </c>
      <c r="F241" s="2">
        <v>680</v>
      </c>
      <c r="G241" s="2">
        <v>1275</v>
      </c>
      <c r="H241" s="2">
        <v>495</v>
      </c>
      <c r="I241" s="3">
        <v>0.24</v>
      </c>
      <c r="J241" s="3">
        <v>0.38</v>
      </c>
      <c r="K241" s="3">
        <v>0.21</v>
      </c>
      <c r="L241" s="3">
        <v>0.4</v>
      </c>
      <c r="M241" s="3">
        <v>0.15</v>
      </c>
    </row>
    <row r="242" spans="1:13" x14ac:dyDescent="0.35">
      <c r="A242" t="s">
        <v>664</v>
      </c>
      <c r="B242" s="2">
        <v>2730</v>
      </c>
      <c r="C242" s="3">
        <v>0.02</v>
      </c>
      <c r="D242" s="2">
        <v>750</v>
      </c>
      <c r="E242" s="2">
        <v>850</v>
      </c>
      <c r="F242" s="2">
        <v>795</v>
      </c>
      <c r="G242" s="2">
        <v>1820</v>
      </c>
      <c r="H242" s="2">
        <v>315</v>
      </c>
      <c r="I242" s="3">
        <v>0.27</v>
      </c>
      <c r="J242" s="3">
        <v>0.31</v>
      </c>
      <c r="K242" s="3">
        <v>0.28999999999999998</v>
      </c>
      <c r="L242" s="3">
        <v>0.67</v>
      </c>
      <c r="M242" s="3">
        <v>0.11</v>
      </c>
    </row>
    <row r="243" spans="1:13" x14ac:dyDescent="0.35">
      <c r="A243" t="s">
        <v>665</v>
      </c>
      <c r="B243" s="2">
        <v>2035</v>
      </c>
      <c r="C243" s="3">
        <v>0.02</v>
      </c>
      <c r="D243" s="2">
        <v>760</v>
      </c>
      <c r="E243" s="2">
        <v>620</v>
      </c>
      <c r="F243" s="2">
        <v>580</v>
      </c>
      <c r="G243" s="2">
        <v>1420</v>
      </c>
      <c r="H243" s="2">
        <v>220</v>
      </c>
      <c r="I243" s="3">
        <v>0.37</v>
      </c>
      <c r="J243" s="3">
        <v>0.3</v>
      </c>
      <c r="K243" s="3">
        <v>0.28000000000000003</v>
      </c>
      <c r="L243" s="3">
        <v>0.7</v>
      </c>
      <c r="M243" s="3">
        <v>0.11</v>
      </c>
    </row>
    <row r="244" spans="1:13" x14ac:dyDescent="0.35">
      <c r="A244" t="s">
        <v>666</v>
      </c>
      <c r="B244" s="2">
        <v>1965</v>
      </c>
      <c r="C244" s="3">
        <v>0.02</v>
      </c>
      <c r="D244" s="2">
        <v>850</v>
      </c>
      <c r="E244" s="2">
        <v>540</v>
      </c>
      <c r="F244" s="2">
        <v>485</v>
      </c>
      <c r="G244" s="2">
        <v>1380</v>
      </c>
      <c r="H244" s="2">
        <v>215</v>
      </c>
      <c r="I244" s="3">
        <v>0.43</v>
      </c>
      <c r="J244" s="3">
        <v>0.28000000000000003</v>
      </c>
      <c r="K244" s="3">
        <v>0.25</v>
      </c>
      <c r="L244" s="3">
        <v>0.7</v>
      </c>
      <c r="M244" s="3">
        <v>0.11</v>
      </c>
    </row>
    <row r="245" spans="1:13" x14ac:dyDescent="0.35">
      <c r="A245" t="s">
        <v>667</v>
      </c>
      <c r="B245" s="2">
        <v>855</v>
      </c>
      <c r="C245" s="3">
        <v>0.02</v>
      </c>
      <c r="D245" s="2">
        <v>585</v>
      </c>
      <c r="E245" s="2">
        <v>185</v>
      </c>
      <c r="F245" s="2">
        <v>90</v>
      </c>
      <c r="G245" s="2">
        <v>755</v>
      </c>
      <c r="H245" s="2">
        <v>40</v>
      </c>
      <c r="I245" s="3">
        <v>0.68</v>
      </c>
      <c r="J245" s="3">
        <v>0.22</v>
      </c>
      <c r="K245" s="3">
        <v>0.11</v>
      </c>
      <c r="L245" s="3">
        <v>0.88</v>
      </c>
      <c r="M245" s="3">
        <v>0.05</v>
      </c>
    </row>
    <row r="246" spans="1:13" x14ac:dyDescent="0.35">
      <c r="A246" t="s">
        <v>722</v>
      </c>
      <c r="B246" s="2">
        <v>11240</v>
      </c>
      <c r="C246" s="3">
        <v>0.02</v>
      </c>
      <c r="D246" s="2">
        <v>4165</v>
      </c>
      <c r="E246" s="2">
        <v>3415</v>
      </c>
      <c r="F246" s="2">
        <v>2630</v>
      </c>
      <c r="G246" s="2">
        <v>6650</v>
      </c>
      <c r="H246" s="2">
        <v>1300</v>
      </c>
      <c r="I246" s="3">
        <v>0.37</v>
      </c>
      <c r="J246" s="3">
        <v>0.3</v>
      </c>
      <c r="K246" s="3">
        <v>0.23</v>
      </c>
      <c r="L246" s="3">
        <v>0.59</v>
      </c>
      <c r="M246" s="3">
        <v>0.12</v>
      </c>
    </row>
    <row r="247" spans="1:13" x14ac:dyDescent="0.35">
      <c r="A247" t="s">
        <v>668</v>
      </c>
      <c r="B247" s="2">
        <v>675</v>
      </c>
      <c r="C247" s="3">
        <v>0.03</v>
      </c>
      <c r="D247" s="2">
        <v>655</v>
      </c>
      <c r="E247" s="2">
        <v>0</v>
      </c>
      <c r="F247" s="2">
        <v>0</v>
      </c>
      <c r="G247" s="2">
        <v>0</v>
      </c>
      <c r="H247" s="2">
        <v>25</v>
      </c>
      <c r="I247" s="3">
        <v>0.97</v>
      </c>
      <c r="J247" s="3">
        <v>0</v>
      </c>
      <c r="K247" s="3">
        <v>0</v>
      </c>
      <c r="L247" s="3">
        <v>0</v>
      </c>
      <c r="M247" s="3">
        <v>0.03</v>
      </c>
    </row>
    <row r="248" spans="1:13" x14ac:dyDescent="0.35">
      <c r="A248" t="s">
        <v>669</v>
      </c>
      <c r="B248" s="2">
        <v>4885</v>
      </c>
      <c r="C248" s="3">
        <v>0.04</v>
      </c>
      <c r="D248" s="2">
        <v>1100</v>
      </c>
      <c r="E248" s="2">
        <v>1910</v>
      </c>
      <c r="F248" s="2">
        <v>1165</v>
      </c>
      <c r="G248" s="2">
        <v>1925</v>
      </c>
      <c r="H248" s="2">
        <v>670</v>
      </c>
      <c r="I248" s="3">
        <v>0.23</v>
      </c>
      <c r="J248" s="3">
        <v>0.39</v>
      </c>
      <c r="K248" s="3">
        <v>0.24</v>
      </c>
      <c r="L248" s="3">
        <v>0.39</v>
      </c>
      <c r="M248" s="3">
        <v>0.14000000000000001</v>
      </c>
    </row>
    <row r="249" spans="1:13" x14ac:dyDescent="0.35">
      <c r="A249" t="s">
        <v>670</v>
      </c>
      <c r="B249" s="2">
        <v>4490</v>
      </c>
      <c r="C249" s="3">
        <v>0.04</v>
      </c>
      <c r="D249" s="2">
        <v>1250</v>
      </c>
      <c r="E249" s="2">
        <v>1420</v>
      </c>
      <c r="F249" s="2">
        <v>1355</v>
      </c>
      <c r="G249" s="2">
        <v>2895</v>
      </c>
      <c r="H249" s="2">
        <v>535</v>
      </c>
      <c r="I249" s="3">
        <v>0.28000000000000003</v>
      </c>
      <c r="J249" s="3">
        <v>0.32</v>
      </c>
      <c r="K249" s="3">
        <v>0.3</v>
      </c>
      <c r="L249" s="3">
        <v>0.65</v>
      </c>
      <c r="M249" s="3">
        <v>0.12</v>
      </c>
    </row>
    <row r="250" spans="1:13" x14ac:dyDescent="0.35">
      <c r="A250" t="s">
        <v>671</v>
      </c>
      <c r="B250" s="2">
        <v>3270</v>
      </c>
      <c r="C250" s="3">
        <v>0.04</v>
      </c>
      <c r="D250" s="2">
        <v>1245</v>
      </c>
      <c r="E250" s="2">
        <v>985</v>
      </c>
      <c r="F250" s="2">
        <v>925</v>
      </c>
      <c r="G250" s="2">
        <v>2300</v>
      </c>
      <c r="H250" s="2">
        <v>265</v>
      </c>
      <c r="I250" s="3">
        <v>0.38</v>
      </c>
      <c r="J250" s="3">
        <v>0.3</v>
      </c>
      <c r="K250" s="3">
        <v>0.28000000000000003</v>
      </c>
      <c r="L250" s="3">
        <v>0.7</v>
      </c>
      <c r="M250" s="3">
        <v>0.08</v>
      </c>
    </row>
    <row r="251" spans="1:13" x14ac:dyDescent="0.35">
      <c r="A251" t="s">
        <v>672</v>
      </c>
      <c r="B251" s="2">
        <v>3350</v>
      </c>
      <c r="C251" s="3">
        <v>0.04</v>
      </c>
      <c r="D251" s="2">
        <v>1390</v>
      </c>
      <c r="E251" s="2">
        <v>910</v>
      </c>
      <c r="F251" s="2">
        <v>920</v>
      </c>
      <c r="G251" s="2">
        <v>2290</v>
      </c>
      <c r="H251" s="2">
        <v>375</v>
      </c>
      <c r="I251" s="3">
        <v>0.41</v>
      </c>
      <c r="J251" s="3">
        <v>0.27</v>
      </c>
      <c r="K251" s="3">
        <v>0.28000000000000003</v>
      </c>
      <c r="L251" s="3">
        <v>0.68</v>
      </c>
      <c r="M251" s="3">
        <v>0.11</v>
      </c>
    </row>
    <row r="252" spans="1:13" x14ac:dyDescent="0.35">
      <c r="A252" t="s">
        <v>673</v>
      </c>
      <c r="B252" s="2">
        <v>1430</v>
      </c>
      <c r="C252" s="3">
        <v>0.04</v>
      </c>
      <c r="D252" s="2">
        <v>870</v>
      </c>
      <c r="E252" s="2">
        <v>325</v>
      </c>
      <c r="F252" s="2">
        <v>155</v>
      </c>
      <c r="G252" s="2">
        <v>1185</v>
      </c>
      <c r="H252" s="2">
        <v>125</v>
      </c>
      <c r="I252" s="3">
        <v>0.61</v>
      </c>
      <c r="J252" s="3">
        <v>0.23</v>
      </c>
      <c r="K252" s="3">
        <v>0.11</v>
      </c>
      <c r="L252" s="3">
        <v>0.83</v>
      </c>
      <c r="M252" s="3">
        <v>0.09</v>
      </c>
    </row>
    <row r="253" spans="1:13" x14ac:dyDescent="0.35">
      <c r="A253" t="s">
        <v>723</v>
      </c>
      <c r="B253" s="2">
        <v>18100</v>
      </c>
      <c r="C253" s="3">
        <v>0.04</v>
      </c>
      <c r="D253" s="2">
        <v>6515</v>
      </c>
      <c r="E253" s="2">
        <v>5545</v>
      </c>
      <c r="F253" s="2">
        <v>4525</v>
      </c>
      <c r="G253" s="2">
        <v>10595</v>
      </c>
      <c r="H253" s="2">
        <v>1990</v>
      </c>
      <c r="I253" s="3">
        <v>0.36</v>
      </c>
      <c r="J253" s="3">
        <v>0.31</v>
      </c>
      <c r="K253" s="3">
        <v>0.25</v>
      </c>
      <c r="L253" s="3">
        <v>0.59</v>
      </c>
      <c r="M253" s="3">
        <v>0.11</v>
      </c>
    </row>
  </sheetData>
  <conditionalFormatting sqref="A1">
    <cfRule type="dataBar" priority="1">
      <dataBar>
        <cfvo type="num" val="0"/>
        <cfvo type="num" val="1"/>
        <color rgb="FFB4A9D4"/>
      </dataBar>
      <extLst>
        <ext xmlns:x14="http://schemas.microsoft.com/office/spreadsheetml/2009/9/main" uri="{B025F937-C7B1-47D3-B67F-A62EFF666E3E}">
          <x14:id>{2FF5F075-9C5E-44AB-A2A9-8A7682B83BAE}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FF5F075-9C5E-44AB-A2A9-8A7682B83BAE}">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27"/>
  <sheetViews>
    <sheetView workbookViewId="0"/>
  </sheetViews>
  <sheetFormatPr defaultColWidth="10.6640625" defaultRowHeight="15.5" x14ac:dyDescent="0.35"/>
  <cols>
    <col min="1" max="1" width="35.6640625" customWidth="1"/>
    <col min="2" max="14" width="16.6640625" customWidth="1"/>
  </cols>
  <sheetData>
    <row r="1" spans="1:10" ht="62" x14ac:dyDescent="0.35">
      <c r="A1" s="29" t="s">
        <v>737</v>
      </c>
      <c r="B1" s="1" t="s">
        <v>249</v>
      </c>
      <c r="C1" s="1" t="s">
        <v>177</v>
      </c>
      <c r="D1" s="1" t="s">
        <v>261</v>
      </c>
      <c r="E1" s="1" t="s">
        <v>359</v>
      </c>
      <c r="F1" s="1" t="s">
        <v>360</v>
      </c>
      <c r="G1" s="1" t="s">
        <v>321</v>
      </c>
      <c r="H1" s="1" t="s">
        <v>178</v>
      </c>
      <c r="I1" s="1" t="s">
        <v>179</v>
      </c>
      <c r="J1" s="1" t="s">
        <v>180</v>
      </c>
    </row>
    <row r="2" spans="1:10" x14ac:dyDescent="0.35">
      <c r="A2" t="s">
        <v>738</v>
      </c>
      <c r="B2" s="2">
        <v>1390</v>
      </c>
      <c r="C2" s="3">
        <v>7.0000000000000007E-2</v>
      </c>
      <c r="D2" s="2">
        <v>1290</v>
      </c>
      <c r="E2" s="2">
        <v>945</v>
      </c>
      <c r="F2" s="2">
        <v>315</v>
      </c>
      <c r="G2" s="2">
        <v>30</v>
      </c>
      <c r="H2" s="3">
        <v>0.73</v>
      </c>
      <c r="I2" s="3">
        <v>0.24</v>
      </c>
      <c r="J2" s="3">
        <v>0.02</v>
      </c>
    </row>
    <row r="3" spans="1:10" x14ac:dyDescent="0.35">
      <c r="A3" t="s">
        <v>739</v>
      </c>
      <c r="B3" s="2">
        <v>10760</v>
      </c>
      <c r="C3" s="3">
        <v>0.08</v>
      </c>
      <c r="D3" s="2">
        <v>10110</v>
      </c>
      <c r="E3" s="2">
        <v>7175</v>
      </c>
      <c r="F3" s="2">
        <v>2470</v>
      </c>
      <c r="G3" s="2">
        <v>470</v>
      </c>
      <c r="H3" s="3">
        <v>0.71</v>
      </c>
      <c r="I3" s="3">
        <v>0.24</v>
      </c>
      <c r="J3" s="3">
        <v>0.05</v>
      </c>
    </row>
    <row r="4" spans="1:10" x14ac:dyDescent="0.35">
      <c r="A4" t="s">
        <v>740</v>
      </c>
      <c r="B4" s="2">
        <v>9535</v>
      </c>
      <c r="C4" s="3">
        <v>0.08</v>
      </c>
      <c r="D4" s="2">
        <v>9110</v>
      </c>
      <c r="E4" s="2">
        <v>6450</v>
      </c>
      <c r="F4" s="2">
        <v>2520</v>
      </c>
      <c r="G4" s="2">
        <v>145</v>
      </c>
      <c r="H4" s="3">
        <v>0.71</v>
      </c>
      <c r="I4" s="3">
        <v>0.28000000000000003</v>
      </c>
      <c r="J4" s="3">
        <v>0.02</v>
      </c>
    </row>
    <row r="5" spans="1:10" x14ac:dyDescent="0.35">
      <c r="A5" t="s">
        <v>741</v>
      </c>
      <c r="B5" s="2">
        <v>6770</v>
      </c>
      <c r="C5" s="3">
        <v>0.08</v>
      </c>
      <c r="D5" s="2">
        <v>6680</v>
      </c>
      <c r="E5" s="2">
        <v>4785</v>
      </c>
      <c r="F5" s="2">
        <v>1430</v>
      </c>
      <c r="G5" s="2">
        <v>465</v>
      </c>
      <c r="H5" s="3">
        <v>0.72</v>
      </c>
      <c r="I5" s="3">
        <v>0.21</v>
      </c>
      <c r="J5" s="3">
        <v>7.0000000000000007E-2</v>
      </c>
    </row>
    <row r="6" spans="1:10" x14ac:dyDescent="0.35">
      <c r="A6" t="s">
        <v>742</v>
      </c>
      <c r="B6" s="2">
        <v>6840</v>
      </c>
      <c r="C6" s="3">
        <v>0.08</v>
      </c>
      <c r="D6" s="2">
        <v>7160</v>
      </c>
      <c r="E6" s="2">
        <v>4835</v>
      </c>
      <c r="F6" s="2">
        <v>2100</v>
      </c>
      <c r="G6" s="2">
        <v>225</v>
      </c>
      <c r="H6" s="3">
        <v>0.68</v>
      </c>
      <c r="I6" s="3">
        <v>0.28999999999999998</v>
      </c>
      <c r="J6" s="3">
        <v>0.03</v>
      </c>
    </row>
    <row r="7" spans="1:10" x14ac:dyDescent="0.35">
      <c r="A7" t="s">
        <v>743</v>
      </c>
      <c r="B7" s="2">
        <v>2890</v>
      </c>
      <c r="C7" s="3">
        <v>0.08</v>
      </c>
      <c r="D7" s="2">
        <v>3670</v>
      </c>
      <c r="E7" s="2">
        <v>2230</v>
      </c>
      <c r="F7" s="2">
        <v>1380</v>
      </c>
      <c r="G7" s="2">
        <v>65</v>
      </c>
      <c r="H7" s="3">
        <v>0.61</v>
      </c>
      <c r="I7" s="3">
        <v>0.38</v>
      </c>
      <c r="J7" s="3">
        <v>0.02</v>
      </c>
    </row>
    <row r="8" spans="1:10" x14ac:dyDescent="0.35">
      <c r="A8" t="s">
        <v>744</v>
      </c>
      <c r="B8" s="2">
        <v>300</v>
      </c>
      <c r="C8" s="3">
        <v>0.02</v>
      </c>
      <c r="D8" s="2">
        <v>285</v>
      </c>
      <c r="E8" s="2">
        <v>205</v>
      </c>
      <c r="F8" s="2">
        <v>65</v>
      </c>
      <c r="G8" s="2">
        <v>10</v>
      </c>
      <c r="H8" s="3">
        <v>0.73</v>
      </c>
      <c r="I8" s="3">
        <v>0.24</v>
      </c>
      <c r="J8" s="3">
        <v>0.04</v>
      </c>
    </row>
    <row r="9" spans="1:10" x14ac:dyDescent="0.35">
      <c r="A9" t="s">
        <v>745</v>
      </c>
      <c r="B9" s="2">
        <v>1865</v>
      </c>
      <c r="C9" s="3">
        <v>0.01</v>
      </c>
      <c r="D9" s="2">
        <v>1735</v>
      </c>
      <c r="E9" s="2">
        <v>1275</v>
      </c>
      <c r="F9" s="2">
        <v>395</v>
      </c>
      <c r="G9" s="2">
        <v>65</v>
      </c>
      <c r="H9" s="3">
        <v>0.74</v>
      </c>
      <c r="I9" s="3">
        <v>0.23</v>
      </c>
      <c r="J9" s="3">
        <v>0.04</v>
      </c>
    </row>
    <row r="10" spans="1:10" x14ac:dyDescent="0.35">
      <c r="A10" t="s">
        <v>746</v>
      </c>
      <c r="B10" s="2">
        <v>2000</v>
      </c>
      <c r="C10" s="3">
        <v>0.02</v>
      </c>
      <c r="D10" s="2">
        <v>1900</v>
      </c>
      <c r="E10" s="2">
        <v>1350</v>
      </c>
      <c r="F10" s="2">
        <v>520</v>
      </c>
      <c r="G10" s="2">
        <v>30</v>
      </c>
      <c r="H10" s="3">
        <v>0.71</v>
      </c>
      <c r="I10" s="3">
        <v>0.27</v>
      </c>
      <c r="J10" s="3">
        <v>0.02</v>
      </c>
    </row>
    <row r="11" spans="1:10" x14ac:dyDescent="0.35">
      <c r="A11" t="s">
        <v>747</v>
      </c>
      <c r="B11" s="2">
        <v>1455</v>
      </c>
      <c r="C11" s="3">
        <v>0.02</v>
      </c>
      <c r="D11" s="2">
        <v>1410</v>
      </c>
      <c r="E11" s="2">
        <v>990</v>
      </c>
      <c r="F11" s="2">
        <v>345</v>
      </c>
      <c r="G11" s="2">
        <v>70</v>
      </c>
      <c r="H11" s="3">
        <v>0.7</v>
      </c>
      <c r="I11" s="3">
        <v>0.25</v>
      </c>
      <c r="J11" s="3">
        <v>0.05</v>
      </c>
    </row>
    <row r="12" spans="1:10" x14ac:dyDescent="0.35">
      <c r="A12" t="s">
        <v>748</v>
      </c>
      <c r="B12" s="2">
        <v>1435</v>
      </c>
      <c r="C12" s="3">
        <v>0.02</v>
      </c>
      <c r="D12" s="2">
        <v>1495</v>
      </c>
      <c r="E12" s="2">
        <v>1005</v>
      </c>
      <c r="F12" s="2">
        <v>450</v>
      </c>
      <c r="G12" s="2">
        <v>45</v>
      </c>
      <c r="H12" s="3">
        <v>0.67</v>
      </c>
      <c r="I12" s="3">
        <v>0.3</v>
      </c>
      <c r="J12" s="3">
        <v>0.03</v>
      </c>
    </row>
    <row r="13" spans="1:10" x14ac:dyDescent="0.35">
      <c r="A13" t="s">
        <v>749</v>
      </c>
      <c r="B13" s="2">
        <v>625</v>
      </c>
      <c r="C13" s="3">
        <v>0.02</v>
      </c>
      <c r="D13" s="2">
        <v>805</v>
      </c>
      <c r="E13" s="2">
        <v>460</v>
      </c>
      <c r="F13" s="2">
        <v>340</v>
      </c>
      <c r="G13" s="2">
        <v>10</v>
      </c>
      <c r="H13" s="3">
        <v>0.56999999999999995</v>
      </c>
      <c r="I13" s="3">
        <v>0.42</v>
      </c>
      <c r="J13" s="3">
        <v>0.01</v>
      </c>
    </row>
    <row r="14" spans="1:10" x14ac:dyDescent="0.35">
      <c r="A14" t="s">
        <v>750</v>
      </c>
      <c r="B14" s="2">
        <v>430</v>
      </c>
      <c r="C14" s="3">
        <v>0.02</v>
      </c>
      <c r="D14" s="2">
        <v>405</v>
      </c>
      <c r="E14" s="2">
        <v>300</v>
      </c>
      <c r="F14" s="2">
        <v>100</v>
      </c>
      <c r="G14" s="2">
        <v>10</v>
      </c>
      <c r="H14" s="3">
        <v>0.73</v>
      </c>
      <c r="I14" s="3">
        <v>0.24</v>
      </c>
      <c r="J14" s="3">
        <v>0.02</v>
      </c>
    </row>
    <row r="15" spans="1:10" x14ac:dyDescent="0.35">
      <c r="A15" t="s">
        <v>751</v>
      </c>
      <c r="B15" s="2">
        <v>3295</v>
      </c>
      <c r="C15" s="3">
        <v>0.03</v>
      </c>
      <c r="D15" s="2">
        <v>3055</v>
      </c>
      <c r="E15" s="2">
        <v>2215</v>
      </c>
      <c r="F15" s="2">
        <v>715</v>
      </c>
      <c r="G15" s="2">
        <v>130</v>
      </c>
      <c r="H15" s="3">
        <v>0.72</v>
      </c>
      <c r="I15" s="3">
        <v>0.23</v>
      </c>
      <c r="J15" s="3">
        <v>0.04</v>
      </c>
    </row>
    <row r="16" spans="1:10" x14ac:dyDescent="0.35">
      <c r="A16" t="s">
        <v>752</v>
      </c>
      <c r="B16" s="2">
        <v>3070</v>
      </c>
      <c r="C16" s="3">
        <v>0.03</v>
      </c>
      <c r="D16" s="2">
        <v>2970</v>
      </c>
      <c r="E16" s="2">
        <v>2105</v>
      </c>
      <c r="F16" s="2">
        <v>815</v>
      </c>
      <c r="G16" s="2">
        <v>50</v>
      </c>
      <c r="H16" s="3">
        <v>0.71</v>
      </c>
      <c r="I16" s="3">
        <v>0.27</v>
      </c>
      <c r="J16" s="3">
        <v>0.02</v>
      </c>
    </row>
    <row r="17" spans="1:10" x14ac:dyDescent="0.35">
      <c r="A17" t="s">
        <v>753</v>
      </c>
      <c r="B17" s="2">
        <v>2275</v>
      </c>
      <c r="C17" s="3">
        <v>0.03</v>
      </c>
      <c r="D17" s="2">
        <v>2165</v>
      </c>
      <c r="E17" s="2">
        <v>1490</v>
      </c>
      <c r="F17" s="2">
        <v>515</v>
      </c>
      <c r="G17" s="2">
        <v>165</v>
      </c>
      <c r="H17" s="3">
        <v>0.69</v>
      </c>
      <c r="I17" s="3">
        <v>0.24</v>
      </c>
      <c r="J17" s="3">
        <v>0.08</v>
      </c>
    </row>
    <row r="18" spans="1:10" x14ac:dyDescent="0.35">
      <c r="A18" t="s">
        <v>754</v>
      </c>
      <c r="B18" s="2">
        <v>2310</v>
      </c>
      <c r="C18" s="3">
        <v>0.03</v>
      </c>
      <c r="D18" s="2">
        <v>2460</v>
      </c>
      <c r="E18" s="2">
        <v>1645</v>
      </c>
      <c r="F18" s="2">
        <v>750</v>
      </c>
      <c r="G18" s="2">
        <v>65</v>
      </c>
      <c r="H18" s="3">
        <v>0.67</v>
      </c>
      <c r="I18" s="3">
        <v>0.3</v>
      </c>
      <c r="J18" s="3">
        <v>0.03</v>
      </c>
    </row>
    <row r="19" spans="1:10" x14ac:dyDescent="0.35">
      <c r="A19" t="s">
        <v>755</v>
      </c>
      <c r="B19" s="2">
        <v>985</v>
      </c>
      <c r="C19" s="3">
        <v>0.03</v>
      </c>
      <c r="D19" s="2">
        <v>1255</v>
      </c>
      <c r="E19" s="2">
        <v>740</v>
      </c>
      <c r="F19" s="2">
        <v>490</v>
      </c>
      <c r="G19" s="2">
        <v>25</v>
      </c>
      <c r="H19" s="3">
        <v>0.59</v>
      </c>
      <c r="I19" s="3">
        <v>0.39</v>
      </c>
      <c r="J19" s="3">
        <v>0.02</v>
      </c>
    </row>
    <row r="20" spans="1:10" x14ac:dyDescent="0.35">
      <c r="A20" t="s">
        <v>560</v>
      </c>
      <c r="B20" s="2">
        <v>1320</v>
      </c>
      <c r="C20" s="3">
        <v>7.0000000000000007E-2</v>
      </c>
      <c r="D20" s="2">
        <v>1230</v>
      </c>
      <c r="E20" s="2">
        <v>910</v>
      </c>
      <c r="F20" s="2">
        <v>305</v>
      </c>
      <c r="G20" s="2">
        <v>15</v>
      </c>
      <c r="H20" s="3">
        <v>0.74</v>
      </c>
      <c r="I20" s="3">
        <v>0.25</v>
      </c>
      <c r="J20" s="3">
        <v>0.01</v>
      </c>
    </row>
    <row r="21" spans="1:10" x14ac:dyDescent="0.35">
      <c r="A21" t="s">
        <v>561</v>
      </c>
      <c r="B21" s="2">
        <v>9430</v>
      </c>
      <c r="C21" s="3">
        <v>7.0000000000000007E-2</v>
      </c>
      <c r="D21" s="2">
        <v>8830</v>
      </c>
      <c r="E21" s="2">
        <v>6260</v>
      </c>
      <c r="F21" s="2">
        <v>2160</v>
      </c>
      <c r="G21" s="2">
        <v>405</v>
      </c>
      <c r="H21" s="3">
        <v>0.71</v>
      </c>
      <c r="I21" s="3">
        <v>0.24</v>
      </c>
      <c r="J21" s="3">
        <v>0.05</v>
      </c>
    </row>
    <row r="22" spans="1:10" x14ac:dyDescent="0.35">
      <c r="A22" t="s">
        <v>562</v>
      </c>
      <c r="B22" s="2">
        <v>8500</v>
      </c>
      <c r="C22" s="3">
        <v>7.0000000000000007E-2</v>
      </c>
      <c r="D22" s="2">
        <v>8120</v>
      </c>
      <c r="E22" s="2">
        <v>5825</v>
      </c>
      <c r="F22" s="2">
        <v>2185</v>
      </c>
      <c r="G22" s="2">
        <v>110</v>
      </c>
      <c r="H22" s="3">
        <v>0.72</v>
      </c>
      <c r="I22" s="3">
        <v>0.27</v>
      </c>
      <c r="J22" s="3">
        <v>0.01</v>
      </c>
    </row>
    <row r="23" spans="1:10" x14ac:dyDescent="0.35">
      <c r="A23" t="s">
        <v>563</v>
      </c>
      <c r="B23" s="2">
        <v>6425</v>
      </c>
      <c r="C23" s="3">
        <v>0.08</v>
      </c>
      <c r="D23" s="2">
        <v>6370</v>
      </c>
      <c r="E23" s="2">
        <v>4615</v>
      </c>
      <c r="F23" s="2">
        <v>1360</v>
      </c>
      <c r="G23" s="2">
        <v>395</v>
      </c>
      <c r="H23" s="3">
        <v>0.72</v>
      </c>
      <c r="I23" s="3">
        <v>0.21</v>
      </c>
      <c r="J23" s="3">
        <v>0.06</v>
      </c>
    </row>
    <row r="24" spans="1:10" x14ac:dyDescent="0.35">
      <c r="A24" t="s">
        <v>564</v>
      </c>
      <c r="B24" s="2">
        <v>6265</v>
      </c>
      <c r="C24" s="3">
        <v>7.0000000000000007E-2</v>
      </c>
      <c r="D24" s="2">
        <v>6515</v>
      </c>
      <c r="E24" s="2">
        <v>4460</v>
      </c>
      <c r="F24" s="2">
        <v>1845</v>
      </c>
      <c r="G24" s="2">
        <v>210</v>
      </c>
      <c r="H24" s="3">
        <v>0.68</v>
      </c>
      <c r="I24" s="3">
        <v>0.28000000000000003</v>
      </c>
      <c r="J24" s="3">
        <v>0.03</v>
      </c>
    </row>
    <row r="25" spans="1:10" x14ac:dyDescent="0.35">
      <c r="A25" t="s">
        <v>565</v>
      </c>
      <c r="B25" s="2">
        <v>2730</v>
      </c>
      <c r="C25" s="3">
        <v>7.0000000000000007E-2</v>
      </c>
      <c r="D25" s="2">
        <v>3445</v>
      </c>
      <c r="E25" s="2">
        <v>1975</v>
      </c>
      <c r="F25" s="2">
        <v>1400</v>
      </c>
      <c r="G25" s="2">
        <v>65</v>
      </c>
      <c r="H25" s="3">
        <v>0.56999999999999995</v>
      </c>
      <c r="I25" s="3">
        <v>0.41</v>
      </c>
      <c r="J25" s="3">
        <v>0.02</v>
      </c>
    </row>
    <row r="26" spans="1:10" x14ac:dyDescent="0.35">
      <c r="A26" t="s">
        <v>756</v>
      </c>
      <c r="B26" s="2">
        <v>895</v>
      </c>
      <c r="C26" s="3">
        <v>0.05</v>
      </c>
      <c r="D26" s="2">
        <v>800</v>
      </c>
      <c r="E26" s="2">
        <v>560</v>
      </c>
      <c r="F26" s="2">
        <v>220</v>
      </c>
      <c r="G26" s="2">
        <v>20</v>
      </c>
      <c r="H26" s="3">
        <v>0.7</v>
      </c>
      <c r="I26" s="3">
        <v>0.27</v>
      </c>
      <c r="J26" s="3">
        <v>0.03</v>
      </c>
    </row>
    <row r="27" spans="1:10" x14ac:dyDescent="0.35">
      <c r="A27" t="s">
        <v>757</v>
      </c>
      <c r="B27" s="2">
        <v>6310</v>
      </c>
      <c r="C27" s="3">
        <v>0.05</v>
      </c>
      <c r="D27" s="2">
        <v>5955</v>
      </c>
      <c r="E27" s="2">
        <v>4275</v>
      </c>
      <c r="F27" s="2">
        <v>1415</v>
      </c>
      <c r="G27" s="2">
        <v>270</v>
      </c>
      <c r="H27" s="3">
        <v>0.72</v>
      </c>
      <c r="I27" s="3">
        <v>0.24</v>
      </c>
      <c r="J27" s="3">
        <v>0.05</v>
      </c>
    </row>
    <row r="28" spans="1:10" x14ac:dyDescent="0.35">
      <c r="A28" t="s">
        <v>758</v>
      </c>
      <c r="B28" s="2">
        <v>5990</v>
      </c>
      <c r="C28" s="3">
        <v>0.05</v>
      </c>
      <c r="D28" s="2">
        <v>5720</v>
      </c>
      <c r="E28" s="2">
        <v>4095</v>
      </c>
      <c r="F28" s="2">
        <v>1525</v>
      </c>
      <c r="G28" s="2">
        <v>95</v>
      </c>
      <c r="H28" s="3">
        <v>0.72</v>
      </c>
      <c r="I28" s="3">
        <v>0.27</v>
      </c>
      <c r="J28" s="3">
        <v>0.02</v>
      </c>
    </row>
    <row r="29" spans="1:10" x14ac:dyDescent="0.35">
      <c r="A29" t="s">
        <v>759</v>
      </c>
      <c r="B29" s="2">
        <v>4430</v>
      </c>
      <c r="C29" s="3">
        <v>0.05</v>
      </c>
      <c r="D29" s="2">
        <v>4285</v>
      </c>
      <c r="E29" s="2">
        <v>3005</v>
      </c>
      <c r="F29" s="2">
        <v>975</v>
      </c>
      <c r="G29" s="2">
        <v>305</v>
      </c>
      <c r="H29" s="3">
        <v>0.7</v>
      </c>
      <c r="I29" s="3">
        <v>0.23</v>
      </c>
      <c r="J29" s="3">
        <v>7.0000000000000007E-2</v>
      </c>
    </row>
    <row r="30" spans="1:10" x14ac:dyDescent="0.35">
      <c r="A30" t="s">
        <v>760</v>
      </c>
      <c r="B30" s="2">
        <v>4640</v>
      </c>
      <c r="C30" s="3">
        <v>0.05</v>
      </c>
      <c r="D30" s="2">
        <v>4810</v>
      </c>
      <c r="E30" s="2">
        <v>3190</v>
      </c>
      <c r="F30" s="2">
        <v>1495</v>
      </c>
      <c r="G30" s="2">
        <v>125</v>
      </c>
      <c r="H30" s="3">
        <v>0.66</v>
      </c>
      <c r="I30" s="3">
        <v>0.31</v>
      </c>
      <c r="J30" s="3">
        <v>0.03</v>
      </c>
    </row>
    <row r="31" spans="1:10" x14ac:dyDescent="0.35">
      <c r="A31" t="s">
        <v>761</v>
      </c>
      <c r="B31" s="2">
        <v>1965</v>
      </c>
      <c r="C31" s="3">
        <v>0.05</v>
      </c>
      <c r="D31" s="2">
        <v>2515</v>
      </c>
      <c r="E31" s="2">
        <v>1450</v>
      </c>
      <c r="F31" s="2">
        <v>1020</v>
      </c>
      <c r="G31" s="2">
        <v>45</v>
      </c>
      <c r="H31" s="3">
        <v>0.57999999999999996</v>
      </c>
      <c r="I31" s="3">
        <v>0.4</v>
      </c>
      <c r="J31" s="3">
        <v>0.02</v>
      </c>
    </row>
    <row r="32" spans="1:10" x14ac:dyDescent="0.35">
      <c r="A32" t="s">
        <v>762</v>
      </c>
      <c r="B32" s="2">
        <v>1425</v>
      </c>
      <c r="C32" s="3">
        <v>7.0000000000000007E-2</v>
      </c>
      <c r="D32" s="2">
        <v>1290</v>
      </c>
      <c r="E32" s="2">
        <v>790</v>
      </c>
      <c r="F32" s="2">
        <v>470</v>
      </c>
      <c r="G32" s="2">
        <v>25</v>
      </c>
      <c r="H32" s="3">
        <v>0.61</v>
      </c>
      <c r="I32" s="3">
        <v>0.37</v>
      </c>
      <c r="J32" s="3">
        <v>0.02</v>
      </c>
    </row>
    <row r="33" spans="1:10" x14ac:dyDescent="0.35">
      <c r="A33" t="s">
        <v>763</v>
      </c>
      <c r="B33" s="2">
        <v>7875</v>
      </c>
      <c r="C33" s="3">
        <v>0.06</v>
      </c>
      <c r="D33" s="2">
        <v>7385</v>
      </c>
      <c r="E33" s="2">
        <v>5175</v>
      </c>
      <c r="F33" s="2">
        <v>1900</v>
      </c>
      <c r="G33" s="2">
        <v>310</v>
      </c>
      <c r="H33" s="3">
        <v>0.7</v>
      </c>
      <c r="I33" s="3">
        <v>0.26</v>
      </c>
      <c r="J33" s="3">
        <v>0.04</v>
      </c>
    </row>
    <row r="34" spans="1:10" x14ac:dyDescent="0.35">
      <c r="A34" t="s">
        <v>764</v>
      </c>
      <c r="B34" s="2">
        <v>8915</v>
      </c>
      <c r="C34" s="3">
        <v>0.08</v>
      </c>
      <c r="D34" s="2">
        <v>8305</v>
      </c>
      <c r="E34" s="2">
        <v>5705</v>
      </c>
      <c r="F34" s="2">
        <v>2455</v>
      </c>
      <c r="G34" s="2">
        <v>140</v>
      </c>
      <c r="H34" s="3">
        <v>0.69</v>
      </c>
      <c r="I34" s="3">
        <v>0.3</v>
      </c>
      <c r="J34" s="3">
        <v>0.02</v>
      </c>
    </row>
    <row r="35" spans="1:10" x14ac:dyDescent="0.35">
      <c r="A35" t="s">
        <v>765</v>
      </c>
      <c r="B35" s="2">
        <v>6300</v>
      </c>
      <c r="C35" s="3">
        <v>7.0000000000000007E-2</v>
      </c>
      <c r="D35" s="2">
        <v>6345</v>
      </c>
      <c r="E35" s="2">
        <v>4270</v>
      </c>
      <c r="F35" s="2">
        <v>1680</v>
      </c>
      <c r="G35" s="2">
        <v>390</v>
      </c>
      <c r="H35" s="3">
        <v>0.67</v>
      </c>
      <c r="I35" s="3">
        <v>0.27</v>
      </c>
      <c r="J35" s="3">
        <v>0.06</v>
      </c>
    </row>
    <row r="36" spans="1:10" x14ac:dyDescent="0.35">
      <c r="A36" t="s">
        <v>766</v>
      </c>
      <c r="B36" s="2">
        <v>6890</v>
      </c>
      <c r="C36" s="3">
        <v>0.08</v>
      </c>
      <c r="D36" s="2">
        <v>7035</v>
      </c>
      <c r="E36" s="2">
        <v>4405</v>
      </c>
      <c r="F36" s="2">
        <v>2415</v>
      </c>
      <c r="G36" s="2">
        <v>215</v>
      </c>
      <c r="H36" s="3">
        <v>0.63</v>
      </c>
      <c r="I36" s="3">
        <v>0.34</v>
      </c>
      <c r="J36" s="3">
        <v>0.03</v>
      </c>
    </row>
    <row r="37" spans="1:10" x14ac:dyDescent="0.35">
      <c r="A37" t="s">
        <v>767</v>
      </c>
      <c r="B37" s="2">
        <v>2920</v>
      </c>
      <c r="C37" s="3">
        <v>0.08</v>
      </c>
      <c r="D37" s="2">
        <v>3775</v>
      </c>
      <c r="E37" s="2">
        <v>1990</v>
      </c>
      <c r="F37" s="2">
        <v>1715</v>
      </c>
      <c r="G37" s="2">
        <v>70</v>
      </c>
      <c r="H37" s="3">
        <v>0.53</v>
      </c>
      <c r="I37" s="3">
        <v>0.45</v>
      </c>
      <c r="J37" s="3">
        <v>0.02</v>
      </c>
    </row>
    <row r="38" spans="1:10" x14ac:dyDescent="0.35">
      <c r="A38" t="s">
        <v>768</v>
      </c>
      <c r="B38" s="2">
        <v>4440</v>
      </c>
      <c r="C38" s="3">
        <v>0.23</v>
      </c>
      <c r="D38" s="2">
        <v>4045</v>
      </c>
      <c r="E38" s="2">
        <v>3015</v>
      </c>
      <c r="F38" s="2">
        <v>940</v>
      </c>
      <c r="G38" s="2">
        <v>85</v>
      </c>
      <c r="H38" s="3">
        <v>0.75</v>
      </c>
      <c r="I38" s="3">
        <v>0.23</v>
      </c>
      <c r="J38" s="3">
        <v>0.02</v>
      </c>
    </row>
    <row r="39" spans="1:10" x14ac:dyDescent="0.35">
      <c r="A39" t="s">
        <v>769</v>
      </c>
      <c r="B39" s="2">
        <v>33125</v>
      </c>
      <c r="C39" s="3">
        <v>0.26</v>
      </c>
      <c r="D39" s="2">
        <v>31135</v>
      </c>
      <c r="E39" s="2">
        <v>21265</v>
      </c>
      <c r="F39" s="2">
        <v>8510</v>
      </c>
      <c r="G39" s="2">
        <v>1360</v>
      </c>
      <c r="H39" s="3">
        <v>0.68</v>
      </c>
      <c r="I39" s="3">
        <v>0.27</v>
      </c>
      <c r="J39" s="3">
        <v>0.04</v>
      </c>
    </row>
    <row r="40" spans="1:10" x14ac:dyDescent="0.35">
      <c r="A40" t="s">
        <v>770</v>
      </c>
      <c r="B40" s="2">
        <v>29945</v>
      </c>
      <c r="C40" s="3">
        <v>0.25</v>
      </c>
      <c r="D40" s="2">
        <v>28455</v>
      </c>
      <c r="E40" s="2">
        <v>19400</v>
      </c>
      <c r="F40" s="2">
        <v>8490</v>
      </c>
      <c r="G40" s="2">
        <v>560</v>
      </c>
      <c r="H40" s="3">
        <v>0.68</v>
      </c>
      <c r="I40" s="3">
        <v>0.3</v>
      </c>
      <c r="J40" s="3">
        <v>0.02</v>
      </c>
    </row>
    <row r="41" spans="1:10" x14ac:dyDescent="0.35">
      <c r="A41" t="s">
        <v>771</v>
      </c>
      <c r="B41" s="2">
        <v>21475</v>
      </c>
      <c r="C41" s="3">
        <v>0.25</v>
      </c>
      <c r="D41" s="2">
        <v>21250</v>
      </c>
      <c r="E41" s="2">
        <v>14560</v>
      </c>
      <c r="F41" s="2">
        <v>5305</v>
      </c>
      <c r="G41" s="2">
        <v>1385</v>
      </c>
      <c r="H41" s="3">
        <v>0.69</v>
      </c>
      <c r="I41" s="3">
        <v>0.25</v>
      </c>
      <c r="J41" s="3">
        <v>7.0000000000000007E-2</v>
      </c>
    </row>
    <row r="42" spans="1:10" x14ac:dyDescent="0.35">
      <c r="A42" t="s">
        <v>772</v>
      </c>
      <c r="B42" s="2">
        <v>22025</v>
      </c>
      <c r="C42" s="3">
        <v>0.26</v>
      </c>
      <c r="D42" s="2">
        <v>22610</v>
      </c>
      <c r="E42" s="2">
        <v>14770</v>
      </c>
      <c r="F42" s="2">
        <v>7155</v>
      </c>
      <c r="G42" s="2">
        <v>685</v>
      </c>
      <c r="H42" s="3">
        <v>0.65</v>
      </c>
      <c r="I42" s="3">
        <v>0.32</v>
      </c>
      <c r="J42" s="3">
        <v>0.03</v>
      </c>
    </row>
    <row r="43" spans="1:10" x14ac:dyDescent="0.35">
      <c r="A43" t="s">
        <v>773</v>
      </c>
      <c r="B43" s="2">
        <v>10100</v>
      </c>
      <c r="C43" s="3">
        <v>0.27</v>
      </c>
      <c r="D43" s="2">
        <v>12885</v>
      </c>
      <c r="E43" s="2">
        <v>7465</v>
      </c>
      <c r="F43" s="2">
        <v>5180</v>
      </c>
      <c r="G43" s="2">
        <v>240</v>
      </c>
      <c r="H43" s="3">
        <v>0.57999999999999996</v>
      </c>
      <c r="I43" s="3">
        <v>0.4</v>
      </c>
      <c r="J43" s="3">
        <v>0.02</v>
      </c>
    </row>
    <row r="44" spans="1:10" x14ac:dyDescent="0.35">
      <c r="A44" t="s">
        <v>572</v>
      </c>
      <c r="B44" s="2">
        <v>870</v>
      </c>
      <c r="C44" s="3">
        <v>0.04</v>
      </c>
      <c r="D44" s="2">
        <v>805</v>
      </c>
      <c r="E44" s="2">
        <v>540</v>
      </c>
      <c r="F44" s="2">
        <v>245</v>
      </c>
      <c r="G44" s="2">
        <v>15</v>
      </c>
      <c r="H44" s="3">
        <v>0.67</v>
      </c>
      <c r="I44" s="3">
        <v>0.31</v>
      </c>
      <c r="J44" s="3">
        <v>0.02</v>
      </c>
    </row>
    <row r="45" spans="1:10" x14ac:dyDescent="0.35">
      <c r="A45" t="s">
        <v>573</v>
      </c>
      <c r="B45" s="2">
        <v>5125</v>
      </c>
      <c r="C45" s="3">
        <v>0.04</v>
      </c>
      <c r="D45" s="2">
        <v>4825</v>
      </c>
      <c r="E45" s="2">
        <v>3380</v>
      </c>
      <c r="F45" s="2">
        <v>1230</v>
      </c>
      <c r="G45" s="2">
        <v>215</v>
      </c>
      <c r="H45" s="3">
        <v>0.7</v>
      </c>
      <c r="I45" s="3">
        <v>0.26</v>
      </c>
      <c r="J45" s="3">
        <v>0.04</v>
      </c>
    </row>
    <row r="46" spans="1:10" x14ac:dyDescent="0.35">
      <c r="A46" t="s">
        <v>574</v>
      </c>
      <c r="B46" s="2">
        <v>5510</v>
      </c>
      <c r="C46" s="3">
        <v>0.05</v>
      </c>
      <c r="D46" s="2">
        <v>5130</v>
      </c>
      <c r="E46" s="2">
        <v>3580</v>
      </c>
      <c r="F46" s="2">
        <v>1445</v>
      </c>
      <c r="G46" s="2">
        <v>105</v>
      </c>
      <c r="H46" s="3">
        <v>0.7</v>
      </c>
      <c r="I46" s="3">
        <v>0.28000000000000003</v>
      </c>
      <c r="J46" s="3">
        <v>0.02</v>
      </c>
    </row>
    <row r="47" spans="1:10" x14ac:dyDescent="0.35">
      <c r="A47" t="s">
        <v>575</v>
      </c>
      <c r="B47" s="2">
        <v>3895</v>
      </c>
      <c r="C47" s="3">
        <v>0.05</v>
      </c>
      <c r="D47" s="2">
        <v>3825</v>
      </c>
      <c r="E47" s="2">
        <v>2605</v>
      </c>
      <c r="F47" s="2">
        <v>985</v>
      </c>
      <c r="G47" s="2">
        <v>235</v>
      </c>
      <c r="H47" s="3">
        <v>0.68</v>
      </c>
      <c r="I47" s="3">
        <v>0.26</v>
      </c>
      <c r="J47" s="3">
        <v>0.06</v>
      </c>
    </row>
    <row r="48" spans="1:10" x14ac:dyDescent="0.35">
      <c r="A48" t="s">
        <v>576</v>
      </c>
      <c r="B48" s="2">
        <v>3955</v>
      </c>
      <c r="C48" s="3">
        <v>0.05</v>
      </c>
      <c r="D48" s="2">
        <v>4130</v>
      </c>
      <c r="E48" s="2">
        <v>2675</v>
      </c>
      <c r="F48" s="2">
        <v>1340</v>
      </c>
      <c r="G48" s="2">
        <v>115</v>
      </c>
      <c r="H48" s="3">
        <v>0.65</v>
      </c>
      <c r="I48" s="3">
        <v>0.32</v>
      </c>
      <c r="J48" s="3">
        <v>0.03</v>
      </c>
    </row>
    <row r="49" spans="1:10" x14ac:dyDescent="0.35">
      <c r="A49" t="s">
        <v>577</v>
      </c>
      <c r="B49" s="2">
        <v>1690</v>
      </c>
      <c r="C49" s="3">
        <v>0.04</v>
      </c>
      <c r="D49" s="2">
        <v>2210</v>
      </c>
      <c r="E49" s="2">
        <v>1195</v>
      </c>
      <c r="F49" s="2">
        <v>975</v>
      </c>
      <c r="G49" s="2">
        <v>35</v>
      </c>
      <c r="H49" s="3">
        <v>0.54</v>
      </c>
      <c r="I49" s="3">
        <v>0.44</v>
      </c>
      <c r="J49" s="3">
        <v>0.02</v>
      </c>
    </row>
    <row r="50" spans="1:10" x14ac:dyDescent="0.35">
      <c r="A50" t="s">
        <v>774</v>
      </c>
      <c r="B50" s="2">
        <v>2560</v>
      </c>
      <c r="C50" s="3">
        <v>0.13</v>
      </c>
      <c r="D50" s="2">
        <v>2330</v>
      </c>
      <c r="E50" s="2">
        <v>1675</v>
      </c>
      <c r="F50" s="2">
        <v>615</v>
      </c>
      <c r="G50" s="2">
        <v>40</v>
      </c>
      <c r="H50" s="3">
        <v>0.72</v>
      </c>
      <c r="I50" s="3">
        <v>0.26</v>
      </c>
      <c r="J50" s="3">
        <v>0.02</v>
      </c>
    </row>
    <row r="51" spans="1:10" x14ac:dyDescent="0.35">
      <c r="A51" t="s">
        <v>775</v>
      </c>
      <c r="B51" s="2">
        <v>17275</v>
      </c>
      <c r="C51" s="3">
        <v>0.13</v>
      </c>
      <c r="D51" s="2">
        <v>16325</v>
      </c>
      <c r="E51" s="2">
        <v>11390</v>
      </c>
      <c r="F51" s="2">
        <v>4205</v>
      </c>
      <c r="G51" s="2">
        <v>730</v>
      </c>
      <c r="H51" s="3">
        <v>0.7</v>
      </c>
      <c r="I51" s="3">
        <v>0.26</v>
      </c>
      <c r="J51" s="3">
        <v>0.04</v>
      </c>
    </row>
    <row r="52" spans="1:10" x14ac:dyDescent="0.35">
      <c r="A52" t="s">
        <v>776</v>
      </c>
      <c r="B52" s="2">
        <v>16550</v>
      </c>
      <c r="C52" s="3">
        <v>0.14000000000000001</v>
      </c>
      <c r="D52" s="2">
        <v>15685</v>
      </c>
      <c r="E52" s="2">
        <v>10865</v>
      </c>
      <c r="F52" s="2">
        <v>4540</v>
      </c>
      <c r="G52" s="2">
        <v>285</v>
      </c>
      <c r="H52" s="3">
        <v>0.69</v>
      </c>
      <c r="I52" s="3">
        <v>0.28999999999999998</v>
      </c>
      <c r="J52" s="3">
        <v>0.02</v>
      </c>
    </row>
    <row r="53" spans="1:10" x14ac:dyDescent="0.35">
      <c r="A53" t="s">
        <v>777</v>
      </c>
      <c r="B53" s="2">
        <v>11610</v>
      </c>
      <c r="C53" s="3">
        <v>0.14000000000000001</v>
      </c>
      <c r="D53" s="2">
        <v>11260</v>
      </c>
      <c r="E53" s="2">
        <v>7890</v>
      </c>
      <c r="F53" s="2">
        <v>2670</v>
      </c>
      <c r="G53" s="2">
        <v>700</v>
      </c>
      <c r="H53" s="3">
        <v>0.7</v>
      </c>
      <c r="I53" s="3">
        <v>0.24</v>
      </c>
      <c r="J53" s="3">
        <v>0.06</v>
      </c>
    </row>
    <row r="54" spans="1:10" x14ac:dyDescent="0.35">
      <c r="A54" t="s">
        <v>778</v>
      </c>
      <c r="B54" s="2">
        <v>11585</v>
      </c>
      <c r="C54" s="3">
        <v>0.13</v>
      </c>
      <c r="D54" s="2">
        <v>12285</v>
      </c>
      <c r="E54" s="2">
        <v>8145</v>
      </c>
      <c r="F54" s="2">
        <v>3760</v>
      </c>
      <c r="G54" s="2">
        <v>380</v>
      </c>
      <c r="H54" s="3">
        <v>0.66</v>
      </c>
      <c r="I54" s="3">
        <v>0.31</v>
      </c>
      <c r="J54" s="3">
        <v>0.03</v>
      </c>
    </row>
    <row r="55" spans="1:10" x14ac:dyDescent="0.35">
      <c r="A55" t="s">
        <v>779</v>
      </c>
      <c r="B55" s="2">
        <v>5125</v>
      </c>
      <c r="C55" s="3">
        <v>0.13</v>
      </c>
      <c r="D55" s="2">
        <v>6530</v>
      </c>
      <c r="E55" s="2">
        <v>3755</v>
      </c>
      <c r="F55" s="2">
        <v>2650</v>
      </c>
      <c r="G55" s="2">
        <v>125</v>
      </c>
      <c r="H55" s="3">
        <v>0.57999999999999996</v>
      </c>
      <c r="I55" s="3">
        <v>0.41</v>
      </c>
      <c r="J55" s="3">
        <v>0.02</v>
      </c>
    </row>
    <row r="56" spans="1:10" x14ac:dyDescent="0.35">
      <c r="A56" t="s">
        <v>780</v>
      </c>
      <c r="B56" s="2">
        <v>2305</v>
      </c>
      <c r="C56" s="3">
        <v>0.12</v>
      </c>
      <c r="D56" s="2">
        <v>2095</v>
      </c>
      <c r="E56" s="2">
        <v>1485</v>
      </c>
      <c r="F56" s="2">
        <v>575</v>
      </c>
      <c r="G56" s="2">
        <v>40</v>
      </c>
      <c r="H56" s="3">
        <v>0.71</v>
      </c>
      <c r="I56" s="3">
        <v>0.27</v>
      </c>
      <c r="J56" s="3">
        <v>0.02</v>
      </c>
    </row>
    <row r="57" spans="1:10" x14ac:dyDescent="0.35">
      <c r="A57" t="s">
        <v>781</v>
      </c>
      <c r="B57" s="2">
        <v>16085</v>
      </c>
      <c r="C57" s="3">
        <v>0.13</v>
      </c>
      <c r="D57" s="2">
        <v>15080</v>
      </c>
      <c r="E57" s="2">
        <v>10515</v>
      </c>
      <c r="F57" s="2">
        <v>3955</v>
      </c>
      <c r="G57" s="2">
        <v>610</v>
      </c>
      <c r="H57" s="3">
        <v>0.7</v>
      </c>
      <c r="I57" s="3">
        <v>0.26</v>
      </c>
      <c r="J57" s="3">
        <v>0.04</v>
      </c>
    </row>
    <row r="58" spans="1:10" x14ac:dyDescent="0.35">
      <c r="A58" t="s">
        <v>782</v>
      </c>
      <c r="B58" s="2">
        <v>16395</v>
      </c>
      <c r="C58" s="3">
        <v>0.14000000000000001</v>
      </c>
      <c r="D58" s="2">
        <v>15500</v>
      </c>
      <c r="E58" s="2">
        <v>10695</v>
      </c>
      <c r="F58" s="2">
        <v>4515</v>
      </c>
      <c r="G58" s="2">
        <v>290</v>
      </c>
      <c r="H58" s="3">
        <v>0.69</v>
      </c>
      <c r="I58" s="3">
        <v>0.28999999999999998</v>
      </c>
      <c r="J58" s="3">
        <v>0.02</v>
      </c>
    </row>
    <row r="59" spans="1:10" x14ac:dyDescent="0.35">
      <c r="A59" t="s">
        <v>783</v>
      </c>
      <c r="B59" s="2">
        <v>11720</v>
      </c>
      <c r="C59" s="3">
        <v>0.14000000000000001</v>
      </c>
      <c r="D59" s="2">
        <v>11665</v>
      </c>
      <c r="E59" s="2">
        <v>7955</v>
      </c>
      <c r="F59" s="2">
        <v>2850</v>
      </c>
      <c r="G59" s="2">
        <v>855</v>
      </c>
      <c r="H59" s="3">
        <v>0.68</v>
      </c>
      <c r="I59" s="3">
        <v>0.24</v>
      </c>
      <c r="J59" s="3">
        <v>7.0000000000000007E-2</v>
      </c>
    </row>
    <row r="60" spans="1:10" x14ac:dyDescent="0.35">
      <c r="A60" t="s">
        <v>784</v>
      </c>
      <c r="B60" s="2">
        <v>11975</v>
      </c>
      <c r="C60" s="3">
        <v>0.14000000000000001</v>
      </c>
      <c r="D60" s="2">
        <v>12320</v>
      </c>
      <c r="E60" s="2">
        <v>8030</v>
      </c>
      <c r="F60" s="2">
        <v>3905</v>
      </c>
      <c r="G60" s="2">
        <v>385</v>
      </c>
      <c r="H60" s="3">
        <v>0.65</v>
      </c>
      <c r="I60" s="3">
        <v>0.32</v>
      </c>
      <c r="J60" s="3">
        <v>0.03</v>
      </c>
    </row>
    <row r="61" spans="1:10" x14ac:dyDescent="0.35">
      <c r="A61" t="s">
        <v>785</v>
      </c>
      <c r="B61" s="2">
        <v>5475</v>
      </c>
      <c r="C61" s="3">
        <v>0.14000000000000001</v>
      </c>
      <c r="D61" s="2">
        <v>6960</v>
      </c>
      <c r="E61" s="2">
        <v>3850</v>
      </c>
      <c r="F61" s="2">
        <v>2985</v>
      </c>
      <c r="G61" s="2">
        <v>125</v>
      </c>
      <c r="H61" s="3">
        <v>0.55000000000000004</v>
      </c>
      <c r="I61" s="3">
        <v>0.43</v>
      </c>
      <c r="J61" s="3">
        <v>0.02</v>
      </c>
    </row>
    <row r="62" spans="1:10" x14ac:dyDescent="0.35">
      <c r="A62" t="s">
        <v>786</v>
      </c>
      <c r="B62" s="2">
        <v>55</v>
      </c>
      <c r="C62" s="3">
        <v>0</v>
      </c>
      <c r="D62" s="2">
        <v>55</v>
      </c>
      <c r="E62" s="2">
        <v>30</v>
      </c>
      <c r="F62" s="2">
        <v>25</v>
      </c>
      <c r="G62" s="2">
        <v>0</v>
      </c>
      <c r="H62" s="3">
        <v>0.53</v>
      </c>
      <c r="I62" s="3">
        <v>0.47</v>
      </c>
      <c r="J62" s="3">
        <v>0</v>
      </c>
    </row>
    <row r="63" spans="1:10" x14ac:dyDescent="0.35">
      <c r="A63" t="s">
        <v>787</v>
      </c>
      <c r="B63" s="2">
        <v>215</v>
      </c>
      <c r="C63" s="3">
        <v>0</v>
      </c>
      <c r="D63" s="2">
        <v>200</v>
      </c>
      <c r="E63" s="2">
        <v>135</v>
      </c>
      <c r="F63" s="2">
        <v>55</v>
      </c>
      <c r="G63" s="2">
        <v>5</v>
      </c>
      <c r="H63" s="3">
        <v>0.69</v>
      </c>
      <c r="I63" s="3">
        <v>0.28000000000000003</v>
      </c>
      <c r="J63" s="3">
        <v>0.04</v>
      </c>
    </row>
    <row r="64" spans="1:10" x14ac:dyDescent="0.35">
      <c r="A64" t="s">
        <v>788</v>
      </c>
      <c r="B64" s="2">
        <v>280</v>
      </c>
      <c r="C64" s="3">
        <v>0</v>
      </c>
      <c r="D64" s="2">
        <v>265</v>
      </c>
      <c r="E64" s="2">
        <v>180</v>
      </c>
      <c r="F64" s="2">
        <v>80</v>
      </c>
      <c r="G64" s="2">
        <v>5</v>
      </c>
      <c r="H64" s="3">
        <v>0.68</v>
      </c>
      <c r="I64" s="3">
        <v>0.31</v>
      </c>
      <c r="J64" s="3">
        <v>0.01</v>
      </c>
    </row>
    <row r="65" spans="1:10" x14ac:dyDescent="0.35">
      <c r="A65" t="s">
        <v>789</v>
      </c>
      <c r="B65" s="2">
        <v>145</v>
      </c>
      <c r="C65" s="3">
        <v>0</v>
      </c>
      <c r="D65" s="2">
        <v>160</v>
      </c>
      <c r="E65" s="2">
        <v>100</v>
      </c>
      <c r="F65" s="2">
        <v>45</v>
      </c>
      <c r="G65" s="2">
        <v>15</v>
      </c>
      <c r="H65" s="3">
        <v>0.63</v>
      </c>
      <c r="I65" s="3">
        <v>0.28999999999999998</v>
      </c>
      <c r="J65" s="3">
        <v>0.08</v>
      </c>
    </row>
    <row r="66" spans="1:10" x14ac:dyDescent="0.35">
      <c r="A66" t="s">
        <v>790</v>
      </c>
      <c r="B66" s="2">
        <v>195</v>
      </c>
      <c r="C66" s="3">
        <v>0</v>
      </c>
      <c r="D66" s="2">
        <v>195</v>
      </c>
      <c r="E66" s="2">
        <v>120</v>
      </c>
      <c r="F66" s="2">
        <v>70</v>
      </c>
      <c r="G66" s="2">
        <v>5</v>
      </c>
      <c r="H66" s="3">
        <v>0.63</v>
      </c>
      <c r="I66" s="3">
        <v>0.35</v>
      </c>
      <c r="J66" s="3">
        <v>0.02</v>
      </c>
    </row>
    <row r="67" spans="1:10" x14ac:dyDescent="0.35">
      <c r="A67" t="s">
        <v>791</v>
      </c>
      <c r="B67" s="2">
        <v>90</v>
      </c>
      <c r="C67" s="3">
        <v>0</v>
      </c>
      <c r="D67" s="2">
        <v>105</v>
      </c>
      <c r="E67" s="2">
        <v>50</v>
      </c>
      <c r="F67" s="2">
        <v>60</v>
      </c>
      <c r="G67" s="2">
        <v>0</v>
      </c>
      <c r="H67" s="3">
        <v>0.45</v>
      </c>
      <c r="I67" s="3">
        <v>0.55000000000000004</v>
      </c>
      <c r="J67" s="3">
        <v>0</v>
      </c>
    </row>
    <row r="68" spans="1:10" x14ac:dyDescent="0.35">
      <c r="A68" t="s">
        <v>792</v>
      </c>
      <c r="B68" s="2">
        <v>40</v>
      </c>
      <c r="C68" s="3">
        <v>0</v>
      </c>
      <c r="D68" s="2">
        <v>35</v>
      </c>
      <c r="E68" s="2">
        <v>25</v>
      </c>
      <c r="F68" s="3" t="s">
        <v>880</v>
      </c>
      <c r="G68" s="2" t="s">
        <v>880</v>
      </c>
      <c r="H68" s="3">
        <v>0.73</v>
      </c>
      <c r="I68" s="3" t="s">
        <v>880</v>
      </c>
      <c r="J68" s="3" t="s">
        <v>880</v>
      </c>
    </row>
    <row r="69" spans="1:10" x14ac:dyDescent="0.35">
      <c r="A69" t="s">
        <v>793</v>
      </c>
      <c r="B69" s="2">
        <v>250</v>
      </c>
      <c r="C69" s="3">
        <v>0</v>
      </c>
      <c r="D69" s="2">
        <v>235</v>
      </c>
      <c r="E69" s="2">
        <v>155</v>
      </c>
      <c r="F69" s="2">
        <v>70</v>
      </c>
      <c r="G69" s="2">
        <v>10</v>
      </c>
      <c r="H69" s="3">
        <v>0.66</v>
      </c>
      <c r="I69" s="3">
        <v>0.3</v>
      </c>
      <c r="J69" s="3">
        <v>0.04</v>
      </c>
    </row>
    <row r="70" spans="1:10" x14ac:dyDescent="0.35">
      <c r="A70" t="s">
        <v>794</v>
      </c>
      <c r="B70" s="2">
        <v>235</v>
      </c>
      <c r="C70" s="3">
        <v>0</v>
      </c>
      <c r="D70" s="2">
        <v>220</v>
      </c>
      <c r="E70" s="2">
        <v>150</v>
      </c>
      <c r="F70" s="2">
        <v>65</v>
      </c>
      <c r="G70" s="2">
        <v>5</v>
      </c>
      <c r="H70" s="3">
        <v>0.69</v>
      </c>
      <c r="I70" s="3">
        <v>0.28999999999999998</v>
      </c>
      <c r="J70" s="3">
        <v>0.02</v>
      </c>
    </row>
    <row r="71" spans="1:10" x14ac:dyDescent="0.35">
      <c r="A71" t="s">
        <v>795</v>
      </c>
      <c r="B71" s="2">
        <v>190</v>
      </c>
      <c r="C71" s="3">
        <v>0</v>
      </c>
      <c r="D71" s="2">
        <v>175</v>
      </c>
      <c r="E71" s="2">
        <v>110</v>
      </c>
      <c r="F71" s="2">
        <v>55</v>
      </c>
      <c r="G71" s="2">
        <v>10</v>
      </c>
      <c r="H71" s="3">
        <v>0.64</v>
      </c>
      <c r="I71" s="3">
        <v>0.31</v>
      </c>
      <c r="J71" s="3">
        <v>0.05</v>
      </c>
    </row>
    <row r="72" spans="1:10" x14ac:dyDescent="0.35">
      <c r="A72" t="s">
        <v>796</v>
      </c>
      <c r="B72" s="2">
        <v>195</v>
      </c>
      <c r="C72" s="3">
        <v>0</v>
      </c>
      <c r="D72" s="2">
        <v>210</v>
      </c>
      <c r="E72" s="2">
        <v>130</v>
      </c>
      <c r="F72" s="2">
        <v>75</v>
      </c>
      <c r="G72" s="2">
        <v>5</v>
      </c>
      <c r="H72" s="3">
        <v>0.62</v>
      </c>
      <c r="I72" s="3">
        <v>0.35</v>
      </c>
      <c r="J72" s="3">
        <v>0.02</v>
      </c>
    </row>
    <row r="73" spans="1:10" x14ac:dyDescent="0.35">
      <c r="A73" t="s">
        <v>797</v>
      </c>
      <c r="B73" s="2">
        <v>105</v>
      </c>
      <c r="C73" s="3">
        <v>0</v>
      </c>
      <c r="D73" s="2">
        <v>130</v>
      </c>
      <c r="E73" s="2">
        <v>55</v>
      </c>
      <c r="F73" s="2">
        <v>75</v>
      </c>
      <c r="G73" s="2">
        <v>5</v>
      </c>
      <c r="H73" s="3">
        <v>0.42</v>
      </c>
      <c r="I73" s="3">
        <v>0.56000000000000005</v>
      </c>
      <c r="J73" s="3">
        <v>0.02</v>
      </c>
    </row>
    <row r="74" spans="1:10" x14ac:dyDescent="0.35">
      <c r="A74" t="s">
        <v>798</v>
      </c>
      <c r="B74" s="2">
        <v>1355</v>
      </c>
      <c r="C74" s="3">
        <v>7.0000000000000007E-2</v>
      </c>
      <c r="D74" s="2">
        <v>1250</v>
      </c>
      <c r="E74" s="2">
        <v>920</v>
      </c>
      <c r="F74" s="2">
        <v>315</v>
      </c>
      <c r="G74" s="2">
        <v>15</v>
      </c>
      <c r="H74" s="3">
        <v>0.74</v>
      </c>
      <c r="I74" s="3">
        <v>0.25</v>
      </c>
      <c r="J74" s="3">
        <v>0.01</v>
      </c>
    </row>
    <row r="75" spans="1:10" x14ac:dyDescent="0.35">
      <c r="A75" t="s">
        <v>799</v>
      </c>
      <c r="B75" s="2">
        <v>9050</v>
      </c>
      <c r="C75" s="3">
        <v>7.0000000000000007E-2</v>
      </c>
      <c r="D75" s="2">
        <v>8525</v>
      </c>
      <c r="E75" s="2">
        <v>6100</v>
      </c>
      <c r="F75" s="2">
        <v>2075</v>
      </c>
      <c r="G75" s="2">
        <v>350</v>
      </c>
      <c r="H75" s="3">
        <v>0.72</v>
      </c>
      <c r="I75" s="3">
        <v>0.24</v>
      </c>
      <c r="J75" s="3">
        <v>0.04</v>
      </c>
    </row>
    <row r="76" spans="1:10" x14ac:dyDescent="0.35">
      <c r="A76" t="s">
        <v>800</v>
      </c>
      <c r="B76" s="2">
        <v>8470</v>
      </c>
      <c r="C76" s="3">
        <v>7.0000000000000007E-2</v>
      </c>
      <c r="D76" s="2">
        <v>7955</v>
      </c>
      <c r="E76" s="2">
        <v>5655</v>
      </c>
      <c r="F76" s="2">
        <v>2165</v>
      </c>
      <c r="G76" s="2">
        <v>140</v>
      </c>
      <c r="H76" s="3">
        <v>0.71</v>
      </c>
      <c r="I76" s="3">
        <v>0.27</v>
      </c>
      <c r="J76" s="3">
        <v>0.02</v>
      </c>
    </row>
    <row r="77" spans="1:10" x14ac:dyDescent="0.35">
      <c r="A77" t="s">
        <v>801</v>
      </c>
      <c r="B77" s="2">
        <v>6275</v>
      </c>
      <c r="C77" s="3">
        <v>7.0000000000000007E-2</v>
      </c>
      <c r="D77" s="2">
        <v>6165</v>
      </c>
      <c r="E77" s="2">
        <v>4370</v>
      </c>
      <c r="F77" s="2">
        <v>1395</v>
      </c>
      <c r="G77" s="2">
        <v>395</v>
      </c>
      <c r="H77" s="3">
        <v>0.71</v>
      </c>
      <c r="I77" s="3">
        <v>0.23</v>
      </c>
      <c r="J77" s="3">
        <v>0.06</v>
      </c>
    </row>
    <row r="78" spans="1:10" x14ac:dyDescent="0.35">
      <c r="A78" t="s">
        <v>802</v>
      </c>
      <c r="B78" s="2">
        <v>6465</v>
      </c>
      <c r="C78" s="3">
        <v>0.08</v>
      </c>
      <c r="D78" s="2">
        <v>6730</v>
      </c>
      <c r="E78" s="2">
        <v>4425</v>
      </c>
      <c r="F78" s="2">
        <v>2090</v>
      </c>
      <c r="G78" s="2">
        <v>215</v>
      </c>
      <c r="H78" s="3">
        <v>0.66</v>
      </c>
      <c r="I78" s="3">
        <v>0.31</v>
      </c>
      <c r="J78" s="3">
        <v>0.03</v>
      </c>
    </row>
    <row r="79" spans="1:10" x14ac:dyDescent="0.35">
      <c r="A79" t="s">
        <v>803</v>
      </c>
      <c r="B79" s="2">
        <v>2950</v>
      </c>
      <c r="C79" s="3">
        <v>0.08</v>
      </c>
      <c r="D79" s="2">
        <v>3740</v>
      </c>
      <c r="E79" s="2">
        <v>2185</v>
      </c>
      <c r="F79" s="2">
        <v>1480</v>
      </c>
      <c r="G79" s="2">
        <v>70</v>
      </c>
      <c r="H79" s="3">
        <v>0.57999999999999996</v>
      </c>
      <c r="I79" s="3">
        <v>0.4</v>
      </c>
      <c r="J79" s="3">
        <v>0.02</v>
      </c>
    </row>
    <row r="80" spans="1:10" x14ac:dyDescent="0.35">
      <c r="A80" t="s">
        <v>804</v>
      </c>
      <c r="B80" s="2">
        <v>55</v>
      </c>
      <c r="C80" s="3">
        <v>0</v>
      </c>
      <c r="D80" s="2">
        <v>50</v>
      </c>
      <c r="E80" s="2">
        <v>30</v>
      </c>
      <c r="F80" s="2">
        <v>20</v>
      </c>
      <c r="G80" s="2">
        <v>0</v>
      </c>
      <c r="H80" s="3">
        <v>0.62</v>
      </c>
      <c r="I80" s="3">
        <v>0.38</v>
      </c>
      <c r="J80" s="3">
        <v>0</v>
      </c>
    </row>
    <row r="81" spans="1:10" x14ac:dyDescent="0.35">
      <c r="A81" t="s">
        <v>805</v>
      </c>
      <c r="B81" s="2">
        <v>335</v>
      </c>
      <c r="C81" s="3">
        <v>0</v>
      </c>
      <c r="D81" s="2">
        <v>325</v>
      </c>
      <c r="E81" s="2">
        <v>220</v>
      </c>
      <c r="F81" s="2">
        <v>95</v>
      </c>
      <c r="G81" s="2">
        <v>5</v>
      </c>
      <c r="H81" s="3">
        <v>0.68</v>
      </c>
      <c r="I81" s="3">
        <v>0.3</v>
      </c>
      <c r="J81" s="3">
        <v>0.02</v>
      </c>
    </row>
    <row r="82" spans="1:10" x14ac:dyDescent="0.35">
      <c r="A82" t="s">
        <v>806</v>
      </c>
      <c r="B82" s="2">
        <v>355</v>
      </c>
      <c r="C82" s="3">
        <v>0</v>
      </c>
      <c r="D82" s="2">
        <v>335</v>
      </c>
      <c r="E82" s="2">
        <v>215</v>
      </c>
      <c r="F82" s="2">
        <v>115</v>
      </c>
      <c r="G82" s="2">
        <v>5</v>
      </c>
      <c r="H82" s="3">
        <v>0.65</v>
      </c>
      <c r="I82" s="3">
        <v>0.34</v>
      </c>
      <c r="J82" s="3">
        <v>0.02</v>
      </c>
    </row>
    <row r="83" spans="1:10" x14ac:dyDescent="0.35">
      <c r="A83" t="s">
        <v>807</v>
      </c>
      <c r="B83" s="2">
        <v>215</v>
      </c>
      <c r="C83" s="3">
        <v>0</v>
      </c>
      <c r="D83" s="2">
        <v>205</v>
      </c>
      <c r="E83" s="2">
        <v>140</v>
      </c>
      <c r="F83" s="2">
        <v>50</v>
      </c>
      <c r="G83" s="2">
        <v>15</v>
      </c>
      <c r="H83" s="3">
        <v>0.7</v>
      </c>
      <c r="I83" s="3">
        <v>0.24</v>
      </c>
      <c r="J83" s="3">
        <v>0.06</v>
      </c>
    </row>
    <row r="84" spans="1:10" x14ac:dyDescent="0.35">
      <c r="A84" t="s">
        <v>808</v>
      </c>
      <c r="B84" s="2">
        <v>235</v>
      </c>
      <c r="C84" s="3">
        <v>0</v>
      </c>
      <c r="D84" s="2">
        <v>235</v>
      </c>
      <c r="E84" s="2">
        <v>135</v>
      </c>
      <c r="F84" s="2">
        <v>95</v>
      </c>
      <c r="G84" s="2">
        <v>5</v>
      </c>
      <c r="H84" s="3">
        <v>0.57999999999999996</v>
      </c>
      <c r="I84" s="3">
        <v>0.39</v>
      </c>
      <c r="J84" s="3">
        <v>0.03</v>
      </c>
    </row>
    <row r="85" spans="1:10" x14ac:dyDescent="0.35">
      <c r="A85" t="s">
        <v>809</v>
      </c>
      <c r="B85" s="2">
        <v>105</v>
      </c>
      <c r="C85" s="3">
        <v>0</v>
      </c>
      <c r="D85" s="2">
        <v>145</v>
      </c>
      <c r="E85" s="2">
        <v>70</v>
      </c>
      <c r="F85" s="2">
        <v>70</v>
      </c>
      <c r="G85" s="2">
        <v>5</v>
      </c>
      <c r="H85" s="3">
        <v>0.47</v>
      </c>
      <c r="I85" s="3">
        <v>0.5</v>
      </c>
      <c r="J85" s="3">
        <v>0.03</v>
      </c>
    </row>
    <row r="86" spans="1:10" x14ac:dyDescent="0.35">
      <c r="A86" t="s">
        <v>674</v>
      </c>
      <c r="B86" s="2">
        <v>20</v>
      </c>
      <c r="C86" s="3">
        <v>0</v>
      </c>
      <c r="D86" s="2">
        <v>20</v>
      </c>
      <c r="E86" s="2">
        <v>15</v>
      </c>
      <c r="F86" s="2">
        <v>5</v>
      </c>
      <c r="G86" s="2">
        <v>0</v>
      </c>
      <c r="H86" s="3">
        <v>0.79</v>
      </c>
      <c r="I86" s="3">
        <v>0.21</v>
      </c>
      <c r="J86" s="3">
        <v>0</v>
      </c>
    </row>
    <row r="87" spans="1:10" x14ac:dyDescent="0.35">
      <c r="A87" t="s">
        <v>675</v>
      </c>
      <c r="B87" s="2">
        <v>165</v>
      </c>
      <c r="C87" s="3">
        <v>0</v>
      </c>
      <c r="D87" s="2">
        <v>155</v>
      </c>
      <c r="E87" s="2">
        <v>110</v>
      </c>
      <c r="F87" s="2">
        <v>40</v>
      </c>
      <c r="G87" s="2">
        <v>5</v>
      </c>
      <c r="H87" s="3">
        <v>0.7</v>
      </c>
      <c r="I87" s="3">
        <v>0.25</v>
      </c>
      <c r="J87" s="3">
        <v>0.05</v>
      </c>
    </row>
    <row r="88" spans="1:10" x14ac:dyDescent="0.35">
      <c r="A88" t="s">
        <v>676</v>
      </c>
      <c r="B88" s="2">
        <v>160</v>
      </c>
      <c r="C88" s="3">
        <v>0</v>
      </c>
      <c r="D88" s="2">
        <v>150</v>
      </c>
      <c r="E88" s="2">
        <v>110</v>
      </c>
      <c r="F88" s="2">
        <v>35</v>
      </c>
      <c r="G88" s="2">
        <v>5</v>
      </c>
      <c r="H88" s="3">
        <v>0.72</v>
      </c>
      <c r="I88" s="3">
        <v>0.24</v>
      </c>
      <c r="J88" s="3">
        <v>0.03</v>
      </c>
    </row>
    <row r="89" spans="1:10" x14ac:dyDescent="0.35">
      <c r="A89" t="s">
        <v>677</v>
      </c>
      <c r="B89" s="2">
        <v>130</v>
      </c>
      <c r="C89" s="3">
        <v>0</v>
      </c>
      <c r="D89" s="2">
        <v>120</v>
      </c>
      <c r="E89" s="2">
        <v>80</v>
      </c>
      <c r="F89" s="2">
        <v>30</v>
      </c>
      <c r="G89" s="2">
        <v>10</v>
      </c>
      <c r="H89" s="3">
        <v>0.67</v>
      </c>
      <c r="I89" s="3">
        <v>0.25</v>
      </c>
      <c r="J89" s="3">
        <v>0.08</v>
      </c>
    </row>
    <row r="90" spans="1:10" x14ac:dyDescent="0.35">
      <c r="A90" t="s">
        <v>678</v>
      </c>
      <c r="B90" s="2">
        <v>135</v>
      </c>
      <c r="C90" s="3">
        <v>0</v>
      </c>
      <c r="D90" s="2">
        <v>140</v>
      </c>
      <c r="E90" s="2">
        <v>105</v>
      </c>
      <c r="F90" s="2">
        <v>35</v>
      </c>
      <c r="G90" s="2">
        <v>5</v>
      </c>
      <c r="H90" s="3">
        <v>0.73</v>
      </c>
      <c r="I90" s="3">
        <v>0.23</v>
      </c>
      <c r="J90" s="3">
        <v>0.04</v>
      </c>
    </row>
    <row r="91" spans="1:10" x14ac:dyDescent="0.35">
      <c r="A91" t="s">
        <v>679</v>
      </c>
      <c r="B91" s="2">
        <v>85</v>
      </c>
      <c r="C91" s="3">
        <v>0</v>
      </c>
      <c r="D91" s="2">
        <v>95</v>
      </c>
      <c r="E91" s="2">
        <v>65</v>
      </c>
      <c r="F91" s="3" t="s">
        <v>880</v>
      </c>
      <c r="G91" s="2" t="s">
        <v>880</v>
      </c>
      <c r="H91" s="3">
        <v>0.65</v>
      </c>
      <c r="I91" s="3" t="s">
        <v>880</v>
      </c>
      <c r="J91" s="3" t="s">
        <v>880</v>
      </c>
    </row>
    <row r="92" spans="1:10" x14ac:dyDescent="0.35">
      <c r="A92" t="s">
        <v>680</v>
      </c>
      <c r="B92" s="2">
        <v>1965</v>
      </c>
      <c r="C92" s="3">
        <v>0.1</v>
      </c>
      <c r="D92" s="2">
        <v>1920</v>
      </c>
      <c r="E92" s="2">
        <v>60</v>
      </c>
      <c r="F92" s="2">
        <v>1850</v>
      </c>
      <c r="G92" s="2">
        <v>10</v>
      </c>
      <c r="H92" s="3">
        <v>0.03</v>
      </c>
      <c r="I92" s="3">
        <v>0.96</v>
      </c>
      <c r="J92" s="3">
        <v>0</v>
      </c>
    </row>
    <row r="93" spans="1:10" x14ac:dyDescent="0.35">
      <c r="A93" t="s">
        <v>681</v>
      </c>
      <c r="B93" s="2">
        <v>6740</v>
      </c>
      <c r="C93" s="3">
        <v>0.05</v>
      </c>
      <c r="D93" s="2">
        <v>6635</v>
      </c>
      <c r="E93" s="2">
        <v>420</v>
      </c>
      <c r="F93" s="2">
        <v>6075</v>
      </c>
      <c r="G93" s="2">
        <v>140</v>
      </c>
      <c r="H93" s="3">
        <v>0.06</v>
      </c>
      <c r="I93" s="3">
        <v>0.92</v>
      </c>
      <c r="J93" s="3">
        <v>0.02</v>
      </c>
    </row>
    <row r="94" spans="1:10" x14ac:dyDescent="0.35">
      <c r="A94" t="s">
        <v>682</v>
      </c>
      <c r="B94" s="2">
        <v>2560</v>
      </c>
      <c r="C94" s="3">
        <v>0.02</v>
      </c>
      <c r="D94" s="2">
        <v>2550</v>
      </c>
      <c r="E94" s="2">
        <v>540</v>
      </c>
      <c r="F94" s="2">
        <v>1995</v>
      </c>
      <c r="G94" s="2">
        <v>15</v>
      </c>
      <c r="H94" s="3">
        <v>0.21</v>
      </c>
      <c r="I94" s="3">
        <v>0.78</v>
      </c>
      <c r="J94" s="3">
        <v>0.01</v>
      </c>
    </row>
    <row r="95" spans="1:10" x14ac:dyDescent="0.35">
      <c r="A95" t="s">
        <v>683</v>
      </c>
      <c r="B95" s="2">
        <v>790</v>
      </c>
      <c r="C95" s="3">
        <v>0.01</v>
      </c>
      <c r="D95" s="2">
        <v>830</v>
      </c>
      <c r="E95" s="2">
        <v>475</v>
      </c>
      <c r="F95" s="2">
        <v>310</v>
      </c>
      <c r="G95" s="2">
        <v>45</v>
      </c>
      <c r="H95" s="3">
        <v>0.56999999999999995</v>
      </c>
      <c r="I95" s="3">
        <v>0.37</v>
      </c>
      <c r="J95" s="3">
        <v>0.06</v>
      </c>
    </row>
    <row r="96" spans="1:10" x14ac:dyDescent="0.35">
      <c r="A96" t="s">
        <v>684</v>
      </c>
      <c r="B96" s="2">
        <v>565</v>
      </c>
      <c r="C96" s="3">
        <v>0.01</v>
      </c>
      <c r="D96" s="2">
        <v>580</v>
      </c>
      <c r="E96" s="2">
        <v>315</v>
      </c>
      <c r="F96" s="2">
        <v>250</v>
      </c>
      <c r="G96" s="2">
        <v>15</v>
      </c>
      <c r="H96" s="3">
        <v>0.54</v>
      </c>
      <c r="I96" s="3">
        <v>0.44</v>
      </c>
      <c r="J96" s="3">
        <v>0.02</v>
      </c>
    </row>
    <row r="97" spans="1:10" x14ac:dyDescent="0.35">
      <c r="A97" t="s">
        <v>685</v>
      </c>
      <c r="B97" s="2">
        <v>160</v>
      </c>
      <c r="C97" s="3">
        <v>0</v>
      </c>
      <c r="D97" s="2">
        <v>255</v>
      </c>
      <c r="E97" s="2">
        <v>100</v>
      </c>
      <c r="F97" s="2">
        <v>150</v>
      </c>
      <c r="G97" s="2">
        <v>5</v>
      </c>
      <c r="H97" s="3">
        <v>0.39</v>
      </c>
      <c r="I97" s="3">
        <v>0.59</v>
      </c>
      <c r="J97" s="3">
        <v>0.02</v>
      </c>
    </row>
    <row r="98" spans="1:10" x14ac:dyDescent="0.35">
      <c r="A98" t="s">
        <v>686</v>
      </c>
      <c r="B98" s="2">
        <v>50</v>
      </c>
      <c r="C98" s="3">
        <v>0</v>
      </c>
      <c r="D98" s="2">
        <v>40</v>
      </c>
      <c r="E98" s="2">
        <v>5</v>
      </c>
      <c r="F98" s="2">
        <v>5</v>
      </c>
      <c r="G98" s="2">
        <v>30</v>
      </c>
      <c r="H98" s="3">
        <v>0.1</v>
      </c>
      <c r="I98" s="3">
        <v>0.15</v>
      </c>
      <c r="J98" s="3">
        <v>0.75</v>
      </c>
    </row>
    <row r="99" spans="1:10" x14ac:dyDescent="0.35">
      <c r="A99" t="s">
        <v>687</v>
      </c>
      <c r="B99" s="2">
        <v>185</v>
      </c>
      <c r="C99" s="3">
        <v>0</v>
      </c>
      <c r="D99" s="2">
        <v>175</v>
      </c>
      <c r="E99" s="2">
        <v>35</v>
      </c>
      <c r="F99" s="2">
        <v>15</v>
      </c>
      <c r="G99" s="2">
        <v>125</v>
      </c>
      <c r="H99" s="3">
        <v>0.19</v>
      </c>
      <c r="I99" s="3">
        <v>0.09</v>
      </c>
      <c r="J99" s="3">
        <v>0.72</v>
      </c>
    </row>
    <row r="100" spans="1:10" x14ac:dyDescent="0.35">
      <c r="A100" t="s">
        <v>688</v>
      </c>
      <c r="B100" s="2">
        <v>140</v>
      </c>
      <c r="C100" s="3">
        <v>0</v>
      </c>
      <c r="D100" s="2">
        <v>105</v>
      </c>
      <c r="E100" s="2">
        <v>40</v>
      </c>
      <c r="F100" s="2">
        <v>15</v>
      </c>
      <c r="G100" s="2">
        <v>50</v>
      </c>
      <c r="H100" s="3">
        <v>0.38</v>
      </c>
      <c r="I100" s="3">
        <v>0.16</v>
      </c>
      <c r="J100" s="3">
        <v>0.46</v>
      </c>
    </row>
    <row r="101" spans="1:10" x14ac:dyDescent="0.35">
      <c r="A101" t="s">
        <v>689</v>
      </c>
      <c r="B101" s="2">
        <v>135</v>
      </c>
      <c r="C101" s="3">
        <v>0</v>
      </c>
      <c r="D101" s="2">
        <v>105</v>
      </c>
      <c r="E101" s="2">
        <v>40</v>
      </c>
      <c r="F101" s="2">
        <v>15</v>
      </c>
      <c r="G101" s="2">
        <v>50</v>
      </c>
      <c r="H101" s="3">
        <v>0.37</v>
      </c>
      <c r="I101" s="3">
        <v>0.15</v>
      </c>
      <c r="J101" s="3">
        <v>0.48</v>
      </c>
    </row>
    <row r="102" spans="1:10" x14ac:dyDescent="0.35">
      <c r="A102" t="s">
        <v>690</v>
      </c>
      <c r="B102" s="2">
        <v>115</v>
      </c>
      <c r="C102" s="3">
        <v>0</v>
      </c>
      <c r="D102" s="2">
        <v>75</v>
      </c>
      <c r="E102" s="2">
        <v>30</v>
      </c>
      <c r="F102" s="2">
        <v>15</v>
      </c>
      <c r="G102" s="2">
        <v>30</v>
      </c>
      <c r="H102" s="3">
        <v>0.43</v>
      </c>
      <c r="I102" s="3">
        <v>0.2</v>
      </c>
      <c r="J102" s="3">
        <v>0.37</v>
      </c>
    </row>
    <row r="103" spans="1:10" x14ac:dyDescent="0.35">
      <c r="A103" t="s">
        <v>691</v>
      </c>
      <c r="B103" s="2">
        <v>75</v>
      </c>
      <c r="C103" s="3">
        <v>0</v>
      </c>
      <c r="D103" s="2">
        <v>40</v>
      </c>
      <c r="E103" s="2">
        <v>5</v>
      </c>
      <c r="F103" s="2">
        <v>5</v>
      </c>
      <c r="G103" s="2">
        <v>25</v>
      </c>
      <c r="H103" s="3">
        <v>0.16</v>
      </c>
      <c r="I103" s="3">
        <v>0.13</v>
      </c>
      <c r="J103" s="3">
        <v>0.71</v>
      </c>
    </row>
    <row r="104" spans="1:10" x14ac:dyDescent="0.35">
      <c r="A104" t="s">
        <v>389</v>
      </c>
      <c r="B104" s="2">
        <v>19480</v>
      </c>
      <c r="C104" s="3">
        <v>1</v>
      </c>
      <c r="D104" s="2">
        <v>17935</v>
      </c>
      <c r="E104" s="2">
        <v>11505</v>
      </c>
      <c r="F104" s="2">
        <v>6080</v>
      </c>
      <c r="G104" s="2">
        <v>350</v>
      </c>
      <c r="H104" s="3">
        <v>0.64</v>
      </c>
      <c r="I104" s="3">
        <v>0.34</v>
      </c>
      <c r="J104" s="3">
        <v>0.02</v>
      </c>
    </row>
    <row r="105" spans="1:10" x14ac:dyDescent="0.35">
      <c r="A105" t="s">
        <v>390</v>
      </c>
      <c r="B105" s="2">
        <v>128075</v>
      </c>
      <c r="C105" s="3">
        <v>1</v>
      </c>
      <c r="D105" s="2">
        <v>120680</v>
      </c>
      <c r="E105" s="2">
        <v>80095</v>
      </c>
      <c r="F105" s="2">
        <v>35370</v>
      </c>
      <c r="G105" s="2">
        <v>5215</v>
      </c>
      <c r="H105" s="3">
        <v>0.66</v>
      </c>
      <c r="I105" s="3">
        <v>0.28999999999999998</v>
      </c>
      <c r="J105" s="3">
        <v>0.04</v>
      </c>
    </row>
    <row r="106" spans="1:10" x14ac:dyDescent="0.35">
      <c r="A106" t="s">
        <v>391</v>
      </c>
      <c r="B106" s="2">
        <v>118605</v>
      </c>
      <c r="C106" s="3">
        <v>1</v>
      </c>
      <c r="D106" s="2">
        <v>112470</v>
      </c>
      <c r="E106" s="2">
        <v>76955</v>
      </c>
      <c r="F106" s="2">
        <v>33480</v>
      </c>
      <c r="G106" s="2">
        <v>2040</v>
      </c>
      <c r="H106" s="3">
        <v>0.68</v>
      </c>
      <c r="I106" s="3">
        <v>0.3</v>
      </c>
      <c r="J106" s="3">
        <v>0.02</v>
      </c>
    </row>
    <row r="107" spans="1:10" x14ac:dyDescent="0.35">
      <c r="A107" t="s">
        <v>392</v>
      </c>
      <c r="B107" s="2">
        <v>84235</v>
      </c>
      <c r="C107" s="3">
        <v>1</v>
      </c>
      <c r="D107" s="2">
        <v>83005</v>
      </c>
      <c r="E107" s="2">
        <v>57485</v>
      </c>
      <c r="F107" s="2">
        <v>20015</v>
      </c>
      <c r="G107" s="2">
        <v>5510</v>
      </c>
      <c r="H107" s="3">
        <v>0.69</v>
      </c>
      <c r="I107" s="3">
        <v>0.24</v>
      </c>
      <c r="J107" s="3">
        <v>7.0000000000000007E-2</v>
      </c>
    </row>
    <row r="108" spans="1:10" x14ac:dyDescent="0.35">
      <c r="A108" t="s">
        <v>393</v>
      </c>
      <c r="B108" s="2">
        <v>85825</v>
      </c>
      <c r="C108" s="3">
        <v>1</v>
      </c>
      <c r="D108" s="2">
        <v>88990</v>
      </c>
      <c r="E108" s="2">
        <v>58425</v>
      </c>
      <c r="F108" s="2">
        <v>27845</v>
      </c>
      <c r="G108" s="2">
        <v>2725</v>
      </c>
      <c r="H108" s="3">
        <v>0.66</v>
      </c>
      <c r="I108" s="3">
        <v>0.31</v>
      </c>
      <c r="J108" s="3">
        <v>0.03</v>
      </c>
    </row>
    <row r="109" spans="1:10" x14ac:dyDescent="0.35">
      <c r="A109" t="s">
        <v>394</v>
      </c>
      <c r="B109" s="2">
        <v>38075</v>
      </c>
      <c r="C109" s="3">
        <v>1</v>
      </c>
      <c r="D109" s="2">
        <v>48560</v>
      </c>
      <c r="E109" s="2">
        <v>27635</v>
      </c>
      <c r="F109" s="2">
        <v>20005</v>
      </c>
      <c r="G109" s="2">
        <v>920</v>
      </c>
      <c r="H109" s="3">
        <v>0.56999999999999995</v>
      </c>
      <c r="I109" s="3">
        <v>0.41</v>
      </c>
      <c r="J109" s="3">
        <v>0.02</v>
      </c>
    </row>
    <row r="110" spans="1:10" x14ac:dyDescent="0.35">
      <c r="A110" t="s">
        <v>810</v>
      </c>
      <c r="B110" s="2">
        <v>38190</v>
      </c>
      <c r="C110" s="3">
        <v>0.08</v>
      </c>
      <c r="D110" s="2">
        <v>38030</v>
      </c>
      <c r="E110" s="2">
        <v>26415</v>
      </c>
      <c r="F110" s="2">
        <v>10215</v>
      </c>
      <c r="G110" s="2">
        <v>1395</v>
      </c>
      <c r="H110" s="3">
        <v>0.69</v>
      </c>
      <c r="I110" s="3">
        <v>0.27</v>
      </c>
      <c r="J110" s="3">
        <v>0.04</v>
      </c>
    </row>
    <row r="111" spans="1:10" x14ac:dyDescent="0.35">
      <c r="A111" t="s">
        <v>811</v>
      </c>
      <c r="B111" s="2">
        <v>7675</v>
      </c>
      <c r="C111" s="3">
        <v>0.02</v>
      </c>
      <c r="D111" s="2">
        <v>7630</v>
      </c>
      <c r="E111" s="2">
        <v>5285</v>
      </c>
      <c r="F111" s="2">
        <v>2115</v>
      </c>
      <c r="G111" s="2">
        <v>230</v>
      </c>
      <c r="H111" s="3">
        <v>0.69</v>
      </c>
      <c r="I111" s="3">
        <v>0.28000000000000003</v>
      </c>
      <c r="J111" s="3">
        <v>0.03</v>
      </c>
    </row>
    <row r="112" spans="1:10" x14ac:dyDescent="0.35">
      <c r="A112" t="s">
        <v>812</v>
      </c>
      <c r="B112" s="2">
        <v>12370</v>
      </c>
      <c r="C112" s="3">
        <v>0.03</v>
      </c>
      <c r="D112" s="2">
        <v>12310</v>
      </c>
      <c r="E112" s="2">
        <v>8490</v>
      </c>
      <c r="F112" s="2">
        <v>3375</v>
      </c>
      <c r="G112" s="2">
        <v>445</v>
      </c>
      <c r="H112" s="3">
        <v>0.69</v>
      </c>
      <c r="I112" s="3">
        <v>0.27</v>
      </c>
      <c r="J112" s="3">
        <v>0.04</v>
      </c>
    </row>
    <row r="113" spans="1:10" x14ac:dyDescent="0.35">
      <c r="A113" t="s">
        <v>705</v>
      </c>
      <c r="B113" s="2">
        <v>34670</v>
      </c>
      <c r="C113" s="3">
        <v>7.0000000000000007E-2</v>
      </c>
      <c r="D113" s="2">
        <v>34510</v>
      </c>
      <c r="E113" s="2">
        <v>24045</v>
      </c>
      <c r="F113" s="2">
        <v>9255</v>
      </c>
      <c r="G113" s="2">
        <v>1205</v>
      </c>
      <c r="H113" s="3">
        <v>0.7</v>
      </c>
      <c r="I113" s="3">
        <v>0.27</v>
      </c>
      <c r="J113" s="3">
        <v>0.03</v>
      </c>
    </row>
    <row r="114" spans="1:10" x14ac:dyDescent="0.35">
      <c r="A114" t="s">
        <v>813</v>
      </c>
      <c r="B114" s="2">
        <v>24230</v>
      </c>
      <c r="C114" s="3">
        <v>0.05</v>
      </c>
      <c r="D114" s="2">
        <v>24090</v>
      </c>
      <c r="E114" s="2">
        <v>16580</v>
      </c>
      <c r="F114" s="2">
        <v>6645</v>
      </c>
      <c r="G114" s="2">
        <v>865</v>
      </c>
      <c r="H114" s="3">
        <v>0.69</v>
      </c>
      <c r="I114" s="3">
        <v>0.28000000000000003</v>
      </c>
      <c r="J114" s="3">
        <v>0.04</v>
      </c>
    </row>
    <row r="115" spans="1:10" x14ac:dyDescent="0.35">
      <c r="A115" t="s">
        <v>814</v>
      </c>
      <c r="B115" s="2">
        <v>34325</v>
      </c>
      <c r="C115" s="3">
        <v>7.0000000000000007E-2</v>
      </c>
      <c r="D115" s="2">
        <v>34130</v>
      </c>
      <c r="E115" s="2">
        <v>22340</v>
      </c>
      <c r="F115" s="2">
        <v>10640</v>
      </c>
      <c r="G115" s="2">
        <v>1155</v>
      </c>
      <c r="H115" s="3">
        <v>0.65</v>
      </c>
      <c r="I115" s="3">
        <v>0.31</v>
      </c>
      <c r="J115" s="3">
        <v>0.03</v>
      </c>
    </row>
    <row r="116" spans="1:10" x14ac:dyDescent="0.35">
      <c r="A116" t="s">
        <v>815</v>
      </c>
      <c r="B116" s="2">
        <v>121105</v>
      </c>
      <c r="C116" s="3">
        <v>0.26</v>
      </c>
      <c r="D116" s="2">
        <v>120385</v>
      </c>
      <c r="E116" s="2">
        <v>80480</v>
      </c>
      <c r="F116" s="2">
        <v>35585</v>
      </c>
      <c r="G116" s="2">
        <v>4320</v>
      </c>
      <c r="H116" s="3">
        <v>0.67</v>
      </c>
      <c r="I116" s="3">
        <v>0.3</v>
      </c>
      <c r="J116" s="3">
        <v>0.04</v>
      </c>
    </row>
    <row r="117" spans="1:10" x14ac:dyDescent="0.35">
      <c r="A117" t="s">
        <v>707</v>
      </c>
      <c r="B117" s="2">
        <v>21040</v>
      </c>
      <c r="C117" s="3">
        <v>0.04</v>
      </c>
      <c r="D117" s="2">
        <v>20920</v>
      </c>
      <c r="E117" s="2">
        <v>13975</v>
      </c>
      <c r="F117" s="2">
        <v>6225</v>
      </c>
      <c r="G117" s="2">
        <v>720</v>
      </c>
      <c r="H117" s="3">
        <v>0.67</v>
      </c>
      <c r="I117" s="3">
        <v>0.3</v>
      </c>
      <c r="J117" s="3">
        <v>0.03</v>
      </c>
    </row>
    <row r="118" spans="1:10" x14ac:dyDescent="0.35">
      <c r="A118" t="s">
        <v>816</v>
      </c>
      <c r="B118" s="2">
        <v>64710</v>
      </c>
      <c r="C118" s="3">
        <v>0.14000000000000001</v>
      </c>
      <c r="D118" s="2">
        <v>64420</v>
      </c>
      <c r="E118" s="2">
        <v>43720</v>
      </c>
      <c r="F118" s="2">
        <v>18440</v>
      </c>
      <c r="G118" s="2">
        <v>2260</v>
      </c>
      <c r="H118" s="3">
        <v>0.68</v>
      </c>
      <c r="I118" s="3">
        <v>0.28999999999999998</v>
      </c>
      <c r="J118" s="3">
        <v>0.04</v>
      </c>
    </row>
    <row r="119" spans="1:10" x14ac:dyDescent="0.35">
      <c r="A119" t="s">
        <v>817</v>
      </c>
      <c r="B119" s="2">
        <v>63960</v>
      </c>
      <c r="C119" s="3">
        <v>0.13</v>
      </c>
      <c r="D119" s="2">
        <v>63625</v>
      </c>
      <c r="E119" s="2">
        <v>42530</v>
      </c>
      <c r="F119" s="2">
        <v>18790</v>
      </c>
      <c r="G119" s="2">
        <v>2305</v>
      </c>
      <c r="H119" s="3">
        <v>0.67</v>
      </c>
      <c r="I119" s="3">
        <v>0.3</v>
      </c>
      <c r="J119" s="3">
        <v>0.04</v>
      </c>
    </row>
    <row r="120" spans="1:10" x14ac:dyDescent="0.35">
      <c r="A120" t="s">
        <v>818</v>
      </c>
      <c r="B120" s="2">
        <v>985</v>
      </c>
      <c r="C120" s="3">
        <v>0</v>
      </c>
      <c r="D120" s="2">
        <v>970</v>
      </c>
      <c r="E120" s="2">
        <v>610</v>
      </c>
      <c r="F120" s="2">
        <v>335</v>
      </c>
      <c r="G120" s="2">
        <v>25</v>
      </c>
      <c r="H120" s="3">
        <v>0.63</v>
      </c>
      <c r="I120" s="3">
        <v>0.34</v>
      </c>
      <c r="J120" s="3">
        <v>0.03</v>
      </c>
    </row>
    <row r="121" spans="1:10" x14ac:dyDescent="0.35">
      <c r="A121" t="s">
        <v>819</v>
      </c>
      <c r="B121" s="2">
        <v>1005</v>
      </c>
      <c r="C121" s="3">
        <v>0</v>
      </c>
      <c r="D121" s="2">
        <v>1000</v>
      </c>
      <c r="E121" s="2">
        <v>625</v>
      </c>
      <c r="F121" s="2">
        <v>345</v>
      </c>
      <c r="G121" s="2">
        <v>30</v>
      </c>
      <c r="H121" s="3">
        <v>0.63</v>
      </c>
      <c r="I121" s="3">
        <v>0.34</v>
      </c>
      <c r="J121" s="3">
        <v>0.03</v>
      </c>
    </row>
    <row r="122" spans="1:10" x14ac:dyDescent="0.35">
      <c r="A122" t="s">
        <v>820</v>
      </c>
      <c r="B122" s="2">
        <v>34560</v>
      </c>
      <c r="C122" s="3">
        <v>7.0000000000000007E-2</v>
      </c>
      <c r="D122" s="2">
        <v>34365</v>
      </c>
      <c r="E122" s="2">
        <v>23655</v>
      </c>
      <c r="F122" s="2">
        <v>9520</v>
      </c>
      <c r="G122" s="2">
        <v>1190</v>
      </c>
      <c r="H122" s="3">
        <v>0.69</v>
      </c>
      <c r="I122" s="3">
        <v>0.28000000000000003</v>
      </c>
      <c r="J122" s="3">
        <v>0.03</v>
      </c>
    </row>
    <row r="123" spans="1:10" x14ac:dyDescent="0.35">
      <c r="A123" t="s">
        <v>821</v>
      </c>
      <c r="B123" s="2">
        <v>1300</v>
      </c>
      <c r="C123" s="3">
        <v>0</v>
      </c>
      <c r="D123" s="2">
        <v>1295</v>
      </c>
      <c r="E123" s="2">
        <v>815</v>
      </c>
      <c r="F123" s="2">
        <v>440</v>
      </c>
      <c r="G123" s="2">
        <v>35</v>
      </c>
      <c r="H123" s="3">
        <v>0.63</v>
      </c>
      <c r="I123" s="3">
        <v>0.34</v>
      </c>
      <c r="J123" s="3">
        <v>0.03</v>
      </c>
    </row>
    <row r="124" spans="1:10" x14ac:dyDescent="0.35">
      <c r="A124" t="s">
        <v>724</v>
      </c>
      <c r="B124" s="2">
        <v>690</v>
      </c>
      <c r="C124" s="3">
        <v>0</v>
      </c>
      <c r="D124" s="2">
        <v>685</v>
      </c>
      <c r="E124" s="2">
        <v>480</v>
      </c>
      <c r="F124" s="2">
        <v>175</v>
      </c>
      <c r="G124" s="2">
        <v>30</v>
      </c>
      <c r="H124" s="3">
        <v>0.7</v>
      </c>
      <c r="I124" s="3">
        <v>0.26</v>
      </c>
      <c r="J124" s="3">
        <v>0.04</v>
      </c>
    </row>
    <row r="125" spans="1:10" x14ac:dyDescent="0.35">
      <c r="A125" t="s">
        <v>725</v>
      </c>
      <c r="B125" s="2">
        <v>12780</v>
      </c>
      <c r="C125" s="3">
        <v>0.03</v>
      </c>
      <c r="D125" s="2">
        <v>12770</v>
      </c>
      <c r="E125" s="2">
        <v>1910</v>
      </c>
      <c r="F125" s="2">
        <v>10630</v>
      </c>
      <c r="G125" s="2">
        <v>230</v>
      </c>
      <c r="H125" s="3">
        <v>0.15</v>
      </c>
      <c r="I125" s="3">
        <v>0.83</v>
      </c>
      <c r="J125" s="3">
        <v>0.02</v>
      </c>
    </row>
    <row r="126" spans="1:10" x14ac:dyDescent="0.35">
      <c r="A126" t="s">
        <v>726</v>
      </c>
      <c r="B126" s="2">
        <v>705</v>
      </c>
      <c r="C126" s="3">
        <v>0</v>
      </c>
      <c r="D126" s="2">
        <v>540</v>
      </c>
      <c r="E126" s="2">
        <v>155</v>
      </c>
      <c r="F126" s="2">
        <v>75</v>
      </c>
      <c r="G126" s="2">
        <v>310</v>
      </c>
      <c r="H126" s="3">
        <v>0.28999999999999998</v>
      </c>
      <c r="I126" s="3">
        <v>0.14000000000000001</v>
      </c>
      <c r="J126" s="3">
        <v>0.56999999999999995</v>
      </c>
    </row>
    <row r="127" spans="1:10" x14ac:dyDescent="0.35">
      <c r="A127" t="s">
        <v>395</v>
      </c>
      <c r="B127" s="2">
        <v>474300</v>
      </c>
      <c r="C127" s="3">
        <v>1</v>
      </c>
      <c r="D127" s="2">
        <v>471670</v>
      </c>
      <c r="E127" s="2">
        <v>312110</v>
      </c>
      <c r="F127" s="2">
        <v>142805</v>
      </c>
      <c r="G127" s="2">
        <v>16755</v>
      </c>
      <c r="H127" s="3">
        <v>0.66</v>
      </c>
      <c r="I127" s="3">
        <v>0.3</v>
      </c>
      <c r="J127" s="3">
        <v>0.04</v>
      </c>
    </row>
  </sheetData>
  <conditionalFormatting sqref="A1">
    <cfRule type="dataBar" priority="1">
      <dataBar>
        <cfvo type="num" val="0"/>
        <cfvo type="num" val="1"/>
        <color rgb="FFB4A9D4"/>
      </dataBar>
      <extLst>
        <ext xmlns:x14="http://schemas.microsoft.com/office/spreadsheetml/2009/9/main" uri="{B025F937-C7B1-47D3-B67F-A62EFF666E3E}">
          <x14:id>{4B95370A-3D2F-4F43-A8AA-13920609D457}</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B95370A-3D2F-4F43-A8AA-13920609D457}">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127"/>
  <sheetViews>
    <sheetView workbookViewId="0"/>
  </sheetViews>
  <sheetFormatPr defaultColWidth="10.6640625" defaultRowHeight="15.5" x14ac:dyDescent="0.35"/>
  <cols>
    <col min="1" max="1" width="35.6640625" customWidth="1"/>
    <col min="2" max="14" width="16.6640625" customWidth="1"/>
  </cols>
  <sheetData>
    <row r="1" spans="1:13" ht="77.5" x14ac:dyDescent="0.35">
      <c r="A1" s="29" t="s">
        <v>481</v>
      </c>
      <c r="B1" s="1" t="s">
        <v>249</v>
      </c>
      <c r="C1" s="1" t="s">
        <v>177</v>
      </c>
      <c r="D1" s="1" t="s">
        <v>727</v>
      </c>
      <c r="E1" s="1" t="s">
        <v>728</v>
      </c>
      <c r="F1" s="1" t="s">
        <v>729</v>
      </c>
      <c r="G1" s="1" t="s">
        <v>730</v>
      </c>
      <c r="H1" s="1" t="s">
        <v>731</v>
      </c>
      <c r="I1" s="1" t="s">
        <v>732</v>
      </c>
      <c r="J1" s="1" t="s">
        <v>733</v>
      </c>
      <c r="K1" s="1" t="s">
        <v>734</v>
      </c>
      <c r="L1" s="1" t="s">
        <v>735</v>
      </c>
      <c r="M1" s="1" t="s">
        <v>736</v>
      </c>
    </row>
    <row r="2" spans="1:13" x14ac:dyDescent="0.35">
      <c r="A2" t="s">
        <v>738</v>
      </c>
      <c r="B2" s="2">
        <v>1390</v>
      </c>
      <c r="C2" s="3">
        <v>7.0000000000000007E-2</v>
      </c>
      <c r="D2" s="2">
        <v>1335</v>
      </c>
      <c r="E2" s="2">
        <v>0</v>
      </c>
      <c r="F2" s="2">
        <v>0</v>
      </c>
      <c r="G2" s="2">
        <v>0</v>
      </c>
      <c r="H2" s="2">
        <v>55</v>
      </c>
      <c r="I2" s="3">
        <v>0.96</v>
      </c>
      <c r="J2" s="3">
        <v>0</v>
      </c>
      <c r="K2" s="3">
        <v>0</v>
      </c>
      <c r="L2" s="3">
        <v>0</v>
      </c>
      <c r="M2" s="3">
        <v>0.04</v>
      </c>
    </row>
    <row r="3" spans="1:13" x14ac:dyDescent="0.35">
      <c r="A3" t="s">
        <v>739</v>
      </c>
      <c r="B3" s="2">
        <v>10760</v>
      </c>
      <c r="C3" s="3">
        <v>0.08</v>
      </c>
      <c r="D3" s="2">
        <v>2745</v>
      </c>
      <c r="E3" s="2">
        <v>4240</v>
      </c>
      <c r="F3" s="2">
        <v>2285</v>
      </c>
      <c r="G3" s="2">
        <v>4475</v>
      </c>
      <c r="H3" s="2">
        <v>1420</v>
      </c>
      <c r="I3" s="3">
        <v>0.26</v>
      </c>
      <c r="J3" s="3">
        <v>0.39</v>
      </c>
      <c r="K3" s="3">
        <v>0.21</v>
      </c>
      <c r="L3" s="3">
        <v>0.42</v>
      </c>
      <c r="M3" s="3">
        <v>0.13</v>
      </c>
    </row>
    <row r="4" spans="1:13" x14ac:dyDescent="0.35">
      <c r="A4" t="s">
        <v>740</v>
      </c>
      <c r="B4" s="2">
        <v>9535</v>
      </c>
      <c r="C4" s="3">
        <v>0.08</v>
      </c>
      <c r="D4" s="2">
        <v>2700</v>
      </c>
      <c r="E4" s="2">
        <v>3090</v>
      </c>
      <c r="F4" s="2">
        <v>2655</v>
      </c>
      <c r="G4" s="2">
        <v>6285</v>
      </c>
      <c r="H4" s="2">
        <v>1190</v>
      </c>
      <c r="I4" s="3">
        <v>0.28000000000000003</v>
      </c>
      <c r="J4" s="3">
        <v>0.32</v>
      </c>
      <c r="K4" s="3">
        <v>0.28000000000000003</v>
      </c>
      <c r="L4" s="3">
        <v>0.66</v>
      </c>
      <c r="M4" s="3">
        <v>0.12</v>
      </c>
    </row>
    <row r="5" spans="1:13" x14ac:dyDescent="0.35">
      <c r="A5" t="s">
        <v>741</v>
      </c>
      <c r="B5" s="2">
        <v>6770</v>
      </c>
      <c r="C5" s="3">
        <v>0.08</v>
      </c>
      <c r="D5" s="2">
        <v>2595</v>
      </c>
      <c r="E5" s="2">
        <v>2145</v>
      </c>
      <c r="F5" s="2">
        <v>1980</v>
      </c>
      <c r="G5" s="2">
        <v>4825</v>
      </c>
      <c r="H5" s="2">
        <v>555</v>
      </c>
      <c r="I5" s="3">
        <v>0.38</v>
      </c>
      <c r="J5" s="3">
        <v>0.32</v>
      </c>
      <c r="K5" s="3">
        <v>0.28999999999999998</v>
      </c>
      <c r="L5" s="3">
        <v>0.71</v>
      </c>
      <c r="M5" s="3">
        <v>0.08</v>
      </c>
    </row>
    <row r="6" spans="1:13" x14ac:dyDescent="0.35">
      <c r="A6" t="s">
        <v>742</v>
      </c>
      <c r="B6" s="2">
        <v>6840</v>
      </c>
      <c r="C6" s="3">
        <v>0.08</v>
      </c>
      <c r="D6" s="2">
        <v>2700</v>
      </c>
      <c r="E6" s="2">
        <v>1980</v>
      </c>
      <c r="F6" s="2">
        <v>1865</v>
      </c>
      <c r="G6" s="2">
        <v>4645</v>
      </c>
      <c r="H6" s="2">
        <v>785</v>
      </c>
      <c r="I6" s="3">
        <v>0.39</v>
      </c>
      <c r="J6" s="3">
        <v>0.28999999999999998</v>
      </c>
      <c r="K6" s="3">
        <v>0.27</v>
      </c>
      <c r="L6" s="3">
        <v>0.68</v>
      </c>
      <c r="M6" s="3">
        <v>0.11</v>
      </c>
    </row>
    <row r="7" spans="1:13" x14ac:dyDescent="0.35">
      <c r="A7" t="s">
        <v>743</v>
      </c>
      <c r="B7" s="2">
        <v>2890</v>
      </c>
      <c r="C7" s="3">
        <v>0.03</v>
      </c>
      <c r="D7" s="2">
        <v>1845</v>
      </c>
      <c r="E7" s="2">
        <v>660</v>
      </c>
      <c r="F7" s="2">
        <v>335</v>
      </c>
      <c r="G7" s="2">
        <v>2435</v>
      </c>
      <c r="H7" s="2">
        <v>185</v>
      </c>
      <c r="I7" s="3">
        <v>0.64</v>
      </c>
      <c r="J7" s="3">
        <v>0.23</v>
      </c>
      <c r="K7" s="3">
        <v>0.12</v>
      </c>
      <c r="L7" s="3">
        <v>0.84</v>
      </c>
      <c r="M7" s="3">
        <v>0.06</v>
      </c>
    </row>
    <row r="8" spans="1:13" x14ac:dyDescent="0.35">
      <c r="A8" t="s">
        <v>810</v>
      </c>
      <c r="B8" s="2">
        <v>38190</v>
      </c>
      <c r="C8" s="3">
        <v>0.08</v>
      </c>
      <c r="D8" s="2">
        <v>13920</v>
      </c>
      <c r="E8" s="2">
        <v>12110</v>
      </c>
      <c r="F8" s="2">
        <v>9120</v>
      </c>
      <c r="G8" s="2">
        <v>22670</v>
      </c>
      <c r="H8" s="2">
        <v>4190</v>
      </c>
      <c r="I8" s="3">
        <v>0.36</v>
      </c>
      <c r="J8" s="3">
        <v>0.32</v>
      </c>
      <c r="K8" s="3">
        <v>0.24</v>
      </c>
      <c r="L8" s="3">
        <v>0.59</v>
      </c>
      <c r="M8" s="3">
        <v>0.11</v>
      </c>
    </row>
    <row r="9" spans="1:13" x14ac:dyDescent="0.35">
      <c r="A9" t="s">
        <v>744</v>
      </c>
      <c r="B9" s="2">
        <v>300</v>
      </c>
      <c r="C9" s="3">
        <v>0.02</v>
      </c>
      <c r="D9" s="2">
        <v>290</v>
      </c>
      <c r="E9" s="2">
        <v>0</v>
      </c>
      <c r="F9" s="2">
        <v>0</v>
      </c>
      <c r="G9" s="2">
        <v>0</v>
      </c>
      <c r="H9" s="2">
        <v>15</v>
      </c>
      <c r="I9" s="3">
        <v>0.95</v>
      </c>
      <c r="J9" s="3">
        <v>0</v>
      </c>
      <c r="K9" s="3">
        <v>0</v>
      </c>
      <c r="L9" s="3">
        <v>0</v>
      </c>
      <c r="M9" s="3">
        <v>0.05</v>
      </c>
    </row>
    <row r="10" spans="1:13" x14ac:dyDescent="0.35">
      <c r="A10" t="s">
        <v>745</v>
      </c>
      <c r="B10" s="2">
        <v>1865</v>
      </c>
      <c r="C10" s="3">
        <v>0.01</v>
      </c>
      <c r="D10" s="2">
        <v>515</v>
      </c>
      <c r="E10" s="2">
        <v>745</v>
      </c>
      <c r="F10" s="2">
        <v>420</v>
      </c>
      <c r="G10" s="2">
        <v>795</v>
      </c>
      <c r="H10" s="2">
        <v>195</v>
      </c>
      <c r="I10" s="3">
        <v>0.28000000000000003</v>
      </c>
      <c r="J10" s="3">
        <v>0.4</v>
      </c>
      <c r="K10" s="3">
        <v>0.22</v>
      </c>
      <c r="L10" s="3">
        <v>0.43</v>
      </c>
      <c r="M10" s="3">
        <v>0.1</v>
      </c>
    </row>
    <row r="11" spans="1:13" x14ac:dyDescent="0.35">
      <c r="A11" t="s">
        <v>746</v>
      </c>
      <c r="B11" s="2">
        <v>2000</v>
      </c>
      <c r="C11" s="3">
        <v>0.02</v>
      </c>
      <c r="D11" s="2">
        <v>515</v>
      </c>
      <c r="E11" s="2">
        <v>670</v>
      </c>
      <c r="F11" s="2">
        <v>635</v>
      </c>
      <c r="G11" s="2">
        <v>1255</v>
      </c>
      <c r="H11" s="2">
        <v>225</v>
      </c>
      <c r="I11" s="3">
        <v>0.26</v>
      </c>
      <c r="J11" s="3">
        <v>0.34</v>
      </c>
      <c r="K11" s="3">
        <v>0.32</v>
      </c>
      <c r="L11" s="3">
        <v>0.63</v>
      </c>
      <c r="M11" s="3">
        <v>0.11</v>
      </c>
    </row>
    <row r="12" spans="1:13" x14ac:dyDescent="0.35">
      <c r="A12" t="s">
        <v>747</v>
      </c>
      <c r="B12" s="2">
        <v>1455</v>
      </c>
      <c r="C12" s="3">
        <v>0.02</v>
      </c>
      <c r="D12" s="2">
        <v>510</v>
      </c>
      <c r="E12" s="2">
        <v>475</v>
      </c>
      <c r="F12" s="2">
        <v>475</v>
      </c>
      <c r="G12" s="2">
        <v>980</v>
      </c>
      <c r="H12" s="2">
        <v>145</v>
      </c>
      <c r="I12" s="3">
        <v>0.35</v>
      </c>
      <c r="J12" s="3">
        <v>0.33</v>
      </c>
      <c r="K12" s="3">
        <v>0.33</v>
      </c>
      <c r="L12" s="3">
        <v>0.67</v>
      </c>
      <c r="M12" s="3">
        <v>0.1</v>
      </c>
    </row>
    <row r="13" spans="1:13" x14ac:dyDescent="0.35">
      <c r="A13" t="s">
        <v>748</v>
      </c>
      <c r="B13" s="2">
        <v>1435</v>
      </c>
      <c r="C13" s="3">
        <v>0.02</v>
      </c>
      <c r="D13" s="2">
        <v>575</v>
      </c>
      <c r="E13" s="2">
        <v>380</v>
      </c>
      <c r="F13" s="2">
        <v>385</v>
      </c>
      <c r="G13" s="2">
        <v>975</v>
      </c>
      <c r="H13" s="2">
        <v>155</v>
      </c>
      <c r="I13" s="3">
        <v>0.4</v>
      </c>
      <c r="J13" s="3">
        <v>0.27</v>
      </c>
      <c r="K13" s="3">
        <v>0.27</v>
      </c>
      <c r="L13" s="3">
        <v>0.68</v>
      </c>
      <c r="M13" s="3">
        <v>0.11</v>
      </c>
    </row>
    <row r="14" spans="1:13" x14ac:dyDescent="0.35">
      <c r="A14" t="s">
        <v>749</v>
      </c>
      <c r="B14" s="2">
        <v>625</v>
      </c>
      <c r="C14" s="3">
        <v>0.01</v>
      </c>
      <c r="D14" s="2">
        <v>390</v>
      </c>
      <c r="E14" s="2">
        <v>155</v>
      </c>
      <c r="F14" s="2">
        <v>100</v>
      </c>
      <c r="G14" s="2">
        <v>520</v>
      </c>
      <c r="H14" s="2">
        <v>45</v>
      </c>
      <c r="I14" s="3">
        <v>0.63</v>
      </c>
      <c r="J14" s="3">
        <v>0.25</v>
      </c>
      <c r="K14" s="3">
        <v>0.16</v>
      </c>
      <c r="L14" s="3">
        <v>0.84</v>
      </c>
      <c r="M14" s="3">
        <v>7.0000000000000007E-2</v>
      </c>
    </row>
    <row r="15" spans="1:13" x14ac:dyDescent="0.35">
      <c r="A15" t="s">
        <v>811</v>
      </c>
      <c r="B15" s="2">
        <v>7675</v>
      </c>
      <c r="C15" s="3">
        <v>0.02</v>
      </c>
      <c r="D15" s="2">
        <v>2800</v>
      </c>
      <c r="E15" s="2">
        <v>2425</v>
      </c>
      <c r="F15" s="2">
        <v>2015</v>
      </c>
      <c r="G15" s="2">
        <v>4530</v>
      </c>
      <c r="H15" s="2">
        <v>775</v>
      </c>
      <c r="I15" s="3">
        <v>0.36</v>
      </c>
      <c r="J15" s="3">
        <v>0.32</v>
      </c>
      <c r="K15" s="3">
        <v>0.26</v>
      </c>
      <c r="L15" s="3">
        <v>0.59</v>
      </c>
      <c r="M15" s="3">
        <v>0.1</v>
      </c>
    </row>
    <row r="16" spans="1:13" x14ac:dyDescent="0.35">
      <c r="A16" t="s">
        <v>750</v>
      </c>
      <c r="B16" s="2">
        <v>430</v>
      </c>
      <c r="C16" s="3">
        <v>0.02</v>
      </c>
      <c r="D16" s="2">
        <v>415</v>
      </c>
      <c r="E16" s="2">
        <v>0</v>
      </c>
      <c r="F16" s="2">
        <v>0</v>
      </c>
      <c r="G16" s="2">
        <v>0</v>
      </c>
      <c r="H16" s="2">
        <v>15</v>
      </c>
      <c r="I16" s="3">
        <v>0.97</v>
      </c>
      <c r="J16" s="3">
        <v>0</v>
      </c>
      <c r="K16" s="3">
        <v>0</v>
      </c>
      <c r="L16" s="3">
        <v>0</v>
      </c>
      <c r="M16" s="3">
        <v>0.03</v>
      </c>
    </row>
    <row r="17" spans="1:13" x14ac:dyDescent="0.35">
      <c r="A17" t="s">
        <v>751</v>
      </c>
      <c r="B17" s="2">
        <v>3295</v>
      </c>
      <c r="C17" s="3">
        <v>0.03</v>
      </c>
      <c r="D17" s="2">
        <v>850</v>
      </c>
      <c r="E17" s="2">
        <v>1405</v>
      </c>
      <c r="F17" s="2">
        <v>730</v>
      </c>
      <c r="G17" s="2">
        <v>1435</v>
      </c>
      <c r="H17" s="2">
        <v>370</v>
      </c>
      <c r="I17" s="3">
        <v>0.26</v>
      </c>
      <c r="J17" s="3">
        <v>0.43</v>
      </c>
      <c r="K17" s="3">
        <v>0.22</v>
      </c>
      <c r="L17" s="3">
        <v>0.43</v>
      </c>
      <c r="M17" s="3">
        <v>0.11</v>
      </c>
    </row>
    <row r="18" spans="1:13" x14ac:dyDescent="0.35">
      <c r="A18" t="s">
        <v>752</v>
      </c>
      <c r="B18" s="2">
        <v>3070</v>
      </c>
      <c r="C18" s="3">
        <v>0.03</v>
      </c>
      <c r="D18" s="2">
        <v>845</v>
      </c>
      <c r="E18" s="2">
        <v>1100</v>
      </c>
      <c r="F18" s="2">
        <v>915</v>
      </c>
      <c r="G18" s="2">
        <v>2060</v>
      </c>
      <c r="H18" s="2">
        <v>315</v>
      </c>
      <c r="I18" s="3">
        <v>0.27</v>
      </c>
      <c r="J18" s="3">
        <v>0.36</v>
      </c>
      <c r="K18" s="3">
        <v>0.3</v>
      </c>
      <c r="L18" s="3">
        <v>0.67</v>
      </c>
      <c r="M18" s="3">
        <v>0.1</v>
      </c>
    </row>
    <row r="19" spans="1:13" x14ac:dyDescent="0.35">
      <c r="A19" t="s">
        <v>753</v>
      </c>
      <c r="B19" s="2">
        <v>2275</v>
      </c>
      <c r="C19" s="3">
        <v>0.03</v>
      </c>
      <c r="D19" s="2">
        <v>815</v>
      </c>
      <c r="E19" s="2">
        <v>765</v>
      </c>
      <c r="F19" s="2">
        <v>750</v>
      </c>
      <c r="G19" s="2">
        <v>1555</v>
      </c>
      <c r="H19" s="2">
        <v>195</v>
      </c>
      <c r="I19" s="3">
        <v>0.36</v>
      </c>
      <c r="J19" s="3">
        <v>0.34</v>
      </c>
      <c r="K19" s="3">
        <v>0.33</v>
      </c>
      <c r="L19" s="3">
        <v>0.68</v>
      </c>
      <c r="M19" s="3">
        <v>0.09</v>
      </c>
    </row>
    <row r="20" spans="1:13" x14ac:dyDescent="0.35">
      <c r="A20" t="s">
        <v>754</v>
      </c>
      <c r="B20" s="2">
        <v>2310</v>
      </c>
      <c r="C20" s="3">
        <v>0.03</v>
      </c>
      <c r="D20" s="2">
        <v>910</v>
      </c>
      <c r="E20" s="2">
        <v>690</v>
      </c>
      <c r="F20" s="2">
        <v>635</v>
      </c>
      <c r="G20" s="2">
        <v>1580</v>
      </c>
      <c r="H20" s="2">
        <v>245</v>
      </c>
      <c r="I20" s="3">
        <v>0.39</v>
      </c>
      <c r="J20" s="3">
        <v>0.3</v>
      </c>
      <c r="K20" s="3">
        <v>0.28000000000000003</v>
      </c>
      <c r="L20" s="3">
        <v>0.68</v>
      </c>
      <c r="M20" s="3">
        <v>0.11</v>
      </c>
    </row>
    <row r="21" spans="1:13" x14ac:dyDescent="0.35">
      <c r="A21" t="s">
        <v>755</v>
      </c>
      <c r="B21" s="2">
        <v>985</v>
      </c>
      <c r="C21" s="3">
        <v>0.01</v>
      </c>
      <c r="D21" s="2">
        <v>630</v>
      </c>
      <c r="E21" s="2">
        <v>250</v>
      </c>
      <c r="F21" s="2">
        <v>130</v>
      </c>
      <c r="G21" s="2">
        <v>830</v>
      </c>
      <c r="H21" s="2">
        <v>75</v>
      </c>
      <c r="I21" s="3">
        <v>0.64</v>
      </c>
      <c r="J21" s="3">
        <v>0.25</v>
      </c>
      <c r="K21" s="3">
        <v>0.13</v>
      </c>
      <c r="L21" s="3">
        <v>0.84</v>
      </c>
      <c r="M21" s="3">
        <v>0.08</v>
      </c>
    </row>
    <row r="22" spans="1:13" x14ac:dyDescent="0.35">
      <c r="A22" t="s">
        <v>812</v>
      </c>
      <c r="B22" s="2">
        <v>12370</v>
      </c>
      <c r="C22" s="3">
        <v>0.03</v>
      </c>
      <c r="D22" s="2">
        <v>4465</v>
      </c>
      <c r="E22" s="2">
        <v>4205</v>
      </c>
      <c r="F22" s="2">
        <v>3160</v>
      </c>
      <c r="G22" s="2">
        <v>7455</v>
      </c>
      <c r="H22" s="2">
        <v>1215</v>
      </c>
      <c r="I22" s="3">
        <v>0.36</v>
      </c>
      <c r="J22" s="3">
        <v>0.34</v>
      </c>
      <c r="K22" s="3">
        <v>0.26</v>
      </c>
      <c r="L22" s="3">
        <v>0.6</v>
      </c>
      <c r="M22" s="3">
        <v>0.1</v>
      </c>
    </row>
    <row r="23" spans="1:13" x14ac:dyDescent="0.35">
      <c r="A23" t="s">
        <v>560</v>
      </c>
      <c r="B23" s="2">
        <v>1320</v>
      </c>
      <c r="C23" s="3">
        <v>7.0000000000000007E-2</v>
      </c>
      <c r="D23" s="2">
        <v>1275</v>
      </c>
      <c r="E23" s="2">
        <v>0</v>
      </c>
      <c r="F23" s="2">
        <v>0</v>
      </c>
      <c r="G23" s="2">
        <v>0</v>
      </c>
      <c r="H23" s="2">
        <v>45</v>
      </c>
      <c r="I23" s="3">
        <v>0.96</v>
      </c>
      <c r="J23" s="3">
        <v>0</v>
      </c>
      <c r="K23" s="3">
        <v>0</v>
      </c>
      <c r="L23" s="3">
        <v>0</v>
      </c>
      <c r="M23" s="3">
        <v>0.04</v>
      </c>
    </row>
    <row r="24" spans="1:13" x14ac:dyDescent="0.35">
      <c r="A24" t="s">
        <v>561</v>
      </c>
      <c r="B24" s="2">
        <v>9430</v>
      </c>
      <c r="C24" s="3">
        <v>7.0000000000000007E-2</v>
      </c>
      <c r="D24" s="2">
        <v>2530</v>
      </c>
      <c r="E24" s="2">
        <v>3800</v>
      </c>
      <c r="F24" s="2">
        <v>1965</v>
      </c>
      <c r="G24" s="2">
        <v>4120</v>
      </c>
      <c r="H24" s="2">
        <v>1085</v>
      </c>
      <c r="I24" s="3">
        <v>0.27</v>
      </c>
      <c r="J24" s="3">
        <v>0.4</v>
      </c>
      <c r="K24" s="3">
        <v>0.21</v>
      </c>
      <c r="L24" s="3">
        <v>0.44</v>
      </c>
      <c r="M24" s="3">
        <v>0.12</v>
      </c>
    </row>
    <row r="25" spans="1:13" x14ac:dyDescent="0.35">
      <c r="A25" t="s">
        <v>562</v>
      </c>
      <c r="B25" s="2">
        <v>8500</v>
      </c>
      <c r="C25" s="3">
        <v>7.0000000000000007E-2</v>
      </c>
      <c r="D25" s="2">
        <v>2520</v>
      </c>
      <c r="E25" s="2">
        <v>2830</v>
      </c>
      <c r="F25" s="2">
        <v>2495</v>
      </c>
      <c r="G25" s="2">
        <v>5725</v>
      </c>
      <c r="H25" s="2">
        <v>885</v>
      </c>
      <c r="I25" s="3">
        <v>0.3</v>
      </c>
      <c r="J25" s="3">
        <v>0.33</v>
      </c>
      <c r="K25" s="3">
        <v>0.28999999999999998</v>
      </c>
      <c r="L25" s="3">
        <v>0.67</v>
      </c>
      <c r="M25" s="3">
        <v>0.1</v>
      </c>
    </row>
    <row r="26" spans="1:13" x14ac:dyDescent="0.35">
      <c r="A26" t="s">
        <v>563</v>
      </c>
      <c r="B26" s="2">
        <v>6425</v>
      </c>
      <c r="C26" s="3">
        <v>0.08</v>
      </c>
      <c r="D26" s="2">
        <v>2465</v>
      </c>
      <c r="E26" s="2">
        <v>2200</v>
      </c>
      <c r="F26" s="2">
        <v>1880</v>
      </c>
      <c r="G26" s="2">
        <v>4625</v>
      </c>
      <c r="H26" s="2">
        <v>485</v>
      </c>
      <c r="I26" s="3">
        <v>0.38</v>
      </c>
      <c r="J26" s="3">
        <v>0.34</v>
      </c>
      <c r="K26" s="3">
        <v>0.28999999999999998</v>
      </c>
      <c r="L26" s="3">
        <v>0.72</v>
      </c>
      <c r="M26" s="3">
        <v>0.08</v>
      </c>
    </row>
    <row r="27" spans="1:13" x14ac:dyDescent="0.35">
      <c r="A27" t="s">
        <v>564</v>
      </c>
      <c r="B27" s="2">
        <v>6265</v>
      </c>
      <c r="C27" s="3">
        <v>7.0000000000000007E-2</v>
      </c>
      <c r="D27" s="2">
        <v>2520</v>
      </c>
      <c r="E27" s="2">
        <v>1875</v>
      </c>
      <c r="F27" s="2">
        <v>1645</v>
      </c>
      <c r="G27" s="2">
        <v>4420</v>
      </c>
      <c r="H27" s="2">
        <v>645</v>
      </c>
      <c r="I27" s="3">
        <v>0.4</v>
      </c>
      <c r="J27" s="3">
        <v>0.3</v>
      </c>
      <c r="K27" s="3">
        <v>0.26</v>
      </c>
      <c r="L27" s="3">
        <v>0.71</v>
      </c>
      <c r="M27" s="3">
        <v>0.1</v>
      </c>
    </row>
    <row r="28" spans="1:13" x14ac:dyDescent="0.35">
      <c r="A28" t="s">
        <v>565</v>
      </c>
      <c r="B28" s="2">
        <v>2730</v>
      </c>
      <c r="C28" s="3">
        <v>0.03</v>
      </c>
      <c r="D28" s="2">
        <v>1675</v>
      </c>
      <c r="E28" s="2">
        <v>650</v>
      </c>
      <c r="F28" s="2">
        <v>350</v>
      </c>
      <c r="G28" s="2">
        <v>2280</v>
      </c>
      <c r="H28" s="2">
        <v>200</v>
      </c>
      <c r="I28" s="3">
        <v>0.61</v>
      </c>
      <c r="J28" s="3">
        <v>0.24</v>
      </c>
      <c r="K28" s="3">
        <v>0.13</v>
      </c>
      <c r="L28" s="3">
        <v>0.84</v>
      </c>
      <c r="M28" s="3">
        <v>7.0000000000000007E-2</v>
      </c>
    </row>
    <row r="29" spans="1:13" x14ac:dyDescent="0.35">
      <c r="A29" t="s">
        <v>705</v>
      </c>
      <c r="B29" s="2">
        <v>34670</v>
      </c>
      <c r="C29" s="3">
        <v>7.0000000000000007E-2</v>
      </c>
      <c r="D29" s="2">
        <v>12990</v>
      </c>
      <c r="E29" s="2">
        <v>11355</v>
      </c>
      <c r="F29" s="2">
        <v>8335</v>
      </c>
      <c r="G29" s="2">
        <v>21175</v>
      </c>
      <c r="H29" s="2">
        <v>3350</v>
      </c>
      <c r="I29" s="3">
        <v>0.37</v>
      </c>
      <c r="J29" s="3">
        <v>0.33</v>
      </c>
      <c r="K29" s="3">
        <v>0.24</v>
      </c>
      <c r="L29" s="3">
        <v>0.61</v>
      </c>
      <c r="M29" s="3">
        <v>0.1</v>
      </c>
    </row>
    <row r="30" spans="1:13" x14ac:dyDescent="0.35">
      <c r="A30" t="s">
        <v>756</v>
      </c>
      <c r="B30" s="2">
        <v>895</v>
      </c>
      <c r="C30" s="3">
        <v>0.05</v>
      </c>
      <c r="D30" s="2">
        <v>860</v>
      </c>
      <c r="E30" s="2">
        <v>0</v>
      </c>
      <c r="F30" s="2">
        <v>0</v>
      </c>
      <c r="G30" s="2">
        <v>0</v>
      </c>
      <c r="H30" s="2">
        <v>35</v>
      </c>
      <c r="I30" s="3">
        <v>0.96</v>
      </c>
      <c r="J30" s="3">
        <v>0</v>
      </c>
      <c r="K30" s="3">
        <v>0</v>
      </c>
      <c r="L30" s="3">
        <v>0</v>
      </c>
      <c r="M30" s="3">
        <v>0.04</v>
      </c>
    </row>
    <row r="31" spans="1:13" x14ac:dyDescent="0.35">
      <c r="A31" t="s">
        <v>757</v>
      </c>
      <c r="B31" s="2">
        <v>6310</v>
      </c>
      <c r="C31" s="3">
        <v>0.05</v>
      </c>
      <c r="D31" s="2">
        <v>1695</v>
      </c>
      <c r="E31" s="2">
        <v>2485</v>
      </c>
      <c r="F31" s="2">
        <v>1380</v>
      </c>
      <c r="G31" s="2">
        <v>2815</v>
      </c>
      <c r="H31" s="2">
        <v>740</v>
      </c>
      <c r="I31" s="3">
        <v>0.27</v>
      </c>
      <c r="J31" s="3">
        <v>0.39</v>
      </c>
      <c r="K31" s="3">
        <v>0.22</v>
      </c>
      <c r="L31" s="3">
        <v>0.45</v>
      </c>
      <c r="M31" s="3">
        <v>0.12</v>
      </c>
    </row>
    <row r="32" spans="1:13" x14ac:dyDescent="0.35">
      <c r="A32" t="s">
        <v>758</v>
      </c>
      <c r="B32" s="2">
        <v>5990</v>
      </c>
      <c r="C32" s="3">
        <v>0.05</v>
      </c>
      <c r="D32" s="2">
        <v>1710</v>
      </c>
      <c r="E32" s="2">
        <v>1975</v>
      </c>
      <c r="F32" s="2">
        <v>1720</v>
      </c>
      <c r="G32" s="2">
        <v>4045</v>
      </c>
      <c r="H32" s="2">
        <v>655</v>
      </c>
      <c r="I32" s="3">
        <v>0.28999999999999998</v>
      </c>
      <c r="J32" s="3">
        <v>0.33</v>
      </c>
      <c r="K32" s="3">
        <v>0.28999999999999998</v>
      </c>
      <c r="L32" s="3">
        <v>0.68</v>
      </c>
      <c r="M32" s="3">
        <v>0.11</v>
      </c>
    </row>
    <row r="33" spans="1:13" x14ac:dyDescent="0.35">
      <c r="A33" t="s">
        <v>759</v>
      </c>
      <c r="B33" s="2">
        <v>4430</v>
      </c>
      <c r="C33" s="3">
        <v>0.05</v>
      </c>
      <c r="D33" s="2">
        <v>1675</v>
      </c>
      <c r="E33" s="2">
        <v>1380</v>
      </c>
      <c r="F33" s="2">
        <v>1240</v>
      </c>
      <c r="G33" s="2">
        <v>3135</v>
      </c>
      <c r="H33" s="2">
        <v>390</v>
      </c>
      <c r="I33" s="3">
        <v>0.38</v>
      </c>
      <c r="J33" s="3">
        <v>0.31</v>
      </c>
      <c r="K33" s="3">
        <v>0.28000000000000003</v>
      </c>
      <c r="L33" s="3">
        <v>0.71</v>
      </c>
      <c r="M33" s="3">
        <v>0.09</v>
      </c>
    </row>
    <row r="34" spans="1:13" x14ac:dyDescent="0.35">
      <c r="A34" t="s">
        <v>760</v>
      </c>
      <c r="B34" s="2">
        <v>4640</v>
      </c>
      <c r="C34" s="3">
        <v>0.05</v>
      </c>
      <c r="D34" s="2">
        <v>1840</v>
      </c>
      <c r="E34" s="2">
        <v>1325</v>
      </c>
      <c r="F34" s="2">
        <v>1170</v>
      </c>
      <c r="G34" s="2">
        <v>3165</v>
      </c>
      <c r="H34" s="2">
        <v>610</v>
      </c>
      <c r="I34" s="3">
        <v>0.4</v>
      </c>
      <c r="J34" s="3">
        <v>0.28999999999999998</v>
      </c>
      <c r="K34" s="3">
        <v>0.25</v>
      </c>
      <c r="L34" s="3">
        <v>0.68</v>
      </c>
      <c r="M34" s="3">
        <v>0.13</v>
      </c>
    </row>
    <row r="35" spans="1:13" x14ac:dyDescent="0.35">
      <c r="A35" t="s">
        <v>761</v>
      </c>
      <c r="B35" s="2">
        <v>1965</v>
      </c>
      <c r="C35" s="3">
        <v>0.02</v>
      </c>
      <c r="D35" s="2">
        <v>1225</v>
      </c>
      <c r="E35" s="2">
        <v>390</v>
      </c>
      <c r="F35" s="2">
        <v>230</v>
      </c>
      <c r="G35" s="2">
        <v>1650</v>
      </c>
      <c r="H35" s="2">
        <v>150</v>
      </c>
      <c r="I35" s="3">
        <v>0.62</v>
      </c>
      <c r="J35" s="3">
        <v>0.2</v>
      </c>
      <c r="K35" s="3">
        <v>0.12</v>
      </c>
      <c r="L35" s="3">
        <v>0.84</v>
      </c>
      <c r="M35" s="3">
        <v>0.08</v>
      </c>
    </row>
    <row r="36" spans="1:13" x14ac:dyDescent="0.35">
      <c r="A36" t="s">
        <v>813</v>
      </c>
      <c r="B36" s="2">
        <v>24230</v>
      </c>
      <c r="C36" s="3">
        <v>0.05</v>
      </c>
      <c r="D36" s="2">
        <v>9005</v>
      </c>
      <c r="E36" s="2">
        <v>7555</v>
      </c>
      <c r="F36" s="2">
        <v>5740</v>
      </c>
      <c r="G36" s="2">
        <v>14810</v>
      </c>
      <c r="H36" s="2">
        <v>2585</v>
      </c>
      <c r="I36" s="3">
        <v>0.37</v>
      </c>
      <c r="J36" s="3">
        <v>0.31</v>
      </c>
      <c r="K36" s="3">
        <v>0.24</v>
      </c>
      <c r="L36" s="3">
        <v>0.61</v>
      </c>
      <c r="M36" s="3">
        <v>0.11</v>
      </c>
    </row>
    <row r="37" spans="1:13" x14ac:dyDescent="0.35">
      <c r="A37" t="s">
        <v>762</v>
      </c>
      <c r="B37" s="2">
        <v>1425</v>
      </c>
      <c r="C37" s="3">
        <v>7.0000000000000007E-2</v>
      </c>
      <c r="D37" s="2">
        <v>1365</v>
      </c>
      <c r="E37" s="2">
        <v>0</v>
      </c>
      <c r="F37" s="2">
        <v>0</v>
      </c>
      <c r="G37" s="2">
        <v>0</v>
      </c>
      <c r="H37" s="2">
        <v>60</v>
      </c>
      <c r="I37" s="3">
        <v>0.96</v>
      </c>
      <c r="J37" s="3">
        <v>0</v>
      </c>
      <c r="K37" s="3">
        <v>0</v>
      </c>
      <c r="L37" s="3">
        <v>0</v>
      </c>
      <c r="M37" s="3">
        <v>0.04</v>
      </c>
    </row>
    <row r="38" spans="1:13" x14ac:dyDescent="0.35">
      <c r="A38" t="s">
        <v>763</v>
      </c>
      <c r="B38" s="2">
        <v>7875</v>
      </c>
      <c r="C38" s="3">
        <v>0.06</v>
      </c>
      <c r="D38" s="2">
        <v>2220</v>
      </c>
      <c r="E38" s="2">
        <v>3070</v>
      </c>
      <c r="F38" s="2">
        <v>1695</v>
      </c>
      <c r="G38" s="2">
        <v>3530</v>
      </c>
      <c r="H38" s="2">
        <v>860</v>
      </c>
      <c r="I38" s="3">
        <v>0.28000000000000003</v>
      </c>
      <c r="J38" s="3">
        <v>0.39</v>
      </c>
      <c r="K38" s="3">
        <v>0.22</v>
      </c>
      <c r="L38" s="3">
        <v>0.45</v>
      </c>
      <c r="M38" s="3">
        <v>0.11</v>
      </c>
    </row>
    <row r="39" spans="1:13" x14ac:dyDescent="0.35">
      <c r="A39" t="s">
        <v>764</v>
      </c>
      <c r="B39" s="2">
        <v>8915</v>
      </c>
      <c r="C39" s="3">
        <v>0.08</v>
      </c>
      <c r="D39" s="2">
        <v>2520</v>
      </c>
      <c r="E39" s="2">
        <v>2945</v>
      </c>
      <c r="F39" s="2">
        <v>2455</v>
      </c>
      <c r="G39" s="2">
        <v>6005</v>
      </c>
      <c r="H39" s="2">
        <v>1040</v>
      </c>
      <c r="I39" s="3">
        <v>0.28000000000000003</v>
      </c>
      <c r="J39" s="3">
        <v>0.33</v>
      </c>
      <c r="K39" s="3">
        <v>0.28000000000000003</v>
      </c>
      <c r="L39" s="3">
        <v>0.67</v>
      </c>
      <c r="M39" s="3">
        <v>0.12</v>
      </c>
    </row>
    <row r="40" spans="1:13" x14ac:dyDescent="0.35">
      <c r="A40" t="s">
        <v>765</v>
      </c>
      <c r="B40" s="2">
        <v>6300</v>
      </c>
      <c r="C40" s="3">
        <v>7.0000000000000007E-2</v>
      </c>
      <c r="D40" s="2">
        <v>2350</v>
      </c>
      <c r="E40" s="2">
        <v>1995</v>
      </c>
      <c r="F40" s="2">
        <v>1755</v>
      </c>
      <c r="G40" s="2">
        <v>4460</v>
      </c>
      <c r="H40" s="2">
        <v>555</v>
      </c>
      <c r="I40" s="3">
        <v>0.37</v>
      </c>
      <c r="J40" s="3">
        <v>0.32</v>
      </c>
      <c r="K40" s="3">
        <v>0.28000000000000003</v>
      </c>
      <c r="L40" s="3">
        <v>0.71</v>
      </c>
      <c r="M40" s="3">
        <v>0.09</v>
      </c>
    </row>
    <row r="41" spans="1:13" x14ac:dyDescent="0.35">
      <c r="A41" t="s">
        <v>766</v>
      </c>
      <c r="B41" s="2">
        <v>6890</v>
      </c>
      <c r="C41" s="3">
        <v>0.08</v>
      </c>
      <c r="D41" s="2">
        <v>2635</v>
      </c>
      <c r="E41" s="2">
        <v>1930</v>
      </c>
      <c r="F41" s="2">
        <v>1700</v>
      </c>
      <c r="G41" s="2">
        <v>4645</v>
      </c>
      <c r="H41" s="2">
        <v>860</v>
      </c>
      <c r="I41" s="3">
        <v>0.38</v>
      </c>
      <c r="J41" s="3">
        <v>0.28000000000000003</v>
      </c>
      <c r="K41" s="3">
        <v>0.25</v>
      </c>
      <c r="L41" s="3">
        <v>0.67</v>
      </c>
      <c r="M41" s="3">
        <v>0.12</v>
      </c>
    </row>
    <row r="42" spans="1:13" x14ac:dyDescent="0.35">
      <c r="A42" t="s">
        <v>767</v>
      </c>
      <c r="B42" s="2">
        <v>2920</v>
      </c>
      <c r="C42" s="3">
        <v>0.03</v>
      </c>
      <c r="D42" s="2">
        <v>1680</v>
      </c>
      <c r="E42" s="2">
        <v>665</v>
      </c>
      <c r="F42" s="2">
        <v>370</v>
      </c>
      <c r="G42" s="2">
        <v>2375</v>
      </c>
      <c r="H42" s="2">
        <v>275</v>
      </c>
      <c r="I42" s="3">
        <v>0.56999999999999995</v>
      </c>
      <c r="J42" s="3">
        <v>0.23</v>
      </c>
      <c r="K42" s="3">
        <v>0.13</v>
      </c>
      <c r="L42" s="3">
        <v>0.81</v>
      </c>
      <c r="M42" s="3">
        <v>0.09</v>
      </c>
    </row>
    <row r="43" spans="1:13" x14ac:dyDescent="0.35">
      <c r="A43" t="s">
        <v>814</v>
      </c>
      <c r="B43" s="2">
        <v>34325</v>
      </c>
      <c r="C43" s="3">
        <v>7.0000000000000007E-2</v>
      </c>
      <c r="D43" s="2">
        <v>12770</v>
      </c>
      <c r="E43" s="2">
        <v>10605</v>
      </c>
      <c r="F43" s="2">
        <v>7970</v>
      </c>
      <c r="G43" s="2">
        <v>21015</v>
      </c>
      <c r="H43" s="2">
        <v>3650</v>
      </c>
      <c r="I43" s="3">
        <v>0.37</v>
      </c>
      <c r="J43" s="3">
        <v>0.31</v>
      </c>
      <c r="K43" s="3">
        <v>0.23</v>
      </c>
      <c r="L43" s="3">
        <v>0.61</v>
      </c>
      <c r="M43" s="3">
        <v>0.11</v>
      </c>
    </row>
    <row r="44" spans="1:13" x14ac:dyDescent="0.35">
      <c r="A44" t="s">
        <v>768</v>
      </c>
      <c r="B44" s="2">
        <v>4440</v>
      </c>
      <c r="C44" s="3">
        <v>0.23</v>
      </c>
      <c r="D44" s="2">
        <v>4265</v>
      </c>
      <c r="E44" s="2">
        <v>0</v>
      </c>
      <c r="F44" s="2">
        <v>0</v>
      </c>
      <c r="G44" s="2">
        <v>0</v>
      </c>
      <c r="H44" s="2">
        <v>175</v>
      </c>
      <c r="I44" s="3">
        <v>0.96</v>
      </c>
      <c r="J44" s="3">
        <v>0</v>
      </c>
      <c r="K44" s="3">
        <v>0</v>
      </c>
      <c r="L44" s="3">
        <v>0</v>
      </c>
      <c r="M44" s="3">
        <v>0.04</v>
      </c>
    </row>
    <row r="45" spans="1:13" x14ac:dyDescent="0.35">
      <c r="A45" t="s">
        <v>769</v>
      </c>
      <c r="B45" s="2">
        <v>33125</v>
      </c>
      <c r="C45" s="3">
        <v>0.26</v>
      </c>
      <c r="D45" s="2">
        <v>8140</v>
      </c>
      <c r="E45" s="2">
        <v>12595</v>
      </c>
      <c r="F45" s="2">
        <v>7190</v>
      </c>
      <c r="G45" s="2">
        <v>13620</v>
      </c>
      <c r="H45" s="2">
        <v>4880</v>
      </c>
      <c r="I45" s="3">
        <v>0.25</v>
      </c>
      <c r="J45" s="3">
        <v>0.38</v>
      </c>
      <c r="K45" s="3">
        <v>0.22</v>
      </c>
      <c r="L45" s="3">
        <v>0.41</v>
      </c>
      <c r="M45" s="3">
        <v>0.15</v>
      </c>
    </row>
    <row r="46" spans="1:13" x14ac:dyDescent="0.35">
      <c r="A46" t="s">
        <v>770</v>
      </c>
      <c r="B46" s="2">
        <v>29945</v>
      </c>
      <c r="C46" s="3">
        <v>0.25</v>
      </c>
      <c r="D46" s="2">
        <v>8230</v>
      </c>
      <c r="E46" s="2">
        <v>9470</v>
      </c>
      <c r="F46" s="2">
        <v>8270</v>
      </c>
      <c r="G46" s="2">
        <v>19580</v>
      </c>
      <c r="H46" s="2">
        <v>4015</v>
      </c>
      <c r="I46" s="3">
        <v>0.27</v>
      </c>
      <c r="J46" s="3">
        <v>0.32</v>
      </c>
      <c r="K46" s="3">
        <v>0.28000000000000003</v>
      </c>
      <c r="L46" s="3">
        <v>0.65</v>
      </c>
      <c r="M46" s="3">
        <v>0.13</v>
      </c>
    </row>
    <row r="47" spans="1:13" x14ac:dyDescent="0.35">
      <c r="A47" t="s">
        <v>771</v>
      </c>
      <c r="B47" s="2">
        <v>21475</v>
      </c>
      <c r="C47" s="3">
        <v>0.25</v>
      </c>
      <c r="D47" s="2">
        <v>8215</v>
      </c>
      <c r="E47" s="2">
        <v>6625</v>
      </c>
      <c r="F47" s="2">
        <v>5855</v>
      </c>
      <c r="G47" s="2">
        <v>15035</v>
      </c>
      <c r="H47" s="2">
        <v>2370</v>
      </c>
      <c r="I47" s="3">
        <v>0.38</v>
      </c>
      <c r="J47" s="3">
        <v>0.31</v>
      </c>
      <c r="K47" s="3">
        <v>0.27</v>
      </c>
      <c r="L47" s="3">
        <v>0.7</v>
      </c>
      <c r="M47" s="3">
        <v>0.11</v>
      </c>
    </row>
    <row r="48" spans="1:13" x14ac:dyDescent="0.35">
      <c r="A48" t="s">
        <v>772</v>
      </c>
      <c r="B48" s="2">
        <v>22025</v>
      </c>
      <c r="C48" s="3">
        <v>0.26</v>
      </c>
      <c r="D48" s="2">
        <v>9000</v>
      </c>
      <c r="E48" s="2">
        <v>5865</v>
      </c>
      <c r="F48" s="2">
        <v>5495</v>
      </c>
      <c r="G48" s="2">
        <v>14900</v>
      </c>
      <c r="H48" s="2">
        <v>2845</v>
      </c>
      <c r="I48" s="3">
        <v>0.41</v>
      </c>
      <c r="J48" s="3">
        <v>0.27</v>
      </c>
      <c r="K48" s="3">
        <v>0.25</v>
      </c>
      <c r="L48" s="3">
        <v>0.68</v>
      </c>
      <c r="M48" s="3">
        <v>0.13</v>
      </c>
    </row>
    <row r="49" spans="1:13" x14ac:dyDescent="0.35">
      <c r="A49" t="s">
        <v>773</v>
      </c>
      <c r="B49" s="2">
        <v>10100</v>
      </c>
      <c r="C49" s="3">
        <v>0.12</v>
      </c>
      <c r="D49" s="2">
        <v>6225</v>
      </c>
      <c r="E49" s="2">
        <v>2305</v>
      </c>
      <c r="F49" s="2">
        <v>1270</v>
      </c>
      <c r="G49" s="2">
        <v>8345</v>
      </c>
      <c r="H49" s="2">
        <v>900</v>
      </c>
      <c r="I49" s="3">
        <v>0.62</v>
      </c>
      <c r="J49" s="3">
        <v>0.23</v>
      </c>
      <c r="K49" s="3">
        <v>0.13</v>
      </c>
      <c r="L49" s="3">
        <v>0.83</v>
      </c>
      <c r="M49" s="3">
        <v>0.09</v>
      </c>
    </row>
    <row r="50" spans="1:13" x14ac:dyDescent="0.35">
      <c r="A50" t="s">
        <v>815</v>
      </c>
      <c r="B50" s="2">
        <v>121105</v>
      </c>
      <c r="C50" s="3">
        <v>0.26</v>
      </c>
      <c r="D50" s="2">
        <v>44075</v>
      </c>
      <c r="E50" s="2">
        <v>36855</v>
      </c>
      <c r="F50" s="2">
        <v>28080</v>
      </c>
      <c r="G50" s="2">
        <v>71480</v>
      </c>
      <c r="H50" s="2">
        <v>15180</v>
      </c>
      <c r="I50" s="3">
        <v>0.36</v>
      </c>
      <c r="J50" s="3">
        <v>0.3</v>
      </c>
      <c r="K50" s="3">
        <v>0.23</v>
      </c>
      <c r="L50" s="3">
        <v>0.59</v>
      </c>
      <c r="M50" s="3">
        <v>0.13</v>
      </c>
    </row>
    <row r="51" spans="1:13" x14ac:dyDescent="0.35">
      <c r="A51" t="s">
        <v>572</v>
      </c>
      <c r="B51" s="2">
        <v>870</v>
      </c>
      <c r="C51" s="3">
        <v>0.04</v>
      </c>
      <c r="D51" s="2">
        <v>840</v>
      </c>
      <c r="E51" s="2">
        <v>0</v>
      </c>
      <c r="F51" s="2">
        <v>0</v>
      </c>
      <c r="G51" s="2">
        <v>0</v>
      </c>
      <c r="H51" s="2">
        <v>30</v>
      </c>
      <c r="I51" s="3">
        <v>0.97</v>
      </c>
      <c r="J51" s="3">
        <v>0</v>
      </c>
      <c r="K51" s="3">
        <v>0</v>
      </c>
      <c r="L51" s="3">
        <v>0</v>
      </c>
      <c r="M51" s="3">
        <v>0.03</v>
      </c>
    </row>
    <row r="52" spans="1:13" x14ac:dyDescent="0.35">
      <c r="A52" t="s">
        <v>573</v>
      </c>
      <c r="B52" s="2">
        <v>5125</v>
      </c>
      <c r="C52" s="3">
        <v>0.04</v>
      </c>
      <c r="D52" s="2">
        <v>1425</v>
      </c>
      <c r="E52" s="2">
        <v>2065</v>
      </c>
      <c r="F52" s="2">
        <v>1180</v>
      </c>
      <c r="G52" s="2">
        <v>2090</v>
      </c>
      <c r="H52" s="2">
        <v>555</v>
      </c>
      <c r="I52" s="3">
        <v>0.28000000000000003</v>
      </c>
      <c r="J52" s="3">
        <v>0.4</v>
      </c>
      <c r="K52" s="3">
        <v>0.23</v>
      </c>
      <c r="L52" s="3">
        <v>0.41</v>
      </c>
      <c r="M52" s="3">
        <v>0.11</v>
      </c>
    </row>
    <row r="53" spans="1:13" x14ac:dyDescent="0.35">
      <c r="A53" t="s">
        <v>574</v>
      </c>
      <c r="B53" s="2">
        <v>5510</v>
      </c>
      <c r="C53" s="3">
        <v>0.05</v>
      </c>
      <c r="D53" s="2">
        <v>1560</v>
      </c>
      <c r="E53" s="2">
        <v>1895</v>
      </c>
      <c r="F53" s="2">
        <v>1600</v>
      </c>
      <c r="G53" s="2">
        <v>3620</v>
      </c>
      <c r="H53" s="2">
        <v>670</v>
      </c>
      <c r="I53" s="3">
        <v>0.28000000000000003</v>
      </c>
      <c r="J53" s="3">
        <v>0.34</v>
      </c>
      <c r="K53" s="3">
        <v>0.28999999999999998</v>
      </c>
      <c r="L53" s="3">
        <v>0.66</v>
      </c>
      <c r="M53" s="3">
        <v>0.12</v>
      </c>
    </row>
    <row r="54" spans="1:13" x14ac:dyDescent="0.35">
      <c r="A54" t="s">
        <v>575</v>
      </c>
      <c r="B54" s="2">
        <v>3895</v>
      </c>
      <c r="C54" s="3">
        <v>0.05</v>
      </c>
      <c r="D54" s="2">
        <v>1415</v>
      </c>
      <c r="E54" s="2">
        <v>1255</v>
      </c>
      <c r="F54" s="2">
        <v>1270</v>
      </c>
      <c r="G54" s="2">
        <v>2675</v>
      </c>
      <c r="H54" s="2">
        <v>325</v>
      </c>
      <c r="I54" s="3">
        <v>0.36</v>
      </c>
      <c r="J54" s="3">
        <v>0.32</v>
      </c>
      <c r="K54" s="3">
        <v>0.33</v>
      </c>
      <c r="L54" s="3">
        <v>0.69</v>
      </c>
      <c r="M54" s="3">
        <v>0.08</v>
      </c>
    </row>
    <row r="55" spans="1:13" x14ac:dyDescent="0.35">
      <c r="A55" t="s">
        <v>576</v>
      </c>
      <c r="B55" s="2">
        <v>3955</v>
      </c>
      <c r="C55" s="3">
        <v>0.05</v>
      </c>
      <c r="D55" s="2">
        <v>1605</v>
      </c>
      <c r="E55" s="2">
        <v>1075</v>
      </c>
      <c r="F55" s="2">
        <v>975</v>
      </c>
      <c r="G55" s="2">
        <v>2710</v>
      </c>
      <c r="H55" s="2">
        <v>475</v>
      </c>
      <c r="I55" s="3">
        <v>0.41</v>
      </c>
      <c r="J55" s="3">
        <v>0.27</v>
      </c>
      <c r="K55" s="3">
        <v>0.25</v>
      </c>
      <c r="L55" s="3">
        <v>0.68</v>
      </c>
      <c r="M55" s="3">
        <v>0.12</v>
      </c>
    </row>
    <row r="56" spans="1:13" x14ac:dyDescent="0.35">
      <c r="A56" t="s">
        <v>577</v>
      </c>
      <c r="B56" s="2">
        <v>1690</v>
      </c>
      <c r="C56" s="3">
        <v>0.02</v>
      </c>
      <c r="D56" s="2">
        <v>1060</v>
      </c>
      <c r="E56" s="2">
        <v>375</v>
      </c>
      <c r="F56" s="2">
        <v>200</v>
      </c>
      <c r="G56" s="2">
        <v>1435</v>
      </c>
      <c r="H56" s="2">
        <v>110</v>
      </c>
      <c r="I56" s="3">
        <v>0.63</v>
      </c>
      <c r="J56" s="3">
        <v>0.22</v>
      </c>
      <c r="K56" s="3">
        <v>0.12</v>
      </c>
      <c r="L56" s="3">
        <v>0.85</v>
      </c>
      <c r="M56" s="3">
        <v>7.0000000000000007E-2</v>
      </c>
    </row>
    <row r="57" spans="1:13" x14ac:dyDescent="0.35">
      <c r="A57" t="s">
        <v>707</v>
      </c>
      <c r="B57" s="2">
        <v>21040</v>
      </c>
      <c r="C57" s="3">
        <v>0.04</v>
      </c>
      <c r="D57" s="2">
        <v>7905</v>
      </c>
      <c r="E57" s="2">
        <v>6665</v>
      </c>
      <c r="F57" s="2">
        <v>5230</v>
      </c>
      <c r="G57" s="2">
        <v>12530</v>
      </c>
      <c r="H57" s="2">
        <v>2170</v>
      </c>
      <c r="I57" s="3">
        <v>0.38</v>
      </c>
      <c r="J57" s="3">
        <v>0.32</v>
      </c>
      <c r="K57" s="3">
        <v>0.25</v>
      </c>
      <c r="L57" s="3">
        <v>0.6</v>
      </c>
      <c r="M57" s="3">
        <v>0.1</v>
      </c>
    </row>
    <row r="58" spans="1:13" x14ac:dyDescent="0.35">
      <c r="A58" t="s">
        <v>774</v>
      </c>
      <c r="B58" s="2">
        <v>2560</v>
      </c>
      <c r="C58" s="3">
        <v>0.13</v>
      </c>
      <c r="D58" s="2">
        <v>2465</v>
      </c>
      <c r="E58" s="2">
        <v>0</v>
      </c>
      <c r="F58" s="2">
        <v>0</v>
      </c>
      <c r="G58" s="2">
        <v>0</v>
      </c>
      <c r="H58" s="2">
        <v>100</v>
      </c>
      <c r="I58" s="3">
        <v>0.96</v>
      </c>
      <c r="J58" s="3">
        <v>0</v>
      </c>
      <c r="K58" s="3">
        <v>0</v>
      </c>
      <c r="L58" s="3">
        <v>0</v>
      </c>
      <c r="M58" s="3">
        <v>0.04</v>
      </c>
    </row>
    <row r="59" spans="1:13" x14ac:dyDescent="0.35">
      <c r="A59" t="s">
        <v>775</v>
      </c>
      <c r="B59" s="2">
        <v>17275</v>
      </c>
      <c r="C59" s="3">
        <v>0.13</v>
      </c>
      <c r="D59" s="2">
        <v>4485</v>
      </c>
      <c r="E59" s="2">
        <v>6620</v>
      </c>
      <c r="F59" s="2">
        <v>3820</v>
      </c>
      <c r="G59" s="2">
        <v>7050</v>
      </c>
      <c r="H59" s="2">
        <v>2315</v>
      </c>
      <c r="I59" s="3">
        <v>0.26</v>
      </c>
      <c r="J59" s="3">
        <v>0.38</v>
      </c>
      <c r="K59" s="3">
        <v>0.22</v>
      </c>
      <c r="L59" s="3">
        <v>0.41</v>
      </c>
      <c r="M59" s="3">
        <v>0.13</v>
      </c>
    </row>
    <row r="60" spans="1:13" x14ac:dyDescent="0.35">
      <c r="A60" t="s">
        <v>776</v>
      </c>
      <c r="B60" s="2">
        <v>16550</v>
      </c>
      <c r="C60" s="3">
        <v>0.14000000000000001</v>
      </c>
      <c r="D60" s="2">
        <v>4800</v>
      </c>
      <c r="E60" s="2">
        <v>5365</v>
      </c>
      <c r="F60" s="2">
        <v>4495</v>
      </c>
      <c r="G60" s="2">
        <v>11020</v>
      </c>
      <c r="H60" s="2">
        <v>2020</v>
      </c>
      <c r="I60" s="3">
        <v>0.28999999999999998</v>
      </c>
      <c r="J60" s="3">
        <v>0.32</v>
      </c>
      <c r="K60" s="3">
        <v>0.27</v>
      </c>
      <c r="L60" s="3">
        <v>0.67</v>
      </c>
      <c r="M60" s="3">
        <v>0.12</v>
      </c>
    </row>
    <row r="61" spans="1:13" x14ac:dyDescent="0.35">
      <c r="A61" t="s">
        <v>777</v>
      </c>
      <c r="B61" s="2">
        <v>11610</v>
      </c>
      <c r="C61" s="3">
        <v>0.14000000000000001</v>
      </c>
      <c r="D61" s="2">
        <v>4530</v>
      </c>
      <c r="E61" s="2">
        <v>3605</v>
      </c>
      <c r="F61" s="2">
        <v>3335</v>
      </c>
      <c r="G61" s="2">
        <v>8190</v>
      </c>
      <c r="H61" s="2">
        <v>1095</v>
      </c>
      <c r="I61" s="3">
        <v>0.39</v>
      </c>
      <c r="J61" s="3">
        <v>0.31</v>
      </c>
      <c r="K61" s="3">
        <v>0.28999999999999998</v>
      </c>
      <c r="L61" s="3">
        <v>0.71</v>
      </c>
      <c r="M61" s="3">
        <v>0.09</v>
      </c>
    </row>
    <row r="62" spans="1:13" x14ac:dyDescent="0.35">
      <c r="A62" t="s">
        <v>778</v>
      </c>
      <c r="B62" s="2">
        <v>11585</v>
      </c>
      <c r="C62" s="3">
        <v>0.13</v>
      </c>
      <c r="D62" s="2">
        <v>4835</v>
      </c>
      <c r="E62" s="2">
        <v>3245</v>
      </c>
      <c r="F62" s="2">
        <v>2980</v>
      </c>
      <c r="G62" s="2">
        <v>8125</v>
      </c>
      <c r="H62" s="2">
        <v>1270</v>
      </c>
      <c r="I62" s="3">
        <v>0.42</v>
      </c>
      <c r="J62" s="3">
        <v>0.28000000000000003</v>
      </c>
      <c r="K62" s="3">
        <v>0.26</v>
      </c>
      <c r="L62" s="3">
        <v>0.7</v>
      </c>
      <c r="M62" s="3">
        <v>0.11</v>
      </c>
    </row>
    <row r="63" spans="1:13" x14ac:dyDescent="0.35">
      <c r="A63" t="s">
        <v>779</v>
      </c>
      <c r="B63" s="2">
        <v>5125</v>
      </c>
      <c r="C63" s="3">
        <v>0.06</v>
      </c>
      <c r="D63" s="2">
        <v>3190</v>
      </c>
      <c r="E63" s="2">
        <v>1160</v>
      </c>
      <c r="F63" s="2">
        <v>600</v>
      </c>
      <c r="G63" s="2">
        <v>4300</v>
      </c>
      <c r="H63" s="2">
        <v>405</v>
      </c>
      <c r="I63" s="3">
        <v>0.62</v>
      </c>
      <c r="J63" s="3">
        <v>0.23</v>
      </c>
      <c r="K63" s="3">
        <v>0.12</v>
      </c>
      <c r="L63" s="3">
        <v>0.84</v>
      </c>
      <c r="M63" s="3">
        <v>0.08</v>
      </c>
    </row>
    <row r="64" spans="1:13" x14ac:dyDescent="0.35">
      <c r="A64" t="s">
        <v>816</v>
      </c>
      <c r="B64" s="2">
        <v>64710</v>
      </c>
      <c r="C64" s="3">
        <v>0.14000000000000001</v>
      </c>
      <c r="D64" s="2">
        <v>24305</v>
      </c>
      <c r="E64" s="2">
        <v>20000</v>
      </c>
      <c r="F64" s="2">
        <v>15230</v>
      </c>
      <c r="G64" s="2">
        <v>38680</v>
      </c>
      <c r="H64" s="2">
        <v>7205</v>
      </c>
      <c r="I64" s="3">
        <v>0.38</v>
      </c>
      <c r="J64" s="3">
        <v>0.31</v>
      </c>
      <c r="K64" s="3">
        <v>0.24</v>
      </c>
      <c r="L64" s="3">
        <v>0.6</v>
      </c>
      <c r="M64" s="3">
        <v>0.11</v>
      </c>
    </row>
    <row r="65" spans="1:13" x14ac:dyDescent="0.35">
      <c r="A65" t="s">
        <v>780</v>
      </c>
      <c r="B65" s="2">
        <v>2305</v>
      </c>
      <c r="C65" s="3">
        <v>0.12</v>
      </c>
      <c r="D65" s="2">
        <v>2230</v>
      </c>
      <c r="E65" s="2">
        <v>0</v>
      </c>
      <c r="F65" s="2">
        <v>0</v>
      </c>
      <c r="G65" s="2">
        <v>0</v>
      </c>
      <c r="H65" s="2">
        <v>75</v>
      </c>
      <c r="I65" s="3">
        <v>0.97</v>
      </c>
      <c r="J65" s="3">
        <v>0</v>
      </c>
      <c r="K65" s="3">
        <v>0</v>
      </c>
      <c r="L65" s="3">
        <v>0</v>
      </c>
      <c r="M65" s="3">
        <v>0.03</v>
      </c>
    </row>
    <row r="66" spans="1:13" x14ac:dyDescent="0.35">
      <c r="A66" t="s">
        <v>781</v>
      </c>
      <c r="B66" s="2">
        <v>16085</v>
      </c>
      <c r="C66" s="3">
        <v>0.13</v>
      </c>
      <c r="D66" s="2">
        <v>3950</v>
      </c>
      <c r="E66" s="2">
        <v>6320</v>
      </c>
      <c r="F66" s="2">
        <v>3680</v>
      </c>
      <c r="G66" s="2">
        <v>6720</v>
      </c>
      <c r="H66" s="2">
        <v>2050</v>
      </c>
      <c r="I66" s="3">
        <v>0.25</v>
      </c>
      <c r="J66" s="3">
        <v>0.39</v>
      </c>
      <c r="K66" s="3">
        <v>0.23</v>
      </c>
      <c r="L66" s="3">
        <v>0.42</v>
      </c>
      <c r="M66" s="3">
        <v>0.13</v>
      </c>
    </row>
    <row r="67" spans="1:13" x14ac:dyDescent="0.35">
      <c r="A67" t="s">
        <v>782</v>
      </c>
      <c r="B67" s="2">
        <v>16395</v>
      </c>
      <c r="C67" s="3">
        <v>0.14000000000000001</v>
      </c>
      <c r="D67" s="2">
        <v>4575</v>
      </c>
      <c r="E67" s="2">
        <v>5295</v>
      </c>
      <c r="F67" s="2">
        <v>4795</v>
      </c>
      <c r="G67" s="2">
        <v>10715</v>
      </c>
      <c r="H67" s="2">
        <v>1960</v>
      </c>
      <c r="I67" s="3">
        <v>0.28000000000000003</v>
      </c>
      <c r="J67" s="3">
        <v>0.32</v>
      </c>
      <c r="K67" s="3">
        <v>0.28999999999999998</v>
      </c>
      <c r="L67" s="3">
        <v>0.65</v>
      </c>
      <c r="M67" s="3">
        <v>0.12</v>
      </c>
    </row>
    <row r="68" spans="1:13" x14ac:dyDescent="0.35">
      <c r="A68" t="s">
        <v>783</v>
      </c>
      <c r="B68" s="2">
        <v>11720</v>
      </c>
      <c r="C68" s="3">
        <v>0.14000000000000001</v>
      </c>
      <c r="D68" s="2">
        <v>4605</v>
      </c>
      <c r="E68" s="2">
        <v>3560</v>
      </c>
      <c r="F68" s="2">
        <v>3300</v>
      </c>
      <c r="G68" s="2">
        <v>8350</v>
      </c>
      <c r="H68" s="2">
        <v>965</v>
      </c>
      <c r="I68" s="3">
        <v>0.39</v>
      </c>
      <c r="J68" s="3">
        <v>0.3</v>
      </c>
      <c r="K68" s="3">
        <v>0.28000000000000003</v>
      </c>
      <c r="L68" s="3">
        <v>0.71</v>
      </c>
      <c r="M68" s="3">
        <v>0.08</v>
      </c>
    </row>
    <row r="69" spans="1:13" x14ac:dyDescent="0.35">
      <c r="A69" t="s">
        <v>784</v>
      </c>
      <c r="B69" s="2">
        <v>11975</v>
      </c>
      <c r="C69" s="3">
        <v>0.14000000000000001</v>
      </c>
      <c r="D69" s="2">
        <v>4765</v>
      </c>
      <c r="E69" s="2">
        <v>3295</v>
      </c>
      <c r="F69" s="2">
        <v>3165</v>
      </c>
      <c r="G69" s="2">
        <v>8160</v>
      </c>
      <c r="H69" s="2">
        <v>1385</v>
      </c>
      <c r="I69" s="3">
        <v>0.4</v>
      </c>
      <c r="J69" s="3">
        <v>0.27</v>
      </c>
      <c r="K69" s="3">
        <v>0.26</v>
      </c>
      <c r="L69" s="3">
        <v>0.68</v>
      </c>
      <c r="M69" s="3">
        <v>0.12</v>
      </c>
    </row>
    <row r="70" spans="1:13" x14ac:dyDescent="0.35">
      <c r="A70" t="s">
        <v>785</v>
      </c>
      <c r="B70" s="2">
        <v>5475</v>
      </c>
      <c r="C70" s="3">
        <v>0.06</v>
      </c>
      <c r="D70" s="2">
        <v>3285</v>
      </c>
      <c r="E70" s="2">
        <v>1200</v>
      </c>
      <c r="F70" s="2">
        <v>650</v>
      </c>
      <c r="G70" s="2">
        <v>4490</v>
      </c>
      <c r="H70" s="2">
        <v>505</v>
      </c>
      <c r="I70" s="3">
        <v>0.6</v>
      </c>
      <c r="J70" s="3">
        <v>0.22</v>
      </c>
      <c r="K70" s="3">
        <v>0.12</v>
      </c>
      <c r="L70" s="3">
        <v>0.82</v>
      </c>
      <c r="M70" s="3">
        <v>0.09</v>
      </c>
    </row>
    <row r="71" spans="1:13" x14ac:dyDescent="0.35">
      <c r="A71" t="s">
        <v>817</v>
      </c>
      <c r="B71" s="2">
        <v>63960</v>
      </c>
      <c r="C71" s="3">
        <v>0.13</v>
      </c>
      <c r="D71" s="2">
        <v>23410</v>
      </c>
      <c r="E71" s="2">
        <v>19665</v>
      </c>
      <c r="F71" s="2">
        <v>15590</v>
      </c>
      <c r="G71" s="2">
        <v>38435</v>
      </c>
      <c r="H71" s="2">
        <v>6935</v>
      </c>
      <c r="I71" s="3">
        <v>0.37</v>
      </c>
      <c r="J71" s="3">
        <v>0.31</v>
      </c>
      <c r="K71" s="3">
        <v>0.24</v>
      </c>
      <c r="L71" s="3">
        <v>0.6</v>
      </c>
      <c r="M71" s="3">
        <v>0.11</v>
      </c>
    </row>
    <row r="72" spans="1:13" x14ac:dyDescent="0.35">
      <c r="A72" t="s">
        <v>686</v>
      </c>
      <c r="B72" s="2">
        <v>50</v>
      </c>
      <c r="C72" s="3">
        <v>0</v>
      </c>
      <c r="D72" s="2">
        <v>40</v>
      </c>
      <c r="E72" s="2">
        <v>0</v>
      </c>
      <c r="F72" s="2">
        <v>0</v>
      </c>
      <c r="G72" s="2">
        <v>0</v>
      </c>
      <c r="H72" s="2">
        <v>10</v>
      </c>
      <c r="I72" s="3">
        <v>0.82</v>
      </c>
      <c r="J72" s="3">
        <v>0</v>
      </c>
      <c r="K72" s="3">
        <v>0</v>
      </c>
      <c r="L72" s="3">
        <v>0</v>
      </c>
      <c r="M72" s="3">
        <v>0.18</v>
      </c>
    </row>
    <row r="73" spans="1:13" x14ac:dyDescent="0.35">
      <c r="A73" t="s">
        <v>687</v>
      </c>
      <c r="B73" s="2">
        <v>185</v>
      </c>
      <c r="C73" s="3">
        <v>0</v>
      </c>
      <c r="D73" s="2">
        <v>75</v>
      </c>
      <c r="E73" s="2">
        <v>65</v>
      </c>
      <c r="F73" s="2">
        <v>25</v>
      </c>
      <c r="G73" s="2">
        <v>85</v>
      </c>
      <c r="H73" s="2">
        <v>25</v>
      </c>
      <c r="I73" s="3">
        <v>0.41</v>
      </c>
      <c r="J73" s="3">
        <v>0.34</v>
      </c>
      <c r="K73" s="3">
        <v>0.14000000000000001</v>
      </c>
      <c r="L73" s="3">
        <v>0.45</v>
      </c>
      <c r="M73" s="3">
        <v>0.12</v>
      </c>
    </row>
    <row r="74" spans="1:13" x14ac:dyDescent="0.35">
      <c r="A74" t="s">
        <v>688</v>
      </c>
      <c r="B74" s="2">
        <v>140</v>
      </c>
      <c r="C74" s="3">
        <v>0</v>
      </c>
      <c r="D74" s="2">
        <v>40</v>
      </c>
      <c r="E74" s="2">
        <v>45</v>
      </c>
      <c r="F74" s="2">
        <v>25</v>
      </c>
      <c r="G74" s="2">
        <v>90</v>
      </c>
      <c r="H74" s="2">
        <v>30</v>
      </c>
      <c r="I74" s="3">
        <v>0.27</v>
      </c>
      <c r="J74" s="3">
        <v>0.31</v>
      </c>
      <c r="K74" s="3">
        <v>0.16</v>
      </c>
      <c r="L74" s="3">
        <v>0.64</v>
      </c>
      <c r="M74" s="3">
        <v>0.21</v>
      </c>
    </row>
    <row r="75" spans="1:13" x14ac:dyDescent="0.35">
      <c r="A75" t="s">
        <v>689</v>
      </c>
      <c r="B75" s="2">
        <v>135</v>
      </c>
      <c r="C75" s="3">
        <v>0</v>
      </c>
      <c r="D75" s="2">
        <v>50</v>
      </c>
      <c r="E75" s="2">
        <v>35</v>
      </c>
      <c r="F75" s="2">
        <v>40</v>
      </c>
      <c r="G75" s="2">
        <v>90</v>
      </c>
      <c r="H75" s="2">
        <v>10</v>
      </c>
      <c r="I75" s="3">
        <v>0.36</v>
      </c>
      <c r="J75" s="3">
        <v>0.25</v>
      </c>
      <c r="K75" s="3">
        <v>0.31</v>
      </c>
      <c r="L75" s="3">
        <v>0.68</v>
      </c>
      <c r="M75" s="3">
        <v>0.06</v>
      </c>
    </row>
    <row r="76" spans="1:13" x14ac:dyDescent="0.35">
      <c r="A76" t="s">
        <v>690</v>
      </c>
      <c r="B76" s="2">
        <v>115</v>
      </c>
      <c r="C76" s="3">
        <v>0</v>
      </c>
      <c r="D76" s="2">
        <v>55</v>
      </c>
      <c r="E76" s="2">
        <v>20</v>
      </c>
      <c r="F76" s="2">
        <v>20</v>
      </c>
      <c r="G76" s="2">
        <v>85</v>
      </c>
      <c r="H76" s="2">
        <v>15</v>
      </c>
      <c r="I76" s="3">
        <v>0.45</v>
      </c>
      <c r="J76" s="3">
        <v>0.18</v>
      </c>
      <c r="K76" s="3">
        <v>0.16</v>
      </c>
      <c r="L76" s="3">
        <v>0.73</v>
      </c>
      <c r="M76" s="3">
        <v>0.14000000000000001</v>
      </c>
    </row>
    <row r="77" spans="1:13" x14ac:dyDescent="0.35">
      <c r="A77" t="s">
        <v>691</v>
      </c>
      <c r="B77" s="2">
        <v>75</v>
      </c>
      <c r="C77" s="3">
        <v>0</v>
      </c>
      <c r="D77" s="2">
        <v>45</v>
      </c>
      <c r="E77" s="2">
        <v>10</v>
      </c>
      <c r="F77" s="2">
        <v>5</v>
      </c>
      <c r="G77" s="2">
        <v>60</v>
      </c>
      <c r="H77" s="2">
        <v>10</v>
      </c>
      <c r="I77" s="3">
        <v>0.61</v>
      </c>
      <c r="J77" s="3">
        <v>0.12</v>
      </c>
      <c r="K77" s="3">
        <v>0.06</v>
      </c>
      <c r="L77" s="3">
        <v>0.81</v>
      </c>
      <c r="M77" s="3">
        <v>0.14000000000000001</v>
      </c>
    </row>
    <row r="78" spans="1:13" x14ac:dyDescent="0.35">
      <c r="A78" t="s">
        <v>726</v>
      </c>
      <c r="B78" s="2">
        <v>705</v>
      </c>
      <c r="C78" s="3">
        <v>0</v>
      </c>
      <c r="D78" s="2">
        <v>305</v>
      </c>
      <c r="E78" s="2">
        <v>170</v>
      </c>
      <c r="F78" s="2">
        <v>115</v>
      </c>
      <c r="G78" s="2">
        <v>415</v>
      </c>
      <c r="H78" s="2">
        <v>95</v>
      </c>
      <c r="I78" s="3">
        <v>0.43</v>
      </c>
      <c r="J78" s="3">
        <v>0.24</v>
      </c>
      <c r="K78" s="3">
        <v>0.16</v>
      </c>
      <c r="L78" s="3">
        <v>0.59</v>
      </c>
      <c r="M78" s="3">
        <v>0.14000000000000001</v>
      </c>
    </row>
    <row r="79" spans="1:13" x14ac:dyDescent="0.35">
      <c r="A79" t="s">
        <v>680</v>
      </c>
      <c r="B79" s="2">
        <v>1965</v>
      </c>
      <c r="C79" s="3">
        <v>0.1</v>
      </c>
      <c r="D79" s="2">
        <v>1910</v>
      </c>
      <c r="E79" s="2">
        <v>0</v>
      </c>
      <c r="F79" s="2">
        <v>0</v>
      </c>
      <c r="G79" s="2">
        <v>0</v>
      </c>
      <c r="H79" s="2">
        <v>55</v>
      </c>
      <c r="I79" s="3">
        <v>0.97</v>
      </c>
      <c r="J79" s="3">
        <v>0</v>
      </c>
      <c r="K79" s="3">
        <v>0</v>
      </c>
      <c r="L79" s="3">
        <v>0</v>
      </c>
      <c r="M79" s="3">
        <v>0.03</v>
      </c>
    </row>
    <row r="80" spans="1:13" x14ac:dyDescent="0.35">
      <c r="A80" t="s">
        <v>681</v>
      </c>
      <c r="B80" s="2">
        <v>6740</v>
      </c>
      <c r="C80" s="3">
        <v>0.05</v>
      </c>
      <c r="D80" s="2">
        <v>3925</v>
      </c>
      <c r="E80" s="2">
        <v>1695</v>
      </c>
      <c r="F80" s="2">
        <v>625</v>
      </c>
      <c r="G80" s="2">
        <v>3845</v>
      </c>
      <c r="H80" s="2">
        <v>570</v>
      </c>
      <c r="I80" s="3">
        <v>0.57999999999999996</v>
      </c>
      <c r="J80" s="3">
        <v>0.25</v>
      </c>
      <c r="K80" s="3">
        <v>0.09</v>
      </c>
      <c r="L80" s="3">
        <v>0.56999999999999995</v>
      </c>
      <c r="M80" s="3">
        <v>0.08</v>
      </c>
    </row>
    <row r="81" spans="1:13" x14ac:dyDescent="0.35">
      <c r="A81" t="s">
        <v>682</v>
      </c>
      <c r="B81" s="2">
        <v>2560</v>
      </c>
      <c r="C81" s="3">
        <v>0.02</v>
      </c>
      <c r="D81" s="2">
        <v>1365</v>
      </c>
      <c r="E81" s="2">
        <v>670</v>
      </c>
      <c r="F81" s="2">
        <v>260</v>
      </c>
      <c r="G81" s="2">
        <v>2150</v>
      </c>
      <c r="H81" s="2">
        <v>210</v>
      </c>
      <c r="I81" s="3">
        <v>0.53</v>
      </c>
      <c r="J81" s="3">
        <v>0.26</v>
      </c>
      <c r="K81" s="3">
        <v>0.1</v>
      </c>
      <c r="L81" s="3">
        <v>0.84</v>
      </c>
      <c r="M81" s="3">
        <v>0.08</v>
      </c>
    </row>
    <row r="82" spans="1:13" x14ac:dyDescent="0.35">
      <c r="A82" t="s">
        <v>683</v>
      </c>
      <c r="B82" s="2">
        <v>790</v>
      </c>
      <c r="C82" s="3">
        <v>0.01</v>
      </c>
      <c r="D82" s="2">
        <v>305</v>
      </c>
      <c r="E82" s="2">
        <v>265</v>
      </c>
      <c r="F82" s="2">
        <v>140</v>
      </c>
      <c r="G82" s="2">
        <v>615</v>
      </c>
      <c r="H82" s="2">
        <v>75</v>
      </c>
      <c r="I82" s="3">
        <v>0.39</v>
      </c>
      <c r="J82" s="3">
        <v>0.33</v>
      </c>
      <c r="K82" s="3">
        <v>0.18</v>
      </c>
      <c r="L82" s="3">
        <v>0.78</v>
      </c>
      <c r="M82" s="3">
        <v>0.09</v>
      </c>
    </row>
    <row r="83" spans="1:13" x14ac:dyDescent="0.35">
      <c r="A83" t="s">
        <v>684</v>
      </c>
      <c r="B83" s="2">
        <v>565</v>
      </c>
      <c r="C83" s="3">
        <v>0.01</v>
      </c>
      <c r="D83" s="2">
        <v>250</v>
      </c>
      <c r="E83" s="2">
        <v>155</v>
      </c>
      <c r="F83" s="2">
        <v>100</v>
      </c>
      <c r="G83" s="2">
        <v>425</v>
      </c>
      <c r="H83" s="2">
        <v>65</v>
      </c>
      <c r="I83" s="3">
        <v>0.44</v>
      </c>
      <c r="J83" s="3">
        <v>0.28000000000000003</v>
      </c>
      <c r="K83" s="3">
        <v>0.17</v>
      </c>
      <c r="L83" s="3">
        <v>0.76</v>
      </c>
      <c r="M83" s="3">
        <v>0.11</v>
      </c>
    </row>
    <row r="84" spans="1:13" x14ac:dyDescent="0.35">
      <c r="A84" t="s">
        <v>685</v>
      </c>
      <c r="B84" s="2">
        <v>160</v>
      </c>
      <c r="C84" s="3">
        <v>0</v>
      </c>
      <c r="D84" s="2">
        <v>80</v>
      </c>
      <c r="E84" s="2">
        <v>45</v>
      </c>
      <c r="F84" s="2">
        <v>20</v>
      </c>
      <c r="G84" s="2">
        <v>135</v>
      </c>
      <c r="H84" s="2">
        <v>15</v>
      </c>
      <c r="I84" s="3">
        <v>0.5</v>
      </c>
      <c r="J84" s="3">
        <v>0.28000000000000003</v>
      </c>
      <c r="K84" s="3">
        <v>0.13</v>
      </c>
      <c r="L84" s="3">
        <v>0.84</v>
      </c>
      <c r="M84" s="3">
        <v>0.08</v>
      </c>
    </row>
    <row r="85" spans="1:13" x14ac:dyDescent="0.35">
      <c r="A85" t="s">
        <v>725</v>
      </c>
      <c r="B85" s="2">
        <v>12780</v>
      </c>
      <c r="C85" s="3">
        <v>0.03</v>
      </c>
      <c r="D85" s="2">
        <v>7830</v>
      </c>
      <c r="E85" s="2">
        <v>2830</v>
      </c>
      <c r="F85" s="2">
        <v>1145</v>
      </c>
      <c r="G85" s="2">
        <v>7170</v>
      </c>
      <c r="H85" s="2">
        <v>985</v>
      </c>
      <c r="I85" s="3">
        <v>0.61</v>
      </c>
      <c r="J85" s="3">
        <v>0.22</v>
      </c>
      <c r="K85" s="3">
        <v>0.09</v>
      </c>
      <c r="L85" s="3">
        <v>0.56000000000000005</v>
      </c>
      <c r="M85" s="3">
        <v>0.08</v>
      </c>
    </row>
    <row r="86" spans="1:13" x14ac:dyDescent="0.35">
      <c r="A86" t="s">
        <v>786</v>
      </c>
      <c r="B86" s="2">
        <v>55</v>
      </c>
      <c r="C86" s="3">
        <v>0</v>
      </c>
      <c r="D86" s="53" t="s">
        <v>880</v>
      </c>
      <c r="E86" s="2">
        <v>0</v>
      </c>
      <c r="F86" s="2">
        <v>0</v>
      </c>
      <c r="G86" s="2">
        <v>0</v>
      </c>
      <c r="H86" s="2" t="s">
        <v>880</v>
      </c>
      <c r="I86" s="53" t="s">
        <v>880</v>
      </c>
      <c r="J86" s="3">
        <v>0</v>
      </c>
      <c r="K86" s="3">
        <v>0</v>
      </c>
      <c r="L86" s="3">
        <v>0</v>
      </c>
      <c r="M86" s="3" t="s">
        <v>880</v>
      </c>
    </row>
    <row r="87" spans="1:13" x14ac:dyDescent="0.35">
      <c r="A87" t="s">
        <v>787</v>
      </c>
      <c r="B87" s="2">
        <v>215</v>
      </c>
      <c r="C87" s="3">
        <v>0</v>
      </c>
      <c r="D87" s="2">
        <v>70</v>
      </c>
      <c r="E87" s="2">
        <v>95</v>
      </c>
      <c r="F87" s="2">
        <v>55</v>
      </c>
      <c r="G87" s="2">
        <v>95</v>
      </c>
      <c r="H87" s="2">
        <v>15</v>
      </c>
      <c r="I87" s="3">
        <v>0.32</v>
      </c>
      <c r="J87" s="3">
        <v>0.45</v>
      </c>
      <c r="K87" s="3">
        <v>0.26</v>
      </c>
      <c r="L87" s="3">
        <v>0.45</v>
      </c>
      <c r="M87" s="3">
        <v>0.08</v>
      </c>
    </row>
    <row r="88" spans="1:13" x14ac:dyDescent="0.35">
      <c r="A88" t="s">
        <v>788</v>
      </c>
      <c r="B88" s="2">
        <v>280</v>
      </c>
      <c r="C88" s="3">
        <v>0</v>
      </c>
      <c r="D88" s="2">
        <v>75</v>
      </c>
      <c r="E88" s="2">
        <v>90</v>
      </c>
      <c r="F88" s="2">
        <v>95</v>
      </c>
      <c r="G88" s="2">
        <v>190</v>
      </c>
      <c r="H88" s="2">
        <v>25</v>
      </c>
      <c r="I88" s="3">
        <v>0.27</v>
      </c>
      <c r="J88" s="3">
        <v>0.33</v>
      </c>
      <c r="K88" s="3">
        <v>0.34</v>
      </c>
      <c r="L88" s="3">
        <v>0.68</v>
      </c>
      <c r="M88" s="3">
        <v>0.1</v>
      </c>
    </row>
    <row r="89" spans="1:13" x14ac:dyDescent="0.35">
      <c r="A89" t="s">
        <v>789</v>
      </c>
      <c r="B89" s="2">
        <v>145</v>
      </c>
      <c r="C89" s="3">
        <v>0</v>
      </c>
      <c r="D89" s="2">
        <v>40</v>
      </c>
      <c r="E89" s="2">
        <v>50</v>
      </c>
      <c r="F89" s="2">
        <v>60</v>
      </c>
      <c r="G89" s="2">
        <v>95</v>
      </c>
      <c r="H89" s="2">
        <v>10</v>
      </c>
      <c r="I89" s="3">
        <v>0.28000000000000003</v>
      </c>
      <c r="J89" s="3">
        <v>0.33</v>
      </c>
      <c r="K89" s="3">
        <v>0.41</v>
      </c>
      <c r="L89" s="3">
        <v>0.66</v>
      </c>
      <c r="M89" s="3">
        <v>0.06</v>
      </c>
    </row>
    <row r="90" spans="1:13" x14ac:dyDescent="0.35">
      <c r="A90" t="s">
        <v>790</v>
      </c>
      <c r="B90" s="2">
        <v>195</v>
      </c>
      <c r="C90" s="3">
        <v>0</v>
      </c>
      <c r="D90" s="2">
        <v>75</v>
      </c>
      <c r="E90" s="2">
        <v>70</v>
      </c>
      <c r="F90" s="2">
        <v>55</v>
      </c>
      <c r="G90" s="2">
        <v>145</v>
      </c>
      <c r="H90" s="2">
        <v>15</v>
      </c>
      <c r="I90" s="3">
        <v>0.38</v>
      </c>
      <c r="J90" s="3">
        <v>0.35</v>
      </c>
      <c r="K90" s="3">
        <v>0.28000000000000003</v>
      </c>
      <c r="L90" s="3">
        <v>0.74</v>
      </c>
      <c r="M90" s="3">
        <v>0.09</v>
      </c>
    </row>
    <row r="91" spans="1:13" x14ac:dyDescent="0.35">
      <c r="A91" t="s">
        <v>791</v>
      </c>
      <c r="B91" s="2">
        <v>90</v>
      </c>
      <c r="C91" s="3">
        <v>0</v>
      </c>
      <c r="D91" s="2">
        <v>55</v>
      </c>
      <c r="E91" s="2">
        <v>15</v>
      </c>
      <c r="F91" s="2">
        <v>15</v>
      </c>
      <c r="G91" s="2">
        <v>75</v>
      </c>
      <c r="H91" s="2">
        <v>5</v>
      </c>
      <c r="I91" s="3">
        <v>0.63</v>
      </c>
      <c r="J91" s="3">
        <v>0.18</v>
      </c>
      <c r="K91" s="3">
        <v>0.15</v>
      </c>
      <c r="L91" s="3">
        <v>0.85</v>
      </c>
      <c r="M91" s="3">
        <v>0.08</v>
      </c>
    </row>
    <row r="92" spans="1:13" x14ac:dyDescent="0.35">
      <c r="A92" t="s">
        <v>818</v>
      </c>
      <c r="B92" s="2">
        <v>985</v>
      </c>
      <c r="C92" s="3">
        <v>0</v>
      </c>
      <c r="D92" s="2">
        <v>370</v>
      </c>
      <c r="E92" s="2">
        <v>320</v>
      </c>
      <c r="F92" s="2">
        <v>280</v>
      </c>
      <c r="G92" s="2">
        <v>605</v>
      </c>
      <c r="H92" s="2">
        <v>80</v>
      </c>
      <c r="I92" s="3">
        <v>0.38</v>
      </c>
      <c r="J92" s="3">
        <v>0.33</v>
      </c>
      <c r="K92" s="3">
        <v>0.28000000000000003</v>
      </c>
      <c r="L92" s="3">
        <v>0.61</v>
      </c>
      <c r="M92" s="3">
        <v>0.08</v>
      </c>
    </row>
    <row r="93" spans="1:13" x14ac:dyDescent="0.35">
      <c r="A93" t="s">
        <v>792</v>
      </c>
      <c r="B93" s="2">
        <v>40</v>
      </c>
      <c r="C93" s="3">
        <v>0</v>
      </c>
      <c r="D93" s="53" t="s">
        <v>880</v>
      </c>
      <c r="E93" s="2">
        <v>0</v>
      </c>
      <c r="F93" s="2">
        <v>0</v>
      </c>
      <c r="G93" s="2">
        <v>0</v>
      </c>
      <c r="H93" s="2" t="s">
        <v>880</v>
      </c>
      <c r="I93" s="53" t="s">
        <v>880</v>
      </c>
      <c r="J93" s="3">
        <v>0</v>
      </c>
      <c r="K93" s="3">
        <v>0</v>
      </c>
      <c r="L93" s="3">
        <v>0</v>
      </c>
      <c r="M93" s="3" t="s">
        <v>880</v>
      </c>
    </row>
    <row r="94" spans="1:13" x14ac:dyDescent="0.35">
      <c r="A94" t="s">
        <v>793</v>
      </c>
      <c r="B94" s="2">
        <v>250</v>
      </c>
      <c r="C94" s="3">
        <v>0</v>
      </c>
      <c r="D94" s="2">
        <v>70</v>
      </c>
      <c r="E94" s="2">
        <v>120</v>
      </c>
      <c r="F94" s="2">
        <v>65</v>
      </c>
      <c r="G94" s="2">
        <v>105</v>
      </c>
      <c r="H94" s="2">
        <v>15</v>
      </c>
      <c r="I94" s="3">
        <v>0.28999999999999998</v>
      </c>
      <c r="J94" s="3">
        <v>0.47</v>
      </c>
      <c r="K94" s="3">
        <v>0.27</v>
      </c>
      <c r="L94" s="3">
        <v>0.43</v>
      </c>
      <c r="M94" s="3">
        <v>0.06</v>
      </c>
    </row>
    <row r="95" spans="1:13" x14ac:dyDescent="0.35">
      <c r="A95" t="s">
        <v>794</v>
      </c>
      <c r="B95" s="2">
        <v>235</v>
      </c>
      <c r="C95" s="3">
        <v>0</v>
      </c>
      <c r="D95" s="2">
        <v>65</v>
      </c>
      <c r="E95" s="2">
        <v>80</v>
      </c>
      <c r="F95" s="2">
        <v>65</v>
      </c>
      <c r="G95" s="2">
        <v>160</v>
      </c>
      <c r="H95" s="2">
        <v>30</v>
      </c>
      <c r="I95" s="3">
        <v>0.27</v>
      </c>
      <c r="J95" s="3">
        <v>0.33</v>
      </c>
      <c r="K95" s="3">
        <v>0.27</v>
      </c>
      <c r="L95" s="3">
        <v>0.68</v>
      </c>
      <c r="M95" s="3">
        <v>0.12</v>
      </c>
    </row>
    <row r="96" spans="1:13" x14ac:dyDescent="0.35">
      <c r="A96" t="s">
        <v>795</v>
      </c>
      <c r="B96" s="2">
        <v>190</v>
      </c>
      <c r="C96" s="3">
        <v>0</v>
      </c>
      <c r="D96" s="2">
        <v>75</v>
      </c>
      <c r="E96" s="2">
        <v>55</v>
      </c>
      <c r="F96" s="2">
        <v>55</v>
      </c>
      <c r="G96" s="2">
        <v>130</v>
      </c>
      <c r="H96" s="2">
        <v>20</v>
      </c>
      <c r="I96" s="3">
        <v>0.39</v>
      </c>
      <c r="J96" s="3">
        <v>0.3</v>
      </c>
      <c r="K96" s="3">
        <v>0.28999999999999998</v>
      </c>
      <c r="L96" s="3">
        <v>0.69</v>
      </c>
      <c r="M96" s="3">
        <v>0.1</v>
      </c>
    </row>
    <row r="97" spans="1:13" x14ac:dyDescent="0.35">
      <c r="A97" t="s">
        <v>796</v>
      </c>
      <c r="B97" s="2">
        <v>195</v>
      </c>
      <c r="C97" s="3">
        <v>0</v>
      </c>
      <c r="D97" s="2">
        <v>85</v>
      </c>
      <c r="E97" s="2">
        <v>55</v>
      </c>
      <c r="F97" s="2">
        <v>55</v>
      </c>
      <c r="G97" s="2">
        <v>140</v>
      </c>
      <c r="H97" s="2">
        <v>15</v>
      </c>
      <c r="I97" s="3">
        <v>0.44</v>
      </c>
      <c r="J97" s="3">
        <v>0.28000000000000003</v>
      </c>
      <c r="K97" s="3">
        <v>0.28000000000000003</v>
      </c>
      <c r="L97" s="3">
        <v>0.72</v>
      </c>
      <c r="M97" s="3">
        <v>0.08</v>
      </c>
    </row>
    <row r="98" spans="1:13" x14ac:dyDescent="0.35">
      <c r="A98" t="s">
        <v>797</v>
      </c>
      <c r="B98" s="2">
        <v>105</v>
      </c>
      <c r="C98" s="3">
        <v>0</v>
      </c>
      <c r="D98" s="2">
        <v>60</v>
      </c>
      <c r="E98" s="2">
        <v>15</v>
      </c>
      <c r="F98" s="2">
        <v>10</v>
      </c>
      <c r="G98" s="2">
        <v>85</v>
      </c>
      <c r="H98" s="2">
        <v>10</v>
      </c>
      <c r="I98" s="3">
        <v>0.6</v>
      </c>
      <c r="J98" s="3">
        <v>0.17</v>
      </c>
      <c r="K98" s="3">
        <v>0.12</v>
      </c>
      <c r="L98" s="3">
        <v>0.83</v>
      </c>
      <c r="M98" s="3">
        <v>0.1</v>
      </c>
    </row>
    <row r="99" spans="1:13" x14ac:dyDescent="0.35">
      <c r="A99" t="s">
        <v>819</v>
      </c>
      <c r="B99" s="2">
        <v>1005</v>
      </c>
      <c r="C99" s="3">
        <v>0</v>
      </c>
      <c r="D99" s="2">
        <v>390</v>
      </c>
      <c r="E99" s="2">
        <v>325</v>
      </c>
      <c r="F99" s="2">
        <v>250</v>
      </c>
      <c r="G99" s="2">
        <v>620</v>
      </c>
      <c r="H99" s="2">
        <v>90</v>
      </c>
      <c r="I99" s="3">
        <v>0.39</v>
      </c>
      <c r="J99" s="3">
        <v>0.32</v>
      </c>
      <c r="K99" s="3">
        <v>0.25</v>
      </c>
      <c r="L99" s="3">
        <v>0.62</v>
      </c>
      <c r="M99" s="3">
        <v>0.09</v>
      </c>
    </row>
    <row r="100" spans="1:13" x14ac:dyDescent="0.35">
      <c r="A100" t="s">
        <v>798</v>
      </c>
      <c r="B100" s="2">
        <v>1355</v>
      </c>
      <c r="C100" s="3">
        <v>7.0000000000000007E-2</v>
      </c>
      <c r="D100" s="2">
        <v>1320</v>
      </c>
      <c r="E100" s="2">
        <v>0</v>
      </c>
      <c r="F100" s="2">
        <v>0</v>
      </c>
      <c r="G100" s="2">
        <v>0</v>
      </c>
      <c r="H100" s="2">
        <v>35</v>
      </c>
      <c r="I100" s="3">
        <v>0.97</v>
      </c>
      <c r="J100" s="3">
        <v>0</v>
      </c>
      <c r="K100" s="3">
        <v>0</v>
      </c>
      <c r="L100" s="3">
        <v>0</v>
      </c>
      <c r="M100" s="3">
        <v>0.03</v>
      </c>
    </row>
    <row r="101" spans="1:13" x14ac:dyDescent="0.35">
      <c r="A101" t="s">
        <v>799</v>
      </c>
      <c r="B101" s="2">
        <v>9050</v>
      </c>
      <c r="C101" s="3">
        <v>7.0000000000000007E-2</v>
      </c>
      <c r="D101" s="2">
        <v>2385</v>
      </c>
      <c r="E101" s="2">
        <v>3635</v>
      </c>
      <c r="F101" s="2">
        <v>2050</v>
      </c>
      <c r="G101" s="2">
        <v>3900</v>
      </c>
      <c r="H101" s="2">
        <v>1075</v>
      </c>
      <c r="I101" s="3">
        <v>0.26</v>
      </c>
      <c r="J101" s="3">
        <v>0.4</v>
      </c>
      <c r="K101" s="3">
        <v>0.23</v>
      </c>
      <c r="L101" s="3">
        <v>0.43</v>
      </c>
      <c r="M101" s="3">
        <v>0.12</v>
      </c>
    </row>
    <row r="102" spans="1:13" x14ac:dyDescent="0.35">
      <c r="A102" t="s">
        <v>800</v>
      </c>
      <c r="B102" s="2">
        <v>8470</v>
      </c>
      <c r="C102" s="3">
        <v>7.0000000000000007E-2</v>
      </c>
      <c r="D102" s="2">
        <v>2370</v>
      </c>
      <c r="E102" s="2">
        <v>2745</v>
      </c>
      <c r="F102" s="2">
        <v>2485</v>
      </c>
      <c r="G102" s="2">
        <v>5705</v>
      </c>
      <c r="H102" s="2">
        <v>955</v>
      </c>
      <c r="I102" s="3">
        <v>0.28000000000000003</v>
      </c>
      <c r="J102" s="3">
        <v>0.32</v>
      </c>
      <c r="K102" s="3">
        <v>0.28999999999999998</v>
      </c>
      <c r="L102" s="3">
        <v>0.67</v>
      </c>
      <c r="M102" s="3">
        <v>0.11</v>
      </c>
    </row>
    <row r="103" spans="1:13" x14ac:dyDescent="0.35">
      <c r="A103" t="s">
        <v>801</v>
      </c>
      <c r="B103" s="2">
        <v>6275</v>
      </c>
      <c r="C103" s="3">
        <v>7.0000000000000007E-2</v>
      </c>
      <c r="D103" s="2">
        <v>2360</v>
      </c>
      <c r="E103" s="2">
        <v>2005</v>
      </c>
      <c r="F103" s="2">
        <v>1820</v>
      </c>
      <c r="G103" s="2">
        <v>4490</v>
      </c>
      <c r="H103" s="2">
        <v>540</v>
      </c>
      <c r="I103" s="3">
        <v>0.38</v>
      </c>
      <c r="J103" s="3">
        <v>0.32</v>
      </c>
      <c r="K103" s="3">
        <v>0.28999999999999998</v>
      </c>
      <c r="L103" s="3">
        <v>0.72</v>
      </c>
      <c r="M103" s="3">
        <v>0.09</v>
      </c>
    </row>
    <row r="104" spans="1:13" x14ac:dyDescent="0.35">
      <c r="A104" t="s">
        <v>802</v>
      </c>
      <c r="B104" s="2">
        <v>6465</v>
      </c>
      <c r="C104" s="3">
        <v>0.08</v>
      </c>
      <c r="D104" s="2">
        <v>2690</v>
      </c>
      <c r="E104" s="2">
        <v>1790</v>
      </c>
      <c r="F104" s="2">
        <v>1610</v>
      </c>
      <c r="G104" s="2">
        <v>4555</v>
      </c>
      <c r="H104" s="2">
        <v>710</v>
      </c>
      <c r="I104" s="3">
        <v>0.42</v>
      </c>
      <c r="J104" s="3">
        <v>0.28000000000000003</v>
      </c>
      <c r="K104" s="3">
        <v>0.25</v>
      </c>
      <c r="L104" s="3">
        <v>0.7</v>
      </c>
      <c r="M104" s="3">
        <v>0.11</v>
      </c>
    </row>
    <row r="105" spans="1:13" x14ac:dyDescent="0.35">
      <c r="A105" t="s">
        <v>803</v>
      </c>
      <c r="B105" s="2">
        <v>2950</v>
      </c>
      <c r="C105" s="3">
        <v>0.03</v>
      </c>
      <c r="D105" s="2">
        <v>1880</v>
      </c>
      <c r="E105" s="2">
        <v>685</v>
      </c>
      <c r="F105" s="2">
        <v>375</v>
      </c>
      <c r="G105" s="2">
        <v>2485</v>
      </c>
      <c r="H105" s="2">
        <v>195</v>
      </c>
      <c r="I105" s="3">
        <v>0.64</v>
      </c>
      <c r="J105" s="3">
        <v>0.23</v>
      </c>
      <c r="K105" s="3">
        <v>0.13</v>
      </c>
      <c r="L105" s="3">
        <v>0.84</v>
      </c>
      <c r="M105" s="3">
        <v>7.0000000000000007E-2</v>
      </c>
    </row>
    <row r="106" spans="1:13" x14ac:dyDescent="0.35">
      <c r="A106" t="s">
        <v>820</v>
      </c>
      <c r="B106" s="2">
        <v>34560</v>
      </c>
      <c r="C106" s="3">
        <v>7.0000000000000007E-2</v>
      </c>
      <c r="D106" s="2">
        <v>13010</v>
      </c>
      <c r="E106" s="2">
        <v>10865</v>
      </c>
      <c r="F106" s="2">
        <v>8340</v>
      </c>
      <c r="G106" s="2">
        <v>21135</v>
      </c>
      <c r="H106" s="2">
        <v>3515</v>
      </c>
      <c r="I106" s="3">
        <v>0.38</v>
      </c>
      <c r="J106" s="3">
        <v>0.31</v>
      </c>
      <c r="K106" s="3">
        <v>0.24</v>
      </c>
      <c r="L106" s="3">
        <v>0.61</v>
      </c>
      <c r="M106" s="3">
        <v>0.1</v>
      </c>
    </row>
    <row r="107" spans="1:13" x14ac:dyDescent="0.35">
      <c r="A107" t="s">
        <v>389</v>
      </c>
      <c r="B107" s="2">
        <v>19480</v>
      </c>
      <c r="C107" s="3">
        <v>1</v>
      </c>
      <c r="D107" s="2">
        <v>18770</v>
      </c>
      <c r="E107" s="2">
        <v>0</v>
      </c>
      <c r="F107" s="2">
        <v>0</v>
      </c>
      <c r="G107" s="2">
        <v>0</v>
      </c>
      <c r="H107" s="2">
        <v>705</v>
      </c>
      <c r="I107" s="3">
        <v>0.96</v>
      </c>
      <c r="J107" s="3">
        <v>0</v>
      </c>
      <c r="K107" s="3">
        <v>0</v>
      </c>
      <c r="L107" s="3">
        <v>0</v>
      </c>
      <c r="M107" s="3">
        <v>0.04</v>
      </c>
    </row>
    <row r="108" spans="1:13" x14ac:dyDescent="0.35">
      <c r="A108" t="s">
        <v>390</v>
      </c>
      <c r="B108" s="2">
        <v>128075</v>
      </c>
      <c r="C108" s="3">
        <v>1</v>
      </c>
      <c r="D108" s="2">
        <v>35225</v>
      </c>
      <c r="E108" s="2">
        <v>49165</v>
      </c>
      <c r="F108" s="2">
        <v>27265</v>
      </c>
      <c r="G108" s="2">
        <v>54900</v>
      </c>
      <c r="H108" s="2">
        <v>16230</v>
      </c>
      <c r="I108" s="3">
        <v>0.28000000000000003</v>
      </c>
      <c r="J108" s="3">
        <v>0.38</v>
      </c>
      <c r="K108" s="3">
        <v>0.21</v>
      </c>
      <c r="L108" s="3">
        <v>0.43</v>
      </c>
      <c r="M108" s="3">
        <v>0.13</v>
      </c>
    </row>
    <row r="109" spans="1:13" x14ac:dyDescent="0.35">
      <c r="A109" t="s">
        <v>391</v>
      </c>
      <c r="B109" s="2">
        <v>118605</v>
      </c>
      <c r="C109" s="3">
        <v>1</v>
      </c>
      <c r="D109" s="2">
        <v>34040</v>
      </c>
      <c r="E109" s="2">
        <v>38425</v>
      </c>
      <c r="F109" s="2">
        <v>33110</v>
      </c>
      <c r="G109" s="2">
        <v>78965</v>
      </c>
      <c r="H109" s="2">
        <v>14275</v>
      </c>
      <c r="I109" s="3">
        <v>0.28999999999999998</v>
      </c>
      <c r="J109" s="3">
        <v>0.32</v>
      </c>
      <c r="K109" s="3">
        <v>0.28000000000000003</v>
      </c>
      <c r="L109" s="3">
        <v>0.67</v>
      </c>
      <c r="M109" s="3">
        <v>0.12</v>
      </c>
    </row>
    <row r="110" spans="1:13" x14ac:dyDescent="0.35">
      <c r="A110" t="s">
        <v>392</v>
      </c>
      <c r="B110" s="2">
        <v>84235</v>
      </c>
      <c r="C110" s="3">
        <v>1</v>
      </c>
      <c r="D110" s="2">
        <v>32125</v>
      </c>
      <c r="E110" s="2">
        <v>26535</v>
      </c>
      <c r="F110" s="2">
        <v>24060</v>
      </c>
      <c r="G110" s="2">
        <v>59490</v>
      </c>
      <c r="H110" s="2">
        <v>7760</v>
      </c>
      <c r="I110" s="3">
        <v>0.38</v>
      </c>
      <c r="J110" s="3">
        <v>0.31</v>
      </c>
      <c r="K110" s="3">
        <v>0.28999999999999998</v>
      </c>
      <c r="L110" s="3">
        <v>0.71</v>
      </c>
      <c r="M110" s="3">
        <v>0.09</v>
      </c>
    </row>
    <row r="111" spans="1:13" x14ac:dyDescent="0.35">
      <c r="A111" t="s">
        <v>393</v>
      </c>
      <c r="B111" s="2">
        <v>85825</v>
      </c>
      <c r="C111" s="3">
        <v>1</v>
      </c>
      <c r="D111" s="2">
        <v>34690</v>
      </c>
      <c r="E111" s="2">
        <v>23855</v>
      </c>
      <c r="F111" s="2">
        <v>21955</v>
      </c>
      <c r="G111" s="2">
        <v>58930</v>
      </c>
      <c r="H111" s="2">
        <v>10140</v>
      </c>
      <c r="I111" s="3">
        <v>0.4</v>
      </c>
      <c r="J111" s="3">
        <v>0.28000000000000003</v>
      </c>
      <c r="K111" s="3">
        <v>0.26</v>
      </c>
      <c r="L111" s="3">
        <v>0.69</v>
      </c>
      <c r="M111" s="3">
        <v>0.12</v>
      </c>
    </row>
    <row r="112" spans="1:13" x14ac:dyDescent="0.35">
      <c r="A112" t="s">
        <v>394</v>
      </c>
      <c r="B112" s="2">
        <v>38075</v>
      </c>
      <c r="C112" s="3">
        <v>0.44</v>
      </c>
      <c r="D112" s="2">
        <v>23455</v>
      </c>
      <c r="E112" s="2">
        <v>8620</v>
      </c>
      <c r="F112" s="2">
        <v>4670</v>
      </c>
      <c r="G112" s="2">
        <v>31665</v>
      </c>
      <c r="H112" s="2">
        <v>3105</v>
      </c>
      <c r="I112" s="3">
        <v>0.62</v>
      </c>
      <c r="J112" s="3">
        <v>0.23</v>
      </c>
      <c r="K112" s="3">
        <v>0.12</v>
      </c>
      <c r="L112" s="3">
        <v>0.83</v>
      </c>
      <c r="M112" s="3">
        <v>0.08</v>
      </c>
    </row>
    <row r="113" spans="1:13" x14ac:dyDescent="0.35">
      <c r="A113" t="s">
        <v>395</v>
      </c>
      <c r="B113" s="2">
        <v>474300</v>
      </c>
      <c r="C113" s="3">
        <v>1</v>
      </c>
      <c r="D113" s="2">
        <v>178305</v>
      </c>
      <c r="E113" s="2">
        <v>146595</v>
      </c>
      <c r="F113" s="2">
        <v>111060</v>
      </c>
      <c r="G113" s="2">
        <v>283950</v>
      </c>
      <c r="H113" s="2">
        <v>52210</v>
      </c>
      <c r="I113" s="3">
        <v>0.38</v>
      </c>
      <c r="J113" s="3">
        <v>0.31</v>
      </c>
      <c r="K113" s="3">
        <v>0.23</v>
      </c>
      <c r="L113" s="3">
        <v>0.6</v>
      </c>
      <c r="M113" s="3">
        <v>0.11</v>
      </c>
    </row>
    <row r="114" spans="1:13" x14ac:dyDescent="0.35">
      <c r="A114" t="s">
        <v>674</v>
      </c>
      <c r="B114" s="2">
        <v>20</v>
      </c>
      <c r="C114" s="3">
        <v>0</v>
      </c>
      <c r="D114" s="2">
        <v>20</v>
      </c>
      <c r="E114" s="2">
        <v>0</v>
      </c>
      <c r="F114" s="2">
        <v>0</v>
      </c>
      <c r="G114" s="2">
        <v>0</v>
      </c>
      <c r="H114" s="2">
        <v>0</v>
      </c>
      <c r="I114" s="3">
        <v>1</v>
      </c>
      <c r="J114" s="3">
        <v>0</v>
      </c>
      <c r="K114" s="3">
        <v>0</v>
      </c>
      <c r="L114" s="3">
        <v>0</v>
      </c>
      <c r="M114" s="3">
        <v>0</v>
      </c>
    </row>
    <row r="115" spans="1:13" x14ac:dyDescent="0.35">
      <c r="A115" t="s">
        <v>675</v>
      </c>
      <c r="B115" s="2">
        <v>165</v>
      </c>
      <c r="C115" s="3">
        <v>0</v>
      </c>
      <c r="D115" s="2">
        <v>40</v>
      </c>
      <c r="E115" s="2">
        <v>80</v>
      </c>
      <c r="F115" s="2">
        <v>25</v>
      </c>
      <c r="G115" s="2">
        <v>85</v>
      </c>
      <c r="H115" s="2">
        <v>15</v>
      </c>
      <c r="I115" s="3">
        <v>0.25</v>
      </c>
      <c r="J115" s="3">
        <v>0.48</v>
      </c>
      <c r="K115" s="3">
        <v>0.16</v>
      </c>
      <c r="L115" s="3">
        <v>0.51</v>
      </c>
      <c r="M115" s="3">
        <v>0.1</v>
      </c>
    </row>
    <row r="116" spans="1:13" x14ac:dyDescent="0.35">
      <c r="A116" t="s">
        <v>676</v>
      </c>
      <c r="B116" s="2">
        <v>160</v>
      </c>
      <c r="C116" s="3">
        <v>0</v>
      </c>
      <c r="D116" s="2">
        <v>45</v>
      </c>
      <c r="E116" s="2">
        <v>45</v>
      </c>
      <c r="F116" s="2">
        <v>35</v>
      </c>
      <c r="G116" s="2">
        <v>110</v>
      </c>
      <c r="H116" s="2">
        <v>15</v>
      </c>
      <c r="I116" s="3">
        <v>0.3</v>
      </c>
      <c r="J116" s="3">
        <v>0.28000000000000003</v>
      </c>
      <c r="K116" s="3">
        <v>0.23</v>
      </c>
      <c r="L116" s="3">
        <v>0.71</v>
      </c>
      <c r="M116" s="3">
        <v>0.11</v>
      </c>
    </row>
    <row r="117" spans="1:13" x14ac:dyDescent="0.35">
      <c r="A117" t="s">
        <v>677</v>
      </c>
      <c r="B117" s="2">
        <v>130</v>
      </c>
      <c r="C117" s="3">
        <v>0</v>
      </c>
      <c r="D117" s="2">
        <v>50</v>
      </c>
      <c r="E117" s="2">
        <v>45</v>
      </c>
      <c r="F117" s="2">
        <v>25</v>
      </c>
      <c r="G117" s="2">
        <v>100</v>
      </c>
      <c r="H117" s="2">
        <v>15</v>
      </c>
      <c r="I117" s="3">
        <v>0.39</v>
      </c>
      <c r="J117" s="3">
        <v>0.36</v>
      </c>
      <c r="K117" s="3">
        <v>0.2</v>
      </c>
      <c r="L117" s="3">
        <v>0.74</v>
      </c>
      <c r="M117" s="3">
        <v>0.12</v>
      </c>
    </row>
    <row r="118" spans="1:13" x14ac:dyDescent="0.35">
      <c r="A118" t="s">
        <v>678</v>
      </c>
      <c r="B118" s="2">
        <v>135</v>
      </c>
      <c r="C118" s="3">
        <v>0</v>
      </c>
      <c r="D118" s="2">
        <v>60</v>
      </c>
      <c r="E118" s="2">
        <v>35</v>
      </c>
      <c r="F118" s="2">
        <v>35</v>
      </c>
      <c r="G118" s="2">
        <v>95</v>
      </c>
      <c r="H118" s="2">
        <v>10</v>
      </c>
      <c r="I118" s="3">
        <v>0.44</v>
      </c>
      <c r="J118" s="3">
        <v>0.26</v>
      </c>
      <c r="K118" s="3">
        <v>0.28000000000000003</v>
      </c>
      <c r="L118" s="3">
        <v>0.72</v>
      </c>
      <c r="M118" s="3">
        <v>0.06</v>
      </c>
    </row>
    <row r="119" spans="1:13" x14ac:dyDescent="0.35">
      <c r="A119" t="s">
        <v>679</v>
      </c>
      <c r="B119" s="2">
        <v>85</v>
      </c>
      <c r="C119" s="3">
        <v>0</v>
      </c>
      <c r="D119" s="2">
        <v>60</v>
      </c>
      <c r="E119" s="2">
        <v>15</v>
      </c>
      <c r="F119" s="2">
        <v>10</v>
      </c>
      <c r="G119" s="2">
        <v>75</v>
      </c>
      <c r="H119" s="2">
        <v>5</v>
      </c>
      <c r="I119" s="3">
        <v>0.73</v>
      </c>
      <c r="J119" s="3">
        <v>0.18</v>
      </c>
      <c r="K119" s="3">
        <v>0.11</v>
      </c>
      <c r="L119" s="3">
        <v>0.9</v>
      </c>
      <c r="M119" s="3">
        <v>0.05</v>
      </c>
    </row>
    <row r="120" spans="1:13" x14ac:dyDescent="0.35">
      <c r="A120" t="s">
        <v>724</v>
      </c>
      <c r="B120" s="2">
        <v>690</v>
      </c>
      <c r="C120" s="3">
        <v>0</v>
      </c>
      <c r="D120" s="2">
        <v>280</v>
      </c>
      <c r="E120" s="2">
        <v>220</v>
      </c>
      <c r="F120" s="2">
        <v>135</v>
      </c>
      <c r="G120" s="2">
        <v>465</v>
      </c>
      <c r="H120" s="2">
        <v>60</v>
      </c>
      <c r="I120" s="3">
        <v>0.41</v>
      </c>
      <c r="J120" s="3">
        <v>0.32</v>
      </c>
      <c r="K120" s="3">
        <v>0.19</v>
      </c>
      <c r="L120" s="3">
        <v>0.67</v>
      </c>
      <c r="M120" s="3">
        <v>0.09</v>
      </c>
    </row>
    <row r="121" spans="1:13" x14ac:dyDescent="0.35">
      <c r="A121" t="s">
        <v>804</v>
      </c>
      <c r="B121" s="2">
        <v>55</v>
      </c>
      <c r="C121" s="3">
        <v>0</v>
      </c>
      <c r="D121" s="2">
        <v>55</v>
      </c>
      <c r="E121" s="2">
        <v>0</v>
      </c>
      <c r="F121" s="2">
        <v>0</v>
      </c>
      <c r="G121" s="2">
        <v>0</v>
      </c>
      <c r="H121" s="2">
        <v>0</v>
      </c>
      <c r="I121" s="3">
        <v>1</v>
      </c>
      <c r="J121" s="3">
        <v>0</v>
      </c>
      <c r="K121" s="3">
        <v>0</v>
      </c>
      <c r="L121" s="3">
        <v>0</v>
      </c>
      <c r="M121" s="3">
        <v>0</v>
      </c>
    </row>
    <row r="122" spans="1:13" x14ac:dyDescent="0.35">
      <c r="A122" t="s">
        <v>805</v>
      </c>
      <c r="B122" s="2">
        <v>335</v>
      </c>
      <c r="C122" s="3">
        <v>0</v>
      </c>
      <c r="D122" s="2">
        <v>105</v>
      </c>
      <c r="E122" s="2">
        <v>140</v>
      </c>
      <c r="F122" s="2">
        <v>70</v>
      </c>
      <c r="G122" s="2">
        <v>135</v>
      </c>
      <c r="H122" s="2">
        <v>40</v>
      </c>
      <c r="I122" s="3">
        <v>0.32</v>
      </c>
      <c r="J122" s="3">
        <v>0.41</v>
      </c>
      <c r="K122" s="3">
        <v>0.21</v>
      </c>
      <c r="L122" s="3">
        <v>0.4</v>
      </c>
      <c r="M122" s="3">
        <v>0.12</v>
      </c>
    </row>
    <row r="123" spans="1:13" x14ac:dyDescent="0.35">
      <c r="A123" t="s">
        <v>806</v>
      </c>
      <c r="B123" s="2">
        <v>355</v>
      </c>
      <c r="C123" s="3">
        <v>0</v>
      </c>
      <c r="D123" s="2">
        <v>105</v>
      </c>
      <c r="E123" s="2">
        <v>120</v>
      </c>
      <c r="F123" s="2">
        <v>100</v>
      </c>
      <c r="G123" s="2">
        <v>240</v>
      </c>
      <c r="H123" s="2">
        <v>45</v>
      </c>
      <c r="I123" s="3">
        <v>0.3</v>
      </c>
      <c r="J123" s="3">
        <v>0.34</v>
      </c>
      <c r="K123" s="3">
        <v>0.28000000000000003</v>
      </c>
      <c r="L123" s="3">
        <v>0.68</v>
      </c>
      <c r="M123" s="3">
        <v>0.13</v>
      </c>
    </row>
    <row r="124" spans="1:13" x14ac:dyDescent="0.35">
      <c r="A124" t="s">
        <v>807</v>
      </c>
      <c r="B124" s="2">
        <v>215</v>
      </c>
      <c r="C124" s="3">
        <v>0</v>
      </c>
      <c r="D124" s="2">
        <v>65</v>
      </c>
      <c r="E124" s="2">
        <v>70</v>
      </c>
      <c r="F124" s="2">
        <v>75</v>
      </c>
      <c r="G124" s="2">
        <v>145</v>
      </c>
      <c r="H124" s="2">
        <v>15</v>
      </c>
      <c r="I124" s="3">
        <v>0.31</v>
      </c>
      <c r="J124" s="3">
        <v>0.33</v>
      </c>
      <c r="K124" s="3">
        <v>0.36</v>
      </c>
      <c r="L124" s="3">
        <v>0.67</v>
      </c>
      <c r="M124" s="3">
        <v>0.06</v>
      </c>
    </row>
    <row r="125" spans="1:13" x14ac:dyDescent="0.35">
      <c r="A125" t="s">
        <v>808</v>
      </c>
      <c r="B125" s="2">
        <v>235</v>
      </c>
      <c r="C125" s="3">
        <v>0</v>
      </c>
      <c r="D125" s="2">
        <v>85</v>
      </c>
      <c r="E125" s="2">
        <v>70</v>
      </c>
      <c r="F125" s="2">
        <v>70</v>
      </c>
      <c r="G125" s="2">
        <v>155</v>
      </c>
      <c r="H125" s="2">
        <v>30</v>
      </c>
      <c r="I125" s="3">
        <v>0.37</v>
      </c>
      <c r="J125" s="3">
        <v>0.28999999999999998</v>
      </c>
      <c r="K125" s="3">
        <v>0.28999999999999998</v>
      </c>
      <c r="L125" s="3">
        <v>0.66</v>
      </c>
      <c r="M125" s="3">
        <v>0.12</v>
      </c>
    </row>
    <row r="126" spans="1:13" x14ac:dyDescent="0.35">
      <c r="A126" t="s">
        <v>809</v>
      </c>
      <c r="B126" s="2">
        <v>105</v>
      </c>
      <c r="C126" s="3">
        <v>0</v>
      </c>
      <c r="D126" s="2">
        <v>60</v>
      </c>
      <c r="E126" s="2">
        <v>25</v>
      </c>
      <c r="F126" s="2">
        <v>10</v>
      </c>
      <c r="G126" s="2">
        <v>85</v>
      </c>
      <c r="H126" s="2">
        <v>10</v>
      </c>
      <c r="I126" s="3">
        <v>0.56000000000000005</v>
      </c>
      <c r="J126" s="3">
        <v>0.24</v>
      </c>
      <c r="K126" s="3">
        <v>7.0000000000000007E-2</v>
      </c>
      <c r="L126" s="3">
        <v>0.8</v>
      </c>
      <c r="M126" s="3">
        <v>0.11</v>
      </c>
    </row>
    <row r="127" spans="1:13" x14ac:dyDescent="0.35">
      <c r="A127" t="s">
        <v>821</v>
      </c>
      <c r="B127" s="2">
        <v>1300</v>
      </c>
      <c r="C127" s="3">
        <v>0</v>
      </c>
      <c r="D127" s="2">
        <v>480</v>
      </c>
      <c r="E127" s="2">
        <v>425</v>
      </c>
      <c r="F127" s="2">
        <v>325</v>
      </c>
      <c r="G127" s="2">
        <v>760</v>
      </c>
      <c r="H127" s="2">
        <v>140</v>
      </c>
      <c r="I127" s="3">
        <v>0.37</v>
      </c>
      <c r="J127" s="3">
        <v>0.33</v>
      </c>
      <c r="K127" s="3">
        <v>0.25</v>
      </c>
      <c r="L127" s="3">
        <v>0.57999999999999996</v>
      </c>
      <c r="M127" s="3">
        <v>0.11</v>
      </c>
    </row>
  </sheetData>
  <conditionalFormatting sqref="A1">
    <cfRule type="dataBar" priority="1">
      <dataBar>
        <cfvo type="num" val="0"/>
        <cfvo type="num" val="1"/>
        <color rgb="FFB4A9D4"/>
      </dataBar>
      <extLst>
        <ext xmlns:x14="http://schemas.microsoft.com/office/spreadsheetml/2009/9/main" uri="{B025F937-C7B1-47D3-B67F-A62EFF666E3E}">
          <x14:id>{8B832D64-73D3-4790-BC33-E04BA2432544}</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B832D64-73D3-4790-BC33-E04BA2432544}">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32"/>
  <sheetViews>
    <sheetView workbookViewId="0"/>
  </sheetViews>
  <sheetFormatPr defaultColWidth="10.6640625" defaultRowHeight="15.5" x14ac:dyDescent="0.35"/>
  <cols>
    <col min="1" max="1" width="35.6640625" customWidth="1"/>
    <col min="2" max="14" width="16.6640625" customWidth="1"/>
  </cols>
  <sheetData>
    <row r="1" spans="1:10" ht="18.5" x14ac:dyDescent="0.45">
      <c r="A1" s="84" t="s">
        <v>941</v>
      </c>
    </row>
    <row r="2" spans="1:10" ht="77.5" x14ac:dyDescent="0.35">
      <c r="A2" s="29" t="s">
        <v>939</v>
      </c>
      <c r="B2" s="1" t="s">
        <v>249</v>
      </c>
      <c r="C2" s="1" t="s">
        <v>320</v>
      </c>
      <c r="D2" s="1" t="s">
        <v>261</v>
      </c>
      <c r="E2" s="1" t="s">
        <v>359</v>
      </c>
      <c r="F2" s="1" t="s">
        <v>360</v>
      </c>
      <c r="G2" s="1" t="s">
        <v>321</v>
      </c>
      <c r="H2" s="1" t="s">
        <v>178</v>
      </c>
      <c r="I2" s="1" t="s">
        <v>179</v>
      </c>
      <c r="J2" s="1" t="s">
        <v>180</v>
      </c>
    </row>
    <row r="3" spans="1:10" x14ac:dyDescent="0.35">
      <c r="A3" t="s">
        <v>822</v>
      </c>
      <c r="B3" s="2"/>
      <c r="C3" s="3"/>
      <c r="D3" s="2"/>
      <c r="E3" s="2"/>
      <c r="F3" s="2"/>
      <c r="G3" s="2"/>
      <c r="H3" s="3"/>
      <c r="I3" s="3"/>
      <c r="J3" s="3"/>
    </row>
    <row r="4" spans="1:10" x14ac:dyDescent="0.35">
      <c r="A4" t="s">
        <v>823</v>
      </c>
      <c r="B4" s="2"/>
      <c r="C4" s="3"/>
      <c r="D4" s="2"/>
      <c r="E4" s="2"/>
      <c r="F4" s="2"/>
      <c r="G4" s="2"/>
      <c r="H4" s="3"/>
      <c r="I4" s="3"/>
      <c r="J4" s="3"/>
    </row>
    <row r="5" spans="1:10" x14ac:dyDescent="0.35">
      <c r="A5" t="s">
        <v>824</v>
      </c>
      <c r="B5" s="2"/>
      <c r="C5" s="3"/>
      <c r="D5" s="2"/>
      <c r="E5" s="2"/>
      <c r="F5" s="2"/>
      <c r="G5" s="2"/>
      <c r="H5" s="3"/>
      <c r="I5" s="3"/>
      <c r="J5" s="3"/>
    </row>
    <row r="6" spans="1:10" x14ac:dyDescent="0.35">
      <c r="A6" t="s">
        <v>825</v>
      </c>
      <c r="B6" s="2"/>
      <c r="C6" s="3"/>
      <c r="D6" s="2"/>
      <c r="E6" s="2"/>
      <c r="F6" s="2"/>
      <c r="G6" s="2"/>
      <c r="H6" s="3"/>
      <c r="I6" s="3"/>
      <c r="J6" s="3"/>
    </row>
    <row r="7" spans="1:10" x14ac:dyDescent="0.35">
      <c r="A7" t="s">
        <v>826</v>
      </c>
      <c r="B7" s="2"/>
      <c r="C7" s="3"/>
      <c r="D7" s="2"/>
      <c r="E7" s="2"/>
      <c r="F7" s="2"/>
      <c r="G7" s="2"/>
      <c r="H7" s="3"/>
      <c r="I7" s="3"/>
      <c r="J7" s="3"/>
    </row>
    <row r="8" spans="1:10" x14ac:dyDescent="0.35">
      <c r="A8" t="s">
        <v>827</v>
      </c>
      <c r="B8" s="2"/>
      <c r="C8" s="3"/>
      <c r="D8" s="2"/>
      <c r="E8" s="2"/>
      <c r="F8" s="2"/>
      <c r="G8" s="2"/>
      <c r="H8" s="3"/>
      <c r="I8" s="3"/>
      <c r="J8" s="3"/>
    </row>
    <row r="9" spans="1:10" x14ac:dyDescent="0.35">
      <c r="A9" t="s">
        <v>828</v>
      </c>
      <c r="B9" s="2"/>
      <c r="C9" s="3"/>
      <c r="D9" s="2"/>
      <c r="E9" s="2"/>
      <c r="F9" s="2"/>
      <c r="G9" s="2"/>
      <c r="H9" s="3"/>
      <c r="I9" s="3"/>
      <c r="J9" s="3"/>
    </row>
    <row r="10" spans="1:10" x14ac:dyDescent="0.35">
      <c r="A10" t="s">
        <v>829</v>
      </c>
      <c r="B10" s="2"/>
      <c r="C10" s="3"/>
      <c r="D10" s="2"/>
      <c r="E10" s="2"/>
      <c r="F10" s="2"/>
      <c r="G10" s="2"/>
      <c r="H10" s="3"/>
      <c r="I10" s="3"/>
      <c r="J10" s="3"/>
    </row>
    <row r="11" spans="1:10" x14ac:dyDescent="0.35">
      <c r="A11" t="s">
        <v>830</v>
      </c>
      <c r="B11" s="2"/>
      <c r="C11" s="3"/>
      <c r="D11" s="2"/>
      <c r="E11" s="2"/>
      <c r="F11" s="2"/>
      <c r="G11" s="2"/>
      <c r="H11" s="3"/>
      <c r="I11" s="3"/>
      <c r="J11" s="3"/>
    </row>
    <row r="12" spans="1:10" x14ac:dyDescent="0.35">
      <c r="A12" t="s">
        <v>831</v>
      </c>
      <c r="B12" s="2"/>
      <c r="C12" s="3"/>
      <c r="D12" s="2"/>
      <c r="E12" s="2"/>
      <c r="F12" s="2"/>
      <c r="G12" s="2"/>
      <c r="H12" s="3"/>
      <c r="I12" s="3"/>
      <c r="J12" s="3"/>
    </row>
    <row r="13" spans="1:10" x14ac:dyDescent="0.35">
      <c r="A13" t="s">
        <v>832</v>
      </c>
      <c r="B13" s="2"/>
      <c r="C13" s="3"/>
      <c r="D13" s="2"/>
      <c r="E13" s="2"/>
      <c r="F13" s="2"/>
      <c r="G13" s="2"/>
      <c r="H13" s="3"/>
      <c r="I13" s="3"/>
      <c r="J13" s="3"/>
    </row>
    <row r="14" spans="1:10" x14ac:dyDescent="0.35">
      <c r="A14" t="s">
        <v>833</v>
      </c>
      <c r="B14" s="2"/>
      <c r="C14" s="3"/>
      <c r="D14" s="2"/>
      <c r="E14" s="2"/>
      <c r="F14" s="2"/>
      <c r="G14" s="2"/>
      <c r="H14" s="3"/>
      <c r="I14" s="3"/>
      <c r="J14" s="3"/>
    </row>
    <row r="15" spans="1:10" x14ac:dyDescent="0.35">
      <c r="A15" t="s">
        <v>834</v>
      </c>
      <c r="B15" s="2"/>
      <c r="C15" s="3"/>
      <c r="D15" s="2"/>
      <c r="E15" s="2"/>
      <c r="F15" s="2"/>
      <c r="G15" s="2"/>
      <c r="H15" s="3"/>
      <c r="I15" s="3"/>
      <c r="J15" s="3"/>
    </row>
    <row r="16" spans="1:10" x14ac:dyDescent="0.35">
      <c r="A16" t="s">
        <v>835</v>
      </c>
      <c r="B16" s="2"/>
      <c r="C16" s="3"/>
      <c r="D16" s="2"/>
      <c r="E16" s="2"/>
      <c r="F16" s="2"/>
      <c r="G16" s="2"/>
      <c r="H16" s="3"/>
      <c r="I16" s="3"/>
      <c r="J16" s="3"/>
    </row>
    <row r="17" spans="1:10" x14ac:dyDescent="0.35">
      <c r="A17" t="s">
        <v>389</v>
      </c>
      <c r="B17" s="2">
        <v>18770</v>
      </c>
      <c r="C17" s="3">
        <v>1</v>
      </c>
      <c r="D17" s="2">
        <v>17535</v>
      </c>
      <c r="E17" s="2">
        <v>11320</v>
      </c>
      <c r="F17" s="2">
        <v>5995</v>
      </c>
      <c r="G17" s="2">
        <v>225</v>
      </c>
      <c r="H17" s="3">
        <v>0.65</v>
      </c>
      <c r="I17" s="3">
        <v>0.34</v>
      </c>
      <c r="J17" s="3">
        <v>0.01</v>
      </c>
    </row>
    <row r="18" spans="1:10" x14ac:dyDescent="0.35">
      <c r="A18" t="s">
        <v>390</v>
      </c>
      <c r="B18" s="2">
        <v>35225</v>
      </c>
      <c r="C18" s="3">
        <v>1</v>
      </c>
      <c r="D18" s="2">
        <v>32760</v>
      </c>
      <c r="E18" s="2">
        <v>15500</v>
      </c>
      <c r="F18" s="2">
        <v>15300</v>
      </c>
      <c r="G18" s="2">
        <v>1960</v>
      </c>
      <c r="H18" s="3">
        <v>0.47</v>
      </c>
      <c r="I18" s="3">
        <v>0.47</v>
      </c>
      <c r="J18" s="3">
        <v>0.06</v>
      </c>
    </row>
    <row r="19" spans="1:10" x14ac:dyDescent="0.35">
      <c r="A19" t="s">
        <v>391</v>
      </c>
      <c r="B19" s="2">
        <v>34040</v>
      </c>
      <c r="C19" s="3">
        <v>1</v>
      </c>
      <c r="D19" s="2">
        <v>32525</v>
      </c>
      <c r="E19" s="2">
        <v>16390</v>
      </c>
      <c r="F19" s="2">
        <v>15525</v>
      </c>
      <c r="G19" s="2">
        <v>610</v>
      </c>
      <c r="H19" s="3">
        <v>0.5</v>
      </c>
      <c r="I19" s="3">
        <v>0.48</v>
      </c>
      <c r="J19" s="3">
        <v>0.02</v>
      </c>
    </row>
    <row r="20" spans="1:10" x14ac:dyDescent="0.35">
      <c r="A20" t="s">
        <v>392</v>
      </c>
      <c r="B20" s="2">
        <v>32125</v>
      </c>
      <c r="C20" s="3">
        <v>1</v>
      </c>
      <c r="D20" s="2">
        <v>31125</v>
      </c>
      <c r="E20" s="2">
        <v>14945</v>
      </c>
      <c r="F20" s="2">
        <v>15465</v>
      </c>
      <c r="G20" s="2">
        <v>715</v>
      </c>
      <c r="H20" s="3">
        <v>0.48</v>
      </c>
      <c r="I20" s="3">
        <v>0.5</v>
      </c>
      <c r="J20" s="3">
        <v>0.02</v>
      </c>
    </row>
    <row r="21" spans="1:10" x14ac:dyDescent="0.35">
      <c r="A21" t="s">
        <v>393</v>
      </c>
      <c r="B21" s="2">
        <v>34690</v>
      </c>
      <c r="C21" s="3">
        <v>1</v>
      </c>
      <c r="D21" s="2">
        <v>34855</v>
      </c>
      <c r="E21" s="2">
        <v>15545</v>
      </c>
      <c r="F21" s="2">
        <v>18865</v>
      </c>
      <c r="G21" s="2">
        <v>445</v>
      </c>
      <c r="H21" s="3">
        <v>0.45</v>
      </c>
      <c r="I21" s="3">
        <v>0.54</v>
      </c>
      <c r="J21" s="3">
        <v>0.01</v>
      </c>
    </row>
    <row r="22" spans="1:10" x14ac:dyDescent="0.35">
      <c r="A22" t="s">
        <v>394</v>
      </c>
      <c r="B22" s="2">
        <v>23455</v>
      </c>
      <c r="C22" s="3">
        <v>1</v>
      </c>
      <c r="D22" s="2">
        <v>28020</v>
      </c>
      <c r="E22" s="2">
        <v>12795</v>
      </c>
      <c r="F22" s="2">
        <v>14945</v>
      </c>
      <c r="G22" s="2">
        <v>275</v>
      </c>
      <c r="H22" s="3">
        <v>0.46</v>
      </c>
      <c r="I22" s="3">
        <v>0.53</v>
      </c>
      <c r="J22" s="3">
        <v>0.01</v>
      </c>
    </row>
    <row r="23" spans="1:10" x14ac:dyDescent="0.35">
      <c r="A23" t="s">
        <v>395</v>
      </c>
      <c r="B23" s="2">
        <v>178305</v>
      </c>
      <c r="C23" s="3">
        <v>1</v>
      </c>
      <c r="D23" s="2">
        <v>176840</v>
      </c>
      <c r="E23" s="2">
        <v>86490</v>
      </c>
      <c r="F23" s="2">
        <v>86100</v>
      </c>
      <c r="G23" s="2">
        <v>4245</v>
      </c>
      <c r="H23" s="3">
        <v>0.49</v>
      </c>
      <c r="I23" s="3">
        <v>0.49</v>
      </c>
      <c r="J23" s="3">
        <v>0.02</v>
      </c>
    </row>
    <row r="24" spans="1:10" x14ac:dyDescent="0.35">
      <c r="A24" t="s">
        <v>836</v>
      </c>
      <c r="B24" s="2"/>
      <c r="C24" s="3"/>
      <c r="D24" s="2"/>
      <c r="E24" s="2"/>
      <c r="F24" s="2"/>
      <c r="G24" s="2"/>
      <c r="H24" s="3"/>
      <c r="I24" s="3"/>
      <c r="J24" s="3"/>
    </row>
    <row r="25" spans="1:10" x14ac:dyDescent="0.35">
      <c r="A25" t="s">
        <v>837</v>
      </c>
      <c r="B25" s="2"/>
      <c r="C25" s="3"/>
      <c r="D25" s="2"/>
      <c r="E25" s="2"/>
      <c r="F25" s="2"/>
      <c r="G25" s="2"/>
      <c r="H25" s="3"/>
      <c r="I25" s="3"/>
      <c r="J25" s="3"/>
    </row>
    <row r="26" spans="1:10" x14ac:dyDescent="0.35">
      <c r="A26" t="s">
        <v>838</v>
      </c>
      <c r="B26" s="2"/>
      <c r="C26" s="3"/>
      <c r="D26" s="2"/>
      <c r="E26" s="2"/>
      <c r="F26" s="2"/>
      <c r="G26" s="2"/>
      <c r="H26" s="3"/>
      <c r="I26" s="3"/>
      <c r="J26" s="3"/>
    </row>
    <row r="27" spans="1:10" x14ac:dyDescent="0.35">
      <c r="A27" t="s">
        <v>839</v>
      </c>
      <c r="B27" s="2"/>
      <c r="C27" s="3"/>
      <c r="D27" s="2"/>
      <c r="E27" s="2"/>
      <c r="F27" s="2"/>
      <c r="G27" s="2"/>
      <c r="H27" s="3"/>
      <c r="I27" s="3"/>
      <c r="J27" s="3"/>
    </row>
    <row r="28" spans="1:10" x14ac:dyDescent="0.35">
      <c r="A28" t="s">
        <v>840</v>
      </c>
      <c r="B28" s="2"/>
      <c r="C28" s="3"/>
      <c r="D28" s="2"/>
      <c r="E28" s="2"/>
      <c r="F28" s="2"/>
      <c r="G28" s="2"/>
      <c r="H28" s="3"/>
      <c r="I28" s="3"/>
      <c r="J28" s="3"/>
    </row>
    <row r="29" spans="1:10" x14ac:dyDescent="0.35">
      <c r="A29" t="s">
        <v>841</v>
      </c>
      <c r="B29" s="2"/>
      <c r="C29" s="3"/>
      <c r="D29" s="2"/>
      <c r="E29" s="2"/>
      <c r="F29" s="2"/>
      <c r="G29" s="2"/>
      <c r="H29" s="3"/>
      <c r="I29" s="3"/>
      <c r="J29" s="3"/>
    </row>
    <row r="30" spans="1:10" x14ac:dyDescent="0.35">
      <c r="A30" t="s">
        <v>842</v>
      </c>
      <c r="B30" s="2"/>
      <c r="C30" s="3"/>
      <c r="D30" s="2"/>
      <c r="E30" s="2"/>
      <c r="F30" s="2"/>
      <c r="G30" s="2"/>
      <c r="H30" s="3"/>
      <c r="I30" s="3"/>
      <c r="J30" s="3"/>
    </row>
    <row r="32" spans="1:10" ht="186" x14ac:dyDescent="0.35">
      <c r="A32" s="76" t="s">
        <v>942</v>
      </c>
    </row>
  </sheetData>
  <conditionalFormatting sqref="A2">
    <cfRule type="dataBar" priority="1">
      <dataBar>
        <cfvo type="num" val="0"/>
        <cfvo type="num" val="1"/>
        <color rgb="FFB4A9D4"/>
      </dataBar>
      <extLst>
        <ext xmlns:x14="http://schemas.microsoft.com/office/spreadsheetml/2009/9/main" uri="{B025F937-C7B1-47D3-B67F-A62EFF666E3E}">
          <x14:id>{7E20D0F5-8129-4DE7-A0C2-C1CF8F213C2D}</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E20D0F5-8129-4DE7-A0C2-C1CF8F213C2D}">
            <x14:dataBar minLength="0" maxLength="100" gradient="0">
              <x14:cfvo type="num">
                <xm:f>0</xm:f>
              </x14:cfvo>
              <x14:cfvo type="num">
                <xm:f>1</xm:f>
              </x14:cfvo>
              <x14:negativeFillColor rgb="FFB4A9D4"/>
              <x14:axisColor rgb="FF000000"/>
            </x14:dataBar>
          </x14:cfRule>
          <xm:sqref>A2</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9"/>
  <sheetViews>
    <sheetView workbookViewId="0"/>
  </sheetViews>
  <sheetFormatPr defaultColWidth="10.6640625" defaultRowHeight="15.5" x14ac:dyDescent="0.35"/>
  <sheetData>
    <row r="1" spans="1:1" ht="21" x14ac:dyDescent="0.5">
      <c r="A1" s="10" t="s">
        <v>21</v>
      </c>
    </row>
    <row r="2" spans="1:1" ht="31" x14ac:dyDescent="0.35">
      <c r="A2" s="12" t="s">
        <v>843</v>
      </c>
    </row>
    <row r="3" spans="1:1" x14ac:dyDescent="0.35">
      <c r="A3" s="11" t="s">
        <v>348</v>
      </c>
    </row>
    <row r="4" spans="1:1" x14ac:dyDescent="0.35">
      <c r="A4" s="11" t="s">
        <v>349</v>
      </c>
    </row>
    <row r="5" spans="1:1" x14ac:dyDescent="0.35">
      <c r="A5" s="11" t="s">
        <v>350</v>
      </c>
    </row>
    <row r="6" spans="1:1" x14ac:dyDescent="0.35">
      <c r="A6" s="11" t="s">
        <v>351</v>
      </c>
    </row>
    <row r="7" spans="1:1" x14ac:dyDescent="0.35">
      <c r="A7" s="11" t="s">
        <v>352</v>
      </c>
    </row>
    <row r="8" spans="1:1" x14ac:dyDescent="0.35">
      <c r="A8" s="11" t="s">
        <v>353</v>
      </c>
    </row>
    <row r="9" spans="1:1" x14ac:dyDescent="0.35">
      <c r="A9" s="11" t="s">
        <v>347</v>
      </c>
    </row>
  </sheetData>
  <conditionalFormatting sqref="A1">
    <cfRule type="dataBar" priority="1">
      <dataBar>
        <cfvo type="num" val="0"/>
        <cfvo type="num" val="1"/>
        <color rgb="FFB4A9D4"/>
      </dataBar>
      <extLst>
        <ext xmlns:x14="http://schemas.microsoft.com/office/spreadsheetml/2009/9/main" uri="{B025F937-C7B1-47D3-B67F-A62EFF666E3E}">
          <x14:id>{6BE1333F-C20C-42F4-A899-1C9DC445713A}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BE1333F-C20C-42F4-A899-1C9DC445713A}">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Contents</vt:lpstr>
      <vt:lpstr>Table 1 Applications by month</vt:lpstr>
      <vt:lpstr>Table 2 Applications by Type</vt:lpstr>
      <vt:lpstr>Table 3 Applications by Channel</vt:lpstr>
      <vt:lpstr>Table 4 Applications by Age</vt:lpstr>
      <vt:lpstr>Table 5 Applications by LA</vt:lpstr>
      <vt:lpstr>Table 6 Components by LA</vt:lpstr>
      <vt:lpstr>Table 7 Applications by Board</vt:lpstr>
      <vt:lpstr>Table 8 Components by Board</vt:lpstr>
      <vt:lpstr>Table 9 Applications by Births</vt:lpstr>
      <vt:lpstr>Table 10 Processing times</vt:lpstr>
      <vt:lpstr>Table 11 Payments by LA</vt:lpstr>
      <vt:lpstr>Table 12 Payments by Month</vt:lpstr>
      <vt:lpstr>Table 13 Auto-awarded payments</vt:lpstr>
      <vt:lpstr>Table 14 Clients Paid</vt:lpstr>
      <vt:lpstr>Table 15a Re-determinations</vt:lpstr>
      <vt:lpstr>Table 15b Appeals</vt:lpstr>
      <vt:lpstr>Table 16 Reviews</vt:lpstr>
      <vt:lpstr>Chart 1</vt:lpstr>
      <vt:lpstr>Chart 2</vt:lpstr>
      <vt:lpstr>Chart 3</vt:lpstr>
      <vt:lpstr>Table 2 - Full data</vt:lpstr>
      <vt:lpstr>Table 4 - Full data</vt:lpstr>
      <vt:lpstr>Table 5 - Full data</vt:lpstr>
      <vt:lpstr>Table 6 - Full data</vt:lpstr>
      <vt:lpstr>Table 7 - Full data</vt:lpstr>
      <vt:lpstr>Table 8 - Full data</vt:lpstr>
      <vt:lpstr>Table 9 - Full data</vt:lpstr>
      <vt:lpstr>Financial year 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U448629</dc:creator>
  <cp:lastModifiedBy>Zsofia Stefan</cp:lastModifiedBy>
  <dcterms:created xsi:type="dcterms:W3CDTF">2024-02-15T10:15:00Z</dcterms:created>
  <dcterms:modified xsi:type="dcterms:W3CDTF">2024-02-26T14:42:13Z</dcterms:modified>
</cp:coreProperties>
</file>