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s0177a\datashare\Social_Security_Scotland\Statistics\BSG official statistics publication\BSG_BSF 2023 November\Final Docs\"/>
    </mc:Choice>
  </mc:AlternateContent>
  <xr:revisionPtr revIDLastSave="0" documentId="13_ncr:1_{36117F9D-43D7-4D18-A694-D7F8639099D6}" xr6:coauthVersionLast="47" xr6:coauthVersionMax="47" xr10:uidLastSave="{00000000-0000-0000-0000-000000000000}"/>
  <bookViews>
    <workbookView xWindow="-110" yWindow="-110" windowWidth="19420" windowHeight="10420" xr2:uid="{00000000-000D-0000-FFFF-FFFF00000000}"/>
  </bookViews>
  <sheets>
    <sheet name="Contents" sheetId="1" r:id="rId1"/>
    <sheet name="Table 1 Applications by month" sheetId="2" r:id="rId2"/>
    <sheet name="Table 2 Applications by Type" sheetId="3" r:id="rId3"/>
    <sheet name="Table 3 Applications by Channel" sheetId="4" r:id="rId4"/>
    <sheet name="Table 4 Applications by Age" sheetId="5" r:id="rId5"/>
    <sheet name="Table 5 Applications by LA" sheetId="6" r:id="rId6"/>
    <sheet name="Table 6 Components by LA" sheetId="7" r:id="rId7"/>
    <sheet name="Table 7 Applications by Board" sheetId="8" r:id="rId8"/>
    <sheet name="Table 8 Components by Board" sheetId="9" r:id="rId9"/>
    <sheet name="Table 9 Applications by Births" sheetId="10" r:id="rId10"/>
    <sheet name="Table 10 Processing times" sheetId="11" r:id="rId11"/>
    <sheet name="Table 11 Payments by LA" sheetId="12" r:id="rId12"/>
    <sheet name="Table 12 Payments by Month" sheetId="13" r:id="rId13"/>
    <sheet name="Table 13 Auto-awarded payments" sheetId="14" r:id="rId14"/>
    <sheet name="Table 14 Clients Paid" sheetId="15" r:id="rId15"/>
    <sheet name="Table 15a Re-determinations" sheetId="16" r:id="rId16"/>
    <sheet name="Table 15b Appeals" sheetId="17" r:id="rId17"/>
    <sheet name="Table 16 Reviews" sheetId="18" r:id="rId18"/>
    <sheet name="Chart 1" sheetId="19" r:id="rId19"/>
    <sheet name="Chart 2" sheetId="20" r:id="rId20"/>
    <sheet name="Chart 3" sheetId="21" r:id="rId21"/>
    <sheet name="Table 2 - Full data" sheetId="22" r:id="rId22"/>
    <sheet name="Table 4 - Full data" sheetId="23" r:id="rId23"/>
    <sheet name="Table 5 - Full data" sheetId="24" r:id="rId24"/>
    <sheet name="Table 6 - Full data" sheetId="25" r:id="rId25"/>
    <sheet name="Table 7 - Full data" sheetId="26" r:id="rId26"/>
    <sheet name="Table 8 - Full data" sheetId="27" r:id="rId27"/>
    <sheet name="Table 9 - Full data" sheetId="28" r:id="rId28"/>
    <sheet name="Financial year lookup" sheetId="29"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0" l="1"/>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M26" i="9"/>
  <c r="L26" i="9"/>
  <c r="K26" i="9"/>
  <c r="J26" i="9"/>
  <c r="I26" i="9"/>
  <c r="H26" i="9"/>
  <c r="G26" i="9"/>
  <c r="F26" i="9"/>
  <c r="E26" i="9"/>
  <c r="D26" i="9"/>
  <c r="C26" i="9"/>
  <c r="B26" i="9"/>
  <c r="M25" i="9"/>
  <c r="L25" i="9"/>
  <c r="K25" i="9"/>
  <c r="J25" i="9"/>
  <c r="I25" i="9"/>
  <c r="H25" i="9"/>
  <c r="G25" i="9"/>
  <c r="F25" i="9"/>
  <c r="E25" i="9"/>
  <c r="D25" i="9"/>
  <c r="C25" i="9"/>
  <c r="B25" i="9"/>
  <c r="M24" i="9"/>
  <c r="L24" i="9"/>
  <c r="K24" i="9"/>
  <c r="J24" i="9"/>
  <c r="I24" i="9"/>
  <c r="H24" i="9"/>
  <c r="G24" i="9"/>
  <c r="F24" i="9"/>
  <c r="E24" i="9"/>
  <c r="D24" i="9"/>
  <c r="C24" i="9"/>
  <c r="B24" i="9"/>
  <c r="M23" i="9"/>
  <c r="L23" i="9"/>
  <c r="K23" i="9"/>
  <c r="J23" i="9"/>
  <c r="I23" i="9"/>
  <c r="H23" i="9"/>
  <c r="G23" i="9"/>
  <c r="F23" i="9"/>
  <c r="E23" i="9"/>
  <c r="D23" i="9"/>
  <c r="C23" i="9"/>
  <c r="B23" i="9"/>
  <c r="M22" i="9"/>
  <c r="L22" i="9"/>
  <c r="K22" i="9"/>
  <c r="J22" i="9"/>
  <c r="I22" i="9"/>
  <c r="H22" i="9"/>
  <c r="G22" i="9"/>
  <c r="F22" i="9"/>
  <c r="E22" i="9"/>
  <c r="D22" i="9"/>
  <c r="C22" i="9"/>
  <c r="B22" i="9"/>
  <c r="M21" i="9"/>
  <c r="L21" i="9"/>
  <c r="K21" i="9"/>
  <c r="J21" i="9"/>
  <c r="I21" i="9"/>
  <c r="H21" i="9"/>
  <c r="G21" i="9"/>
  <c r="F21" i="9"/>
  <c r="E21" i="9"/>
  <c r="D21" i="9"/>
  <c r="C21" i="9"/>
  <c r="B21" i="9"/>
  <c r="M20" i="9"/>
  <c r="L20" i="9"/>
  <c r="K20" i="9"/>
  <c r="J20" i="9"/>
  <c r="I20" i="9"/>
  <c r="H20" i="9"/>
  <c r="G20" i="9"/>
  <c r="F20" i="9"/>
  <c r="E20" i="9"/>
  <c r="D20" i="9"/>
  <c r="C20" i="9"/>
  <c r="B20" i="9"/>
  <c r="M19" i="9"/>
  <c r="L19" i="9"/>
  <c r="K19" i="9"/>
  <c r="J19" i="9"/>
  <c r="I19" i="9"/>
  <c r="H19" i="9"/>
  <c r="G19" i="9"/>
  <c r="F19" i="9"/>
  <c r="E19" i="9"/>
  <c r="D19" i="9"/>
  <c r="C19" i="9"/>
  <c r="B19" i="9"/>
  <c r="M18" i="9"/>
  <c r="L18" i="9"/>
  <c r="K18" i="9"/>
  <c r="J18" i="9"/>
  <c r="I18" i="9"/>
  <c r="H18" i="9"/>
  <c r="G18" i="9"/>
  <c r="F18" i="9"/>
  <c r="E18" i="9"/>
  <c r="D18" i="9"/>
  <c r="C18" i="9"/>
  <c r="B18" i="9"/>
  <c r="M17" i="9"/>
  <c r="L17" i="9"/>
  <c r="K17" i="9"/>
  <c r="J17" i="9"/>
  <c r="I17" i="9"/>
  <c r="H17" i="9"/>
  <c r="G17" i="9"/>
  <c r="F17" i="9"/>
  <c r="E17" i="9"/>
  <c r="D17" i="9"/>
  <c r="C17" i="9"/>
  <c r="B17" i="9"/>
  <c r="M16" i="9"/>
  <c r="L16" i="9"/>
  <c r="K16" i="9"/>
  <c r="J16" i="9"/>
  <c r="I16" i="9"/>
  <c r="H16" i="9"/>
  <c r="G16" i="9"/>
  <c r="F16" i="9"/>
  <c r="E16" i="9"/>
  <c r="D16" i="9"/>
  <c r="C16" i="9"/>
  <c r="B16" i="9"/>
  <c r="M15" i="9"/>
  <c r="L15" i="9"/>
  <c r="K15" i="9"/>
  <c r="J15" i="9"/>
  <c r="I15" i="9"/>
  <c r="H15" i="9"/>
  <c r="G15" i="9"/>
  <c r="F15" i="9"/>
  <c r="E15" i="9"/>
  <c r="D15" i="9"/>
  <c r="C15" i="9"/>
  <c r="B15" i="9"/>
  <c r="M14" i="9"/>
  <c r="L14" i="9"/>
  <c r="K14" i="9"/>
  <c r="J14" i="9"/>
  <c r="I14" i="9"/>
  <c r="H14" i="9"/>
  <c r="G14" i="9"/>
  <c r="F14" i="9"/>
  <c r="E14" i="9"/>
  <c r="D14" i="9"/>
  <c r="C14" i="9"/>
  <c r="B14" i="9"/>
  <c r="M13" i="9"/>
  <c r="L13" i="9"/>
  <c r="K13" i="9"/>
  <c r="J13" i="9"/>
  <c r="I13" i="9"/>
  <c r="H13" i="9"/>
  <c r="G13" i="9"/>
  <c r="F13" i="9"/>
  <c r="E13" i="9"/>
  <c r="D13" i="9"/>
  <c r="C13" i="9"/>
  <c r="B13" i="9"/>
  <c r="M12" i="9"/>
  <c r="L12" i="9"/>
  <c r="K12" i="9"/>
  <c r="J12" i="9"/>
  <c r="I12" i="9"/>
  <c r="H12" i="9"/>
  <c r="G12" i="9"/>
  <c r="F12" i="9"/>
  <c r="E12" i="9"/>
  <c r="D12" i="9"/>
  <c r="C12" i="9"/>
  <c r="B12" i="9"/>
  <c r="M11" i="9"/>
  <c r="L11" i="9"/>
  <c r="K11" i="9"/>
  <c r="J11" i="9"/>
  <c r="I11" i="9"/>
  <c r="H11" i="9"/>
  <c r="G11" i="9"/>
  <c r="F11" i="9"/>
  <c r="E11" i="9"/>
  <c r="D11" i="9"/>
  <c r="C11" i="9"/>
  <c r="B11" i="9"/>
  <c r="M10" i="9"/>
  <c r="L10" i="9"/>
  <c r="K10" i="9"/>
  <c r="J10" i="9"/>
  <c r="I10" i="9"/>
  <c r="H10" i="9"/>
  <c r="G10" i="9"/>
  <c r="F10" i="9"/>
  <c r="E10" i="9"/>
  <c r="D10" i="9"/>
  <c r="C10" i="9"/>
  <c r="B10" i="9"/>
  <c r="M9" i="9"/>
  <c r="L9" i="9"/>
  <c r="K9" i="9"/>
  <c r="J9" i="9"/>
  <c r="I9" i="9"/>
  <c r="H9" i="9"/>
  <c r="G9" i="9"/>
  <c r="F9" i="9"/>
  <c r="E9" i="9"/>
  <c r="D9" i="9"/>
  <c r="C9" i="9"/>
  <c r="B9" i="9"/>
  <c r="J26" i="8"/>
  <c r="I26" i="8"/>
  <c r="H26" i="8"/>
  <c r="G26" i="8"/>
  <c r="F26" i="8"/>
  <c r="E26" i="8"/>
  <c r="D26" i="8"/>
  <c r="C26" i="8"/>
  <c r="B26" i="8"/>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M44" i="7"/>
  <c r="L44" i="7"/>
  <c r="K44" i="7"/>
  <c r="J44" i="7"/>
  <c r="I44" i="7"/>
  <c r="H44" i="7"/>
  <c r="G44" i="7"/>
  <c r="F44" i="7"/>
  <c r="E44" i="7"/>
  <c r="D44" i="7"/>
  <c r="C44" i="7"/>
  <c r="B44" i="7"/>
  <c r="M43" i="7"/>
  <c r="L43" i="7"/>
  <c r="K43" i="7"/>
  <c r="J43" i="7"/>
  <c r="I43" i="7"/>
  <c r="H43" i="7"/>
  <c r="G43" i="7"/>
  <c r="F43" i="7"/>
  <c r="E43" i="7"/>
  <c r="D43" i="7"/>
  <c r="C43" i="7"/>
  <c r="B43" i="7"/>
  <c r="M42" i="7"/>
  <c r="L42" i="7"/>
  <c r="K42" i="7"/>
  <c r="J42" i="7"/>
  <c r="I42" i="7"/>
  <c r="H42" i="7"/>
  <c r="G42" i="7"/>
  <c r="F42" i="7"/>
  <c r="E42" i="7"/>
  <c r="D42" i="7"/>
  <c r="C42" i="7"/>
  <c r="B42" i="7"/>
  <c r="M41" i="7"/>
  <c r="L41" i="7"/>
  <c r="K41" i="7"/>
  <c r="J41" i="7"/>
  <c r="I41" i="7"/>
  <c r="H41" i="7"/>
  <c r="G41" i="7"/>
  <c r="F41" i="7"/>
  <c r="E41" i="7"/>
  <c r="D41" i="7"/>
  <c r="C41" i="7"/>
  <c r="B41" i="7"/>
  <c r="M40" i="7"/>
  <c r="L40" i="7"/>
  <c r="K40" i="7"/>
  <c r="J40" i="7"/>
  <c r="I40" i="7"/>
  <c r="H40" i="7"/>
  <c r="G40" i="7"/>
  <c r="F40" i="7"/>
  <c r="E40" i="7"/>
  <c r="D40" i="7"/>
  <c r="C40" i="7"/>
  <c r="B40" i="7"/>
  <c r="M39" i="7"/>
  <c r="L39" i="7"/>
  <c r="K39" i="7"/>
  <c r="J39" i="7"/>
  <c r="I39" i="7"/>
  <c r="H39" i="7"/>
  <c r="G39" i="7"/>
  <c r="F39" i="7"/>
  <c r="E39" i="7"/>
  <c r="D39" i="7"/>
  <c r="C39" i="7"/>
  <c r="B39" i="7"/>
  <c r="M38" i="7"/>
  <c r="L38" i="7"/>
  <c r="K38" i="7"/>
  <c r="J38" i="7"/>
  <c r="I38" i="7"/>
  <c r="H38" i="7"/>
  <c r="G38" i="7"/>
  <c r="F38" i="7"/>
  <c r="E38" i="7"/>
  <c r="D38" i="7"/>
  <c r="C38" i="7"/>
  <c r="B38" i="7"/>
  <c r="M37" i="7"/>
  <c r="L37" i="7"/>
  <c r="K37" i="7"/>
  <c r="J37" i="7"/>
  <c r="I37" i="7"/>
  <c r="H37" i="7"/>
  <c r="G37" i="7"/>
  <c r="F37" i="7"/>
  <c r="E37" i="7"/>
  <c r="D37" i="7"/>
  <c r="C37" i="7"/>
  <c r="B37" i="7"/>
  <c r="M36" i="7"/>
  <c r="L36" i="7"/>
  <c r="K36" i="7"/>
  <c r="J36" i="7"/>
  <c r="I36" i="7"/>
  <c r="H36" i="7"/>
  <c r="G36" i="7"/>
  <c r="F36" i="7"/>
  <c r="E36" i="7"/>
  <c r="D36" i="7"/>
  <c r="C36" i="7"/>
  <c r="B36" i="7"/>
  <c r="M35" i="7"/>
  <c r="L35" i="7"/>
  <c r="K35" i="7"/>
  <c r="J35" i="7"/>
  <c r="I35" i="7"/>
  <c r="H35" i="7"/>
  <c r="G35" i="7"/>
  <c r="F35" i="7"/>
  <c r="E35" i="7"/>
  <c r="D35" i="7"/>
  <c r="C35" i="7"/>
  <c r="B35" i="7"/>
  <c r="M34" i="7"/>
  <c r="L34" i="7"/>
  <c r="K34" i="7"/>
  <c r="J34" i="7"/>
  <c r="I34" i="7"/>
  <c r="H34" i="7"/>
  <c r="G34" i="7"/>
  <c r="F34" i="7"/>
  <c r="E34" i="7"/>
  <c r="D34" i="7"/>
  <c r="C34" i="7"/>
  <c r="B34" i="7"/>
  <c r="M33" i="7"/>
  <c r="L33" i="7"/>
  <c r="K33" i="7"/>
  <c r="J33" i="7"/>
  <c r="I33" i="7"/>
  <c r="H33" i="7"/>
  <c r="G33" i="7"/>
  <c r="F33" i="7"/>
  <c r="E33" i="7"/>
  <c r="D33" i="7"/>
  <c r="C33" i="7"/>
  <c r="B33" i="7"/>
  <c r="M32" i="7"/>
  <c r="L32" i="7"/>
  <c r="K32" i="7"/>
  <c r="J32" i="7"/>
  <c r="I32" i="7"/>
  <c r="H32" i="7"/>
  <c r="G32" i="7"/>
  <c r="F32" i="7"/>
  <c r="E32" i="7"/>
  <c r="D32" i="7"/>
  <c r="C32" i="7"/>
  <c r="B32" i="7"/>
  <c r="M31" i="7"/>
  <c r="L31" i="7"/>
  <c r="K31" i="7"/>
  <c r="J31" i="7"/>
  <c r="I31" i="7"/>
  <c r="H31" i="7"/>
  <c r="G31" i="7"/>
  <c r="F31" i="7"/>
  <c r="E31" i="7"/>
  <c r="D31" i="7"/>
  <c r="C31" i="7"/>
  <c r="B31" i="7"/>
  <c r="M30" i="7"/>
  <c r="L30" i="7"/>
  <c r="K30" i="7"/>
  <c r="J30" i="7"/>
  <c r="I30" i="7"/>
  <c r="H30" i="7"/>
  <c r="G30" i="7"/>
  <c r="F30" i="7"/>
  <c r="E30" i="7"/>
  <c r="D30" i="7"/>
  <c r="C30" i="7"/>
  <c r="B30" i="7"/>
  <c r="M29" i="7"/>
  <c r="L29" i="7"/>
  <c r="K29" i="7"/>
  <c r="J29" i="7"/>
  <c r="I29" i="7"/>
  <c r="H29" i="7"/>
  <c r="G29" i="7"/>
  <c r="F29" i="7"/>
  <c r="E29" i="7"/>
  <c r="D29" i="7"/>
  <c r="C29" i="7"/>
  <c r="B29" i="7"/>
  <c r="M28" i="7"/>
  <c r="L28" i="7"/>
  <c r="K28" i="7"/>
  <c r="J28" i="7"/>
  <c r="I28" i="7"/>
  <c r="H28" i="7"/>
  <c r="G28" i="7"/>
  <c r="F28" i="7"/>
  <c r="E28" i="7"/>
  <c r="D28" i="7"/>
  <c r="C28" i="7"/>
  <c r="B28" i="7"/>
  <c r="M27" i="7"/>
  <c r="L27" i="7"/>
  <c r="K27" i="7"/>
  <c r="J27" i="7"/>
  <c r="I27" i="7"/>
  <c r="H27" i="7"/>
  <c r="G27" i="7"/>
  <c r="F27" i="7"/>
  <c r="E27" i="7"/>
  <c r="D27" i="7"/>
  <c r="C27" i="7"/>
  <c r="B27" i="7"/>
  <c r="M26" i="7"/>
  <c r="L26" i="7"/>
  <c r="K26" i="7"/>
  <c r="J26" i="7"/>
  <c r="I26" i="7"/>
  <c r="H26" i="7"/>
  <c r="G26" i="7"/>
  <c r="F26" i="7"/>
  <c r="E26" i="7"/>
  <c r="D26" i="7"/>
  <c r="C26" i="7"/>
  <c r="B26" i="7"/>
  <c r="M25" i="7"/>
  <c r="L25" i="7"/>
  <c r="K25" i="7"/>
  <c r="J25" i="7"/>
  <c r="I25" i="7"/>
  <c r="H25" i="7"/>
  <c r="G25" i="7"/>
  <c r="F25" i="7"/>
  <c r="E25" i="7"/>
  <c r="D25" i="7"/>
  <c r="C25" i="7"/>
  <c r="B25" i="7"/>
  <c r="M24" i="7"/>
  <c r="L24" i="7"/>
  <c r="K24" i="7"/>
  <c r="J24" i="7"/>
  <c r="I24" i="7"/>
  <c r="H24" i="7"/>
  <c r="G24" i="7"/>
  <c r="F24" i="7"/>
  <c r="E24" i="7"/>
  <c r="D24" i="7"/>
  <c r="C24" i="7"/>
  <c r="B24" i="7"/>
  <c r="M23" i="7"/>
  <c r="L23" i="7"/>
  <c r="K23" i="7"/>
  <c r="J23" i="7"/>
  <c r="I23" i="7"/>
  <c r="H23" i="7"/>
  <c r="G23" i="7"/>
  <c r="F23" i="7"/>
  <c r="E23" i="7"/>
  <c r="D23" i="7"/>
  <c r="C23" i="7"/>
  <c r="B23" i="7"/>
  <c r="M22" i="7"/>
  <c r="L22" i="7"/>
  <c r="K22" i="7"/>
  <c r="J22" i="7"/>
  <c r="I22" i="7"/>
  <c r="H22" i="7"/>
  <c r="G22" i="7"/>
  <c r="F22" i="7"/>
  <c r="E22" i="7"/>
  <c r="D22" i="7"/>
  <c r="C22" i="7"/>
  <c r="B22" i="7"/>
  <c r="M21" i="7"/>
  <c r="L21" i="7"/>
  <c r="K21" i="7"/>
  <c r="J21" i="7"/>
  <c r="I21" i="7"/>
  <c r="H21" i="7"/>
  <c r="G21" i="7"/>
  <c r="F21" i="7"/>
  <c r="E21" i="7"/>
  <c r="D21" i="7"/>
  <c r="C21" i="7"/>
  <c r="B21" i="7"/>
  <c r="M20" i="7"/>
  <c r="L20" i="7"/>
  <c r="K20" i="7"/>
  <c r="J20" i="7"/>
  <c r="I20" i="7"/>
  <c r="H20" i="7"/>
  <c r="G20" i="7"/>
  <c r="F20" i="7"/>
  <c r="E20" i="7"/>
  <c r="D20" i="7"/>
  <c r="C20" i="7"/>
  <c r="B20" i="7"/>
  <c r="M19" i="7"/>
  <c r="L19" i="7"/>
  <c r="K19" i="7"/>
  <c r="J19" i="7"/>
  <c r="I19" i="7"/>
  <c r="H19" i="7"/>
  <c r="G19" i="7"/>
  <c r="F19" i="7"/>
  <c r="E19" i="7"/>
  <c r="D19" i="7"/>
  <c r="C19" i="7"/>
  <c r="B19" i="7"/>
  <c r="M18" i="7"/>
  <c r="L18" i="7"/>
  <c r="K18" i="7"/>
  <c r="J18" i="7"/>
  <c r="I18" i="7"/>
  <c r="H18" i="7"/>
  <c r="G18" i="7"/>
  <c r="F18" i="7"/>
  <c r="E18" i="7"/>
  <c r="D18" i="7"/>
  <c r="C18" i="7"/>
  <c r="B18" i="7"/>
  <c r="M17" i="7"/>
  <c r="L17" i="7"/>
  <c r="K17" i="7"/>
  <c r="J17" i="7"/>
  <c r="I17" i="7"/>
  <c r="H17" i="7"/>
  <c r="G17" i="7"/>
  <c r="F17" i="7"/>
  <c r="E17" i="7"/>
  <c r="D17" i="7"/>
  <c r="C17" i="7"/>
  <c r="B17" i="7"/>
  <c r="M16" i="7"/>
  <c r="L16" i="7"/>
  <c r="K16" i="7"/>
  <c r="J16" i="7"/>
  <c r="I16" i="7"/>
  <c r="H16" i="7"/>
  <c r="G16" i="7"/>
  <c r="F16" i="7"/>
  <c r="E16" i="7"/>
  <c r="D16" i="7"/>
  <c r="C16" i="7"/>
  <c r="B16" i="7"/>
  <c r="M15" i="7"/>
  <c r="L15" i="7"/>
  <c r="K15" i="7"/>
  <c r="J15" i="7"/>
  <c r="I15" i="7"/>
  <c r="H15" i="7"/>
  <c r="G15" i="7"/>
  <c r="F15" i="7"/>
  <c r="E15" i="7"/>
  <c r="D15" i="7"/>
  <c r="C15" i="7"/>
  <c r="B15" i="7"/>
  <c r="M14" i="7"/>
  <c r="L14" i="7"/>
  <c r="K14" i="7"/>
  <c r="J14" i="7"/>
  <c r="I14" i="7"/>
  <c r="H14" i="7"/>
  <c r="G14" i="7"/>
  <c r="F14" i="7"/>
  <c r="E14" i="7"/>
  <c r="D14" i="7"/>
  <c r="C14" i="7"/>
  <c r="B14" i="7"/>
  <c r="M13" i="7"/>
  <c r="L13" i="7"/>
  <c r="K13" i="7"/>
  <c r="J13" i="7"/>
  <c r="I13" i="7"/>
  <c r="H13" i="7"/>
  <c r="G13" i="7"/>
  <c r="F13" i="7"/>
  <c r="E13" i="7"/>
  <c r="D13" i="7"/>
  <c r="C13" i="7"/>
  <c r="B13" i="7"/>
  <c r="M12" i="7"/>
  <c r="L12" i="7"/>
  <c r="K12" i="7"/>
  <c r="J12" i="7"/>
  <c r="I12" i="7"/>
  <c r="H12" i="7"/>
  <c r="G12" i="7"/>
  <c r="F12" i="7"/>
  <c r="E12" i="7"/>
  <c r="D12" i="7"/>
  <c r="C12" i="7"/>
  <c r="B12" i="7"/>
  <c r="M11" i="7"/>
  <c r="L11" i="7"/>
  <c r="K11" i="7"/>
  <c r="J11" i="7"/>
  <c r="I11" i="7"/>
  <c r="H11" i="7"/>
  <c r="G11" i="7"/>
  <c r="F11" i="7"/>
  <c r="E11" i="7"/>
  <c r="D11" i="7"/>
  <c r="C11" i="7"/>
  <c r="B11" i="7"/>
  <c r="M10" i="7"/>
  <c r="L10" i="7"/>
  <c r="K10" i="7"/>
  <c r="J10" i="7"/>
  <c r="I10" i="7"/>
  <c r="H10" i="7"/>
  <c r="G10" i="7"/>
  <c r="F10" i="7"/>
  <c r="E10" i="7"/>
  <c r="D10" i="7"/>
  <c r="C10" i="7"/>
  <c r="B10" i="7"/>
  <c r="M9" i="7"/>
  <c r="L9" i="7"/>
  <c r="K9" i="7"/>
  <c r="J9" i="7"/>
  <c r="I9" i="7"/>
  <c r="H9" i="7"/>
  <c r="G9" i="7"/>
  <c r="F9" i="7"/>
  <c r="E9" i="7"/>
  <c r="D9" i="7"/>
  <c r="C9" i="7"/>
  <c r="B9" i="7"/>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K14" i="3"/>
  <c r="J14" i="3"/>
  <c r="I14" i="3"/>
  <c r="H14" i="3"/>
  <c r="G14" i="3"/>
  <c r="F14" i="3"/>
  <c r="E14" i="3"/>
  <c r="D14" i="3"/>
  <c r="C14" i="3"/>
  <c r="B14" i="3"/>
  <c r="K13" i="3"/>
  <c r="J13" i="3"/>
  <c r="I13" i="3"/>
  <c r="H13" i="3"/>
  <c r="G13" i="3"/>
  <c r="F13" i="3"/>
  <c r="E13" i="3"/>
  <c r="D13" i="3"/>
  <c r="C13" i="3"/>
  <c r="B13" i="3"/>
  <c r="K12" i="3"/>
  <c r="J12" i="3"/>
  <c r="I12" i="3"/>
  <c r="H12" i="3"/>
  <c r="G12" i="3"/>
  <c r="F12" i="3"/>
  <c r="E12" i="3"/>
  <c r="D12" i="3"/>
  <c r="C12" i="3"/>
  <c r="B12" i="3"/>
  <c r="K11" i="3"/>
  <c r="J11" i="3"/>
  <c r="I11" i="3"/>
  <c r="H11" i="3"/>
  <c r="G11" i="3"/>
  <c r="F11" i="3"/>
  <c r="E11" i="3"/>
  <c r="D11" i="3"/>
  <c r="C11" i="3"/>
  <c r="B11" i="3"/>
  <c r="K10" i="3"/>
  <c r="J10" i="3"/>
  <c r="I10" i="3"/>
  <c r="H10" i="3"/>
  <c r="G10" i="3"/>
  <c r="F10" i="3"/>
  <c r="E10" i="3"/>
  <c r="D10" i="3"/>
  <c r="C10" i="3"/>
  <c r="B10" i="3"/>
  <c r="K9" i="3"/>
  <c r="J9" i="3"/>
  <c r="I9" i="3"/>
  <c r="H9" i="3"/>
  <c r="G9" i="3"/>
  <c r="F9" i="3"/>
  <c r="E9" i="3"/>
  <c r="D9" i="3"/>
  <c r="C9" i="3"/>
  <c r="B9" i="3"/>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<sst xmlns="http://schemas.openxmlformats.org/spreadsheetml/2006/main" count="2382" uniqueCount="941">
  <si>
    <t>Best Start Grant and Best Start Foods from 10 December 2018 to 30 September 2023</t>
  </si>
  <si>
    <t>Table 1: Applications for Best Start Grant and Best Start Foods by month</t>
  </si>
  <si>
    <t>Table 2: Applications by Best Start Grant and Best Start Foods payment type</t>
  </si>
  <si>
    <t>Table 3: Applications for Best Start Grant and Best Start Foods by channel</t>
  </si>
  <si>
    <t>Table 4: Applications for Best Start Grant and Best Start Foods by age group</t>
  </si>
  <si>
    <t>Table 5: Applications for Best Start Grant and Best Start Foods by local authority</t>
  </si>
  <si>
    <t>Table 6: Applications received and benefit components applied for by local authority</t>
  </si>
  <si>
    <t>Table 7: Applications for Best Start Grant and Best Start Foods by health board</t>
  </si>
  <si>
    <t>Table 8: Applications received and benefit components applied for by health board</t>
  </si>
  <si>
    <t>Table 9: Applications for Best Start Grant Pregnancy and Baby Payment by Type of Birth</t>
  </si>
  <si>
    <t>Table 10: Processing times for Best Start Grant and Best Start Food by decision month</t>
  </si>
  <si>
    <t>Table 11: Best Start Grant and Best Start Foods Payments by Local Authority</t>
  </si>
  <si>
    <t>Table 12: Payments by Best Start Grant and Best Start Foods payment type and month</t>
  </si>
  <si>
    <t>Table 13: Number of Auto-awarded Payments for Best Start Grant</t>
  </si>
  <si>
    <t>Table 14: Number of individual Best Start Grant and Best Start Foods clients paid</t>
  </si>
  <si>
    <t>Table 15a: Re-determinations for Best Start Grant Management Information</t>
  </si>
  <si>
    <t>Table 15b: Appeals for Best Start Grant Management Information</t>
  </si>
  <si>
    <t>Table 16: Reviews for Best Start Foods Management Information</t>
  </si>
  <si>
    <t>Chart 1: Applications for Best Start Grant and Best Start Foods by month</t>
  </si>
  <si>
    <t>Chart 2: Applications by Best Start Grant and Best Start Foods payment type</t>
  </si>
  <si>
    <t>Chart 3: Payments by Best Start Grant and Best Start Foods payment type and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</si>
  <si>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</si>
  <si>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</si>
  <si>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</si>
  <si>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</si>
  <si>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</si>
  <si>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A72</t>
  </si>
  <si>
    <t>This worksheet contains one table which summarises applications by payment type.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</si>
  <si>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2 - Full data.</t>
  </si>
  <si>
    <t>Notes are located below this table and begin in cell A15</t>
  </si>
  <si>
    <t>This worksheet contains one table. Applications are summarised by month and applicant channel.</t>
  </si>
  <si>
    <t>Notes are located below this table and begin in cell A66</t>
  </si>
  <si>
    <t>This worksheet contains one table which summarises applications by age group.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</si>
  <si>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4 - Full data.</t>
  </si>
  <si>
    <t>Notes are located below this table and begin in cell A22</t>
  </si>
  <si>
    <t>This worksheet contains one table which summarises applications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</si>
  <si>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5 - Full data.</t>
  </si>
  <si>
    <t>Notes are located below this table and begin in cell A45</t>
  </si>
  <si>
    <t>This worksheet contains one table which summarises applications by local authority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</si>
  <si>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6 - Full data.</t>
  </si>
  <si>
    <t>This worksheet contains one table which summarises applications by health board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</si>
  <si>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7 - Full data.</t>
  </si>
  <si>
    <t>Notes are located below this table and begin in cell A27</t>
  </si>
  <si>
    <t>This worksheet contains one table which summarises applications by health board area and benefit component.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</si>
  <si>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8 - Full data.</t>
  </si>
  <si>
    <t>This worksheet contains one table which summarises applications by type of birth.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</si>
  <si>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entitled Table 9 - Full data.</t>
  </si>
  <si>
    <t>Notes are located below this table and begin in cell A13</t>
  </si>
  <si>
    <t>This worksheet contains one table on processing times. Applications are summarised by month. Percentages of total processed applications are located at the bottom of the table.</t>
  </si>
  <si>
    <t>Notes are located below this table and begin in cell A73</t>
  </si>
  <si>
    <t>This worksheet contains one table. Payments are summarised by Local Authority area.</t>
  </si>
  <si>
    <t>Notes are located below this table and begin in cell A43</t>
  </si>
  <si>
    <t>This worksheet contains one table. Payments are summarised by month and financial year totals are located at the bottom of the table.</t>
  </si>
  <si>
    <t>This worksheet contains one table which summarises number of Auto-awarded Payments made by month and component type.</t>
  </si>
  <si>
    <t>Notes are located below this table and begin in cell A10</t>
  </si>
  <si>
    <t>This worksheet contains one table which summarises number of individual clients helped by financial year. All time total is located at the bottom of the table.</t>
  </si>
  <si>
    <t>This worksheet contains one table. Re-determinations are summarised by month.</t>
  </si>
  <si>
    <t>This worksheet contains one table. Appeals are summarised by month.</t>
  </si>
  <si>
    <t>This worksheet contains one table. Reviews are summarised by month.</t>
  </si>
  <si>
    <t>Notes are located below this table and begin in cell A63</t>
  </si>
  <si>
    <t>This worksheet contains one chart. Alternative text for this chart is located in cell A3.</t>
  </si>
  <si>
    <t>Alternative Text: This chart summarises the number of applications received since the benefit launched on 10 December 2018. Vertical bars are used to show the number of applications for each month. The figures used in this chart are located in Table 1 of this document.</t>
  </si>
  <si>
    <t>Alternative Text: This chart summarises the number of applications received since the benefit launched on 10 December 2018. Vertical bars are used to show the number of applications received, summarised by financial year. Colours and labels are used to show the number of applications for each payment type. The figures used in this chart are located in Table 2 of this document. Notes are located below the chart, in cell A40.</t>
  </si>
  <si>
    <t>Alternative Text: This chart summarises the value of payments since the benefit launched on 10 December 2018. Vertical bars are used to show the value of payments for each month (in millions of pounds) and colours and labels distinguish between the different payment types. The figures used in this chart are located in Table 12 of this document.</t>
  </si>
  <si>
    <t>Figures are rounded for disclosure control and may not sum due to rounding.</t>
  </si>
  <si>
    <t>[note 1]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September 2023.</t>
  </si>
  <si>
    <t>[note 2] From 12 August 2019 applications received are counted for both Best Start Grant and Best Start Foods. Until 12 August 2019 the numbers only include Best Start Grant applications.</t>
  </si>
  <si>
    <t>[note 3] Applications are processed once a decision has been made to authorise or deny, or once an application is withdrawn by the applicant. Data is presented by the month of decision rather than month the application was received.</t>
  </si>
  <si>
    <t>[note 4] Application was authorised for either Best Start Foods or at least one Best Start Grant payment.</t>
  </si>
  <si>
    <t>[note 5] Application was denied for both Best Start Foods and all Best Start Grant payments.</t>
  </si>
  <si>
    <t>[note 6] Applications were either withdrawn for both payments from 12 August 2019, or Best Start Grant application was withdrawn before the launch of Best Start Foods.</t>
  </si>
  <si>
    <t>[note 2] Applications for multiple types of payment are counted multiple times within this table.</t>
  </si>
  <si>
    <t>[note 3] Applications are categorised as being for Pregnancy and Baby Payment if the application form included baby details.</t>
  </si>
  <si>
    <t>[note 4] Applications are categorised as being for Early Learning Payment, School Age Payment, or Best Start Foods if the application form was received on or after the payment went live and it had details of dependent children of the relevant eligible ages.</t>
  </si>
  <si>
    <t>[note 5] Applications are categorised as being Unknown, where no children were of eligible age for either Best Start Grant or Best Start Foods payment. The authorisation rate for unknown applications is low because the application did not include children of eligible age.</t>
  </si>
  <si>
    <t>[note 6] It is likely that all applications in the 2018 - 2019 financial year were for Pregnancy and Baby Payment but some applications contained no evidence of pregnancy or eligible children and are categorised as 'unknown'.</t>
  </si>
  <si>
    <t>[note 7] Applications are processed once a decision has been made to authorise or deny, or once an application is withdrawn by the applicant. Data is presented by the financial year of decision rather than the financial year the application was received. Applications received in a particular financial year were not necessarily processed in that same financial year.</t>
  </si>
  <si>
    <t>[note 8] Application was authorised for either Best Start Foods or at least one Best Start Grant payment for total authorisation rate. For each component included in the application form, application was only authorised for the particular component. Application can be authorised for more than one component.</t>
  </si>
  <si>
    <t>[note 9] Application was denied for both Best Start Foods and all Best Start Grant payments for total denial rate. For each component included in the application form, application was only denied for the particular component. For Best Start Grant applications, application can be denied for one component however can be approved for another.</t>
  </si>
  <si>
    <t>[note 10] Applications were either withdrawn for both payments from 12 August 2019, or Best Start Grant application was withdrawn before the launch of Best Start Foods. For each component included in the application form, application was only withdrawn for the particular component.</t>
  </si>
  <si>
    <t>[note 1] From 12 August 2019 applications received are counted for both Best Start Grant and Best Start Foods. Until 12 August 2019 the numbers only include Best Start Grant.</t>
  </si>
  <si>
    <t>[note 2] Changes were made in March 2020 in response to the Covid-19 pandemic meaning the full telephony service was not available between 24th March onwards. On 3rd July, a limited inbound telephony service was re-introduced. The full telephony service resumed on 2nd November.</t>
  </si>
  <si>
    <t>[note 3] Where application channel is neither online, paper nor phone, application channel has been classed as ‘other channels’. These figures are not subject to suppression as they do not reveal information on any individuals.</t>
  </si>
  <si>
    <t>[c] Figures suppressed for disclosure control</t>
  </si>
  <si>
    <t>[note 2] The under 18 age group includes some possible errors in date of birth.</t>
  </si>
  <si>
    <t>[note 3] Age is unknown where date of birth is missing or incorrect (e.g. child date of birth has been input instead of applicant date of birth).</t>
  </si>
  <si>
    <t>[note 4] From 12 August 2019 applications received are counted for both Best Start Grant and Best Start Foods. Until 12 August 2019 the numbers only include Best Start Grant.</t>
  </si>
  <si>
    <t>[note 5] Application was authorised for either Best Start Foods or at least one Best Start Grant payment.</t>
  </si>
  <si>
    <t>[note 6] Application was denied for both Best Start Foods and all Best Start Grant payments.</t>
  </si>
  <si>
    <t>[note 7] Applications were either withdrawn for both payments from 12 August 2019, or Best Start Grant application was withdrawn before the launch of Best Start Foods.</t>
  </si>
  <si>
    <t>[note 2]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</si>
  <si>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have a Scottish postcode at the time of application.</t>
  </si>
  <si>
    <t>[note 4] Some applications did not have a postcode and therefore cannot be matched to local authority or country.</t>
  </si>
  <si>
    <t>[note 5] From 12 August 2019 applications received are counted for both Best Start Grant and Best Start Foods. Until 12 August 2019 the numbers only include Best Start Grant.</t>
  </si>
  <si>
    <t>[note 6] Application was authorised for either Best Start Foods or at least one Best Start Grant payment.</t>
  </si>
  <si>
    <t>[note 7] Application was denied for both Best Start Foods and all Best Start Grant payments.</t>
  </si>
  <si>
    <t>[note 8] Applications were either withdrawn for both payments from 12 August 2019, or Best Start Grant application was withdrawn before the launch of Best Start Foods.</t>
  </si>
  <si>
    <t>See the data quality section of the publication for further information about how postcodes are matched to local authorities and country.</t>
  </si>
  <si>
    <t>[note 6] Applications for multiple types of payment are counted multiple times within this table. Thus, adding up the components within a local authority will not equal the total applications for that local authority.</t>
  </si>
  <si>
    <t>[note 7] Applications are categorised as being for Pregnancy and Baby Payment if the application form included baby details.</t>
  </si>
  <si>
    <t>[note 8] Applications are categorised as being for Early Learning Payment, School Age Payment, or Best Start Foods if the application form was received on or after the payment went live and it had details of dependent children of the relevant eligible ages.</t>
  </si>
  <si>
    <t>[note 9] Applications are categorised as being Unknown, where no children were of eligible age for either Best Start Grant or Best Start Foods payment. The authorisation rate for unknown applications is low because the application did not include children of eligible age.</t>
  </si>
  <si>
    <t>[note 2] Some applications cannot be matched to a Scottish health board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</si>
  <si>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4] Some applications did not have a postcode and therefore cannot be matched to health board or country.</t>
  </si>
  <si>
    <t>See the data quality section of the publication for further information about how postcodes are matched to health boards and country.</t>
  </si>
  <si>
    <t>[note 3] Applications have been assigned as being non-Scottish if they do not appear on the lookup file used to match postcodes to Scottish health boards, and if the applications is from a non-Scottish postcode area. Non-Scottish postcode applications that have been authorised or received payments did have a Scottish postcode at the time of application.</t>
  </si>
  <si>
    <t>[note 6] Applications for multiple types of payment are counted multiple times within this table. Thus, adding up the components within a health board will not equal the total applications for that health board.</t>
  </si>
  <si>
    <t>[note 2] Applications have been classified as 'first births' if the application form only included details of the baby or babies being applied for (either single or multiple births), and did not include details of other dependent children. Applications have been classified as 'subsequent births' where the application form included details of other dependent children.</t>
  </si>
  <si>
    <t>[note 3] Applications are counted as 'multiple birth' if they contained information on more than one expected child.</t>
  </si>
  <si>
    <t>[note 5] Applications are only counted as 'authorised' if they have been authorised for pregnancy and baby payment. Applications that were authorised for Early Learning Payment or School Age Payment but not baby payment are counted as 'denied' in this table.</t>
  </si>
  <si>
    <t>[note 1] Processing time is calculated in working days, and public holidays are excluded, even if applications were processed by staff working overtime on these days. Processing time is only calculated for applications that were decided by 30 September 2023, and does not include any applications that are flagged as having had a redetermination request. The number of applications processed in this table is therefore lower than the number of decisions shown in other tables. Both Best Start Foods and Best Start Grant applications are being processed at the same time.</t>
  </si>
  <si>
    <t>[note 2] Data is presented by the month of decision rather than month the application was received. From 12 August 2019 applications received are counted for both Best Start Grant and Best Start Foods. Until 12 August 2019 the numbers only include Best Start Grant.</t>
  </si>
  <si>
    <t>[note 3]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September 2023.</t>
  </si>
  <si>
    <t>[note 4]  All decisions made in December 2018 were made within 15 working days, and a high number were made within ten days. This is because applications were taken from 10 December, leaving only 14 working days in the rest of the month during which decisions could be made.</t>
  </si>
  <si>
    <t>[note 5] Median average processing time. The median is the middle value of an ordered dataset, or the point at which half of the values are higher and half of the values are lower. Value is dispayed in days.</t>
  </si>
  <si>
    <t>[note 1] Some applications cannot be matched to a Scottish local authority by postcode, because the postcode on the application is not on the lookup file used to match postcode to local authority area. These may be applications from people living in properties that are too new to be on the lookup file. Applications have been assigned to Scotland based on postcode area.</t>
  </si>
  <si>
    <t>[note 2] Applications with 'Unknown' local authority area include a number of payments which cannot be linked to the full applicant details. The majority of the payments presented as 'Unknown - Scottish Address' are the result of the introduction of auto-awarded payments on 28 November 2022 which enabled Social Security Scotland to award eligible individuals payments for Early Learning and School Age Payments without the need to apply. As a result, there is no application from which to obtain a postcode to allocate these payments to local authority areas. Development work is underway to link these payments with an alternative source of geographical location information which if successful will allow these payments to be allocated to specific local authorities in future releases.</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</si>
  <si>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refect a Scottish postcode at the time of application.</t>
  </si>
  <si>
    <t>[note 4] Some applications did not have a postcode and therefore cannot be matched to local authority areas or country.</t>
  </si>
  <si>
    <t>[note 5] Includes payments that are a result of re-determinations and appeals.</t>
  </si>
  <si>
    <t>[note 6] Best Start Foods payments began in September 2019. Due to the nature of payment, payment value is rounded to the nearest pound.</t>
  </si>
  <si>
    <t>See the data quality section of the publication for further information about how postcodes are matched to local authority areas and country.</t>
  </si>
  <si>
    <t>[note 1] Payment values have been allocated to the month the payment was issued, rather than the month it was received by a client.</t>
  </si>
  <si>
    <t>[note 2] Financial Year 2018 - 2019 includes the months from December 2018 to March 2019; Financial Year 2019 - 2020 includes the months from April 2019 to March 2020; Financial Year 2020 - 2021 includes the months from April 2020 to March 2021; Financial Year 2021 - 2022 includes the months from April 2021 to March 2022; Financial Year 2022 - 2023 includes the months from April 2022 to March 2023; Financial Year 2023 - 2024 includes the months from April 2023 to September 2023.</t>
  </si>
  <si>
    <t>[note 3] Includes payments that are a result of re-determinations and appeals.</t>
  </si>
  <si>
    <t>[note 4] The Best Start Foods payment cycles occur every four weeks. Two payment cycles fell within both January 2020 and December 2020.</t>
  </si>
  <si>
    <t>Figures are rounded for disclosure control.</t>
  </si>
  <si>
    <t>[note 1] From 28 November 2022, parents and carers who already receive Scottish Child Payment were automatically paid for Best Start Grant Early Learning and School Age Payments. See the Auto-award of payments section of the publication background notes for more information.</t>
  </si>
  <si>
    <t>[note 2] This table covers the period from 28 November 2022 to 30 September 2023.</t>
  </si>
  <si>
    <t>[note 3] All auto-awards with an unknown component type were manually paid to the client due to processing issues. All other payments were paid automatically.</t>
  </si>
  <si>
    <t>[note 4] Development work is underway to link the data source of this table to existing data extracts. If successful this should allow additional breakdowns of the data including by month of issued payment to be presented in future releases.</t>
  </si>
  <si>
    <t>See the data quality section of the publication for further information about steps taken to account for manually generated payments within the Auto-Award count</t>
  </si>
  <si>
    <t>[note 1] Payments are issued once applications are processed and a decision is made to authorise the application. Data is presented by the date a payment is issued rather than date the application was received or the date of decision.</t>
  </si>
  <si>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</si>
  <si>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Data is presented by the month the redetermination was received. Data presented does not include invalid re-determinations.</t>
  </si>
  <si>
    <t>[note 3] Data is presented by the month of decision rather than month the re-determination was received. Data presented does not include invalid re-determinations.</t>
  </si>
  <si>
    <t>[note 4] Average days to respond and percentage closed within 16 working days are only calculated for re-determinations that were disallowed, allowed, or partially allowed - this figure excludes re-determinations that were withdrawn or invalid.</t>
  </si>
  <si>
    <t>[note 5] Median has been used to calculate the average number of days to respond. The median is the middle value of an ordered dataset, or the point at which half of the values are higher and half of the values are lower.</t>
  </si>
  <si>
    <t>[note 1] Figures exclude withdrawn and invalid appeals</t>
  </si>
  <si>
    <t>[note 2] Data is presented by the month of decision rather than month the appeal was received.</t>
  </si>
  <si>
    <t>[note 3] Upheld means upheld in the applicant's favour</t>
  </si>
  <si>
    <t>[note 1] Figures do not include applications that had a review that were deemed 'invalid'.</t>
  </si>
  <si>
    <t>[note 2] Data is presented by the month of decision rather than month the request was received.</t>
  </si>
  <si>
    <t>[note 3] Average days to respond are only calculated for reviews that were disallowed or allowed - this figure excludes reviews that were withdrawn and Best Start Grant applications that had a re-determination associated with them.</t>
  </si>
  <si>
    <t>[note 4] Median has been used to calculate average number of days to respond. The median is the middle value of an ordered dataset, or the point at which half of the values are higher and half of the values are lower.</t>
  </si>
  <si>
    <t>Financial Year 2018 - 2019 includes the months from December 2018 to March 2019. During these months, pregnancy and baby payment was the only payment that had launched.</t>
  </si>
  <si>
    <t>Financial Year 2019 - 2020 includes the months from April 2019 to March 2020.</t>
  </si>
  <si>
    <t>Financial Year 2020 - 2021 includes the months from April 2020 to March 2021.</t>
  </si>
  <si>
    <t>Financial Year 2021 - 2022 includes the months from April 2021 to March 2022.</t>
  </si>
  <si>
    <t>Financial Year 2022 - 2023 includes the months from April 2022 to March 2023.</t>
  </si>
  <si>
    <t>Financial Year 2023 - 2024 includes the months from April 2023 to September 2023.</t>
  </si>
  <si>
    <t>Applications for multiple types of payment are counted multiple times within this chart.</t>
  </si>
  <si>
    <t>Applications are categorised as being for Pregnancy and Baby Payment if the application form included baby details.</t>
  </si>
  <si>
    <t>Applications are categorised as being for Early Learning Payment, School Age Payment, or Best Start Foods if the application form was received on or after the payment went live and it had details of dependent children of the relevant eligible ages.</t>
  </si>
  <si>
    <t>Applications are categorised as being Unknown, where no children were of eligible age for either Best Start Grant or Best Start Foods payment. The authorisation rate for unknown applications is low because the application did not include children of eligible age.</t>
  </si>
  <si>
    <t>Table Number</t>
  </si>
  <si>
    <t>Table or Chart Description</t>
  </si>
  <si>
    <t>Applications for Best Start Grant and Best Start Foods by month</t>
  </si>
  <si>
    <t>Applications by Best Start Grant and Best Start Foods payment type</t>
  </si>
  <si>
    <t>Applications for Best Start Grant and Best Start Foods by channel</t>
  </si>
  <si>
    <t>Applications for Best Start Grant and Best Start Foods by age group</t>
  </si>
  <si>
    <t>Applications for Best Start Grant and Best Start Foods by local authority</t>
  </si>
  <si>
    <t>Applications received and benefit components applied for, by local authority</t>
  </si>
  <si>
    <t>Applications for Best Start Grant and Best Start Foods by health board</t>
  </si>
  <si>
    <t>Applications received and benefit components applied for, by health board</t>
  </si>
  <si>
    <t>Applications for Best Start Grant Pregnancy and Baby Payment by first and subsequent births</t>
  </si>
  <si>
    <t>Processing times for Best Start Grant and Best Start Foods by decision month</t>
  </si>
  <si>
    <t>Best Start Grant and Best Start Foods payments by local authority</t>
  </si>
  <si>
    <t>Payments by Best Start Grant and Best Start Foods payment type and month</t>
  </si>
  <si>
    <t>Number of Auto-awarded Payments for Best Start Grant</t>
  </si>
  <si>
    <t>Number of individual Best Start Grant and Best Start Foods clients paid</t>
  </si>
  <si>
    <t>Re-determinations for Best Start Grant management information</t>
  </si>
  <si>
    <t>Appeals for Best Start Grant management information</t>
  </si>
  <si>
    <t>Best Start Foods reviews management information</t>
  </si>
  <si>
    <t>Applications by Best Start Grant and Best Start Foods payment type - Full Data</t>
  </si>
  <si>
    <t>Applications for Best Start Grant and Best Start Foods by age group - Full Data</t>
  </si>
  <si>
    <t>Applications for Best Start Grant and Best Start Foods by local authority - Full Data</t>
  </si>
  <si>
    <t>Applications received and benefit components applied for, by local authority - Full Data</t>
  </si>
  <si>
    <t>Applications for Best Start Grant and Best Start Foods by health board - Full Data</t>
  </si>
  <si>
    <t>Applications received and benefit components applied for, by health board - Full Data</t>
  </si>
  <si>
    <t>Applications for Best Start Grant Pregnancy and Baby Payment by first and subsequent births - Full Data</t>
  </si>
  <si>
    <t>Percentage of total applications received</t>
  </si>
  <si>
    <t>Percentage of processed applications authorised</t>
  </si>
  <si>
    <t>Percentage of processed applications denied</t>
  </si>
  <si>
    <t>Percentage of processed applications withdrawn</t>
  </si>
  <si>
    <t>Total</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</si>
  <si>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</si>
  <si>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</si>
  <si>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</si>
  <si>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</si>
  <si>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</si>
  <si>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</si>
  <si>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</si>
  <si>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</si>
  <si>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</si>
  <si>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</si>
  <si>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</si>
  <si>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</si>
  <si>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</si>
  <si>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</si>
  <si>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</si>
  <si>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</si>
  <si>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</si>
  <si>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</si>
  <si>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</si>
  <si>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</si>
  <si>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</si>
  <si>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</si>
  <si>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</si>
  <si>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</si>
  <si>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</si>
  <si>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</si>
  <si>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</si>
  <si>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</si>
  <si>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</si>
  <si>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</si>
  <si>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</si>
  <si>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</si>
  <si>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</si>
  <si>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</si>
  <si>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</si>
  <si>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</si>
  <si>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</si>
  <si>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</si>
  <si>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</si>
  <si>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</si>
  <si>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</si>
  <si>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</si>
  <si>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</si>
  <si>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</si>
  <si>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</si>
  <si>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</si>
  <si>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</si>
  <si>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</si>
  <si>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</si>
  <si>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</si>
  <si>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</si>
  <si>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</si>
  <si>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</si>
  <si>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</si>
  <si>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</si>
  <si>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</si>
  <si>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</si>
  <si>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</si>
  <si>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Financial Year 2018-2019</t>
  </si>
  <si>
    <t>Financial Year 2019-2020</t>
  </si>
  <si>
    <t>Financial Year 2020-2021</t>
  </si>
  <si>
    <t>Financial Year 2021-2022</t>
  </si>
  <si>
    <t>Financial Year 2022-2023</t>
  </si>
  <si>
    <t>Financial Year 2023-2024</t>
  </si>
  <si>
    <t>Total applications received</t>
  </si>
  <si>
    <t>Percentage of total applications processed</t>
  </si>
  <si>
    <t>Pregnancy and Baby Payment</t>
  </si>
  <si>
    <t>Early Learning Payment</t>
  </si>
  <si>
    <t>School Age Payment</t>
  </si>
  <si>
    <t>Best Start Foods</t>
  </si>
  <si>
    <t>Unknown</t>
  </si>
  <si>
    <t>Online applications</t>
  </si>
  <si>
    <t>Paper applications</t>
  </si>
  <si>
    <t>Percentage of online application</t>
  </si>
  <si>
    <t>Percentage of paper application</t>
  </si>
  <si>
    <t>Percentage of phone application</t>
  </si>
  <si>
    <t>Total applications processed</t>
  </si>
  <si>
    <t>Under 18</t>
  </si>
  <si>
    <t>18-24</t>
  </si>
  <si>
    <t>25-29</t>
  </si>
  <si>
    <t>30-34</t>
  </si>
  <si>
    <t>35-39</t>
  </si>
  <si>
    <t>40-44</t>
  </si>
  <si>
    <t>45-49</t>
  </si>
  <si>
    <t>50-54</t>
  </si>
  <si>
    <t>55-59</t>
  </si>
  <si>
    <t>60-64</t>
  </si>
  <si>
    <t>65 and over</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</si>
  <si>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</si>
  <si>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</si>
  <si>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</si>
  <si>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</si>
  <si>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</si>
  <si>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</si>
  <si>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</si>
  <si>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</si>
  <si>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</si>
  <si>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</si>
  <si>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</si>
  <si>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</si>
  <si>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</si>
  <si>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</si>
  <si>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</si>
  <si>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</si>
  <si>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</si>
  <si>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</si>
  <si>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</si>
  <si>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</si>
  <si>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</si>
  <si>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</si>
  <si>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</si>
  <si>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</si>
  <si>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</si>
  <si>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</si>
  <si>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</si>
  <si>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</si>
  <si>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</si>
  <si>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</si>
  <si>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</si>
  <si>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</si>
  <si>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</si>
  <si>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</si>
  <si>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</si>
  <si>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Ayrshire and Arran</t>
  </si>
  <si>
    <t>Borders</t>
  </si>
  <si>
    <t>Dumfries and Galloway</t>
  </si>
  <si>
    <t>Forth Valley</t>
  </si>
  <si>
    <t>Grampian</t>
  </si>
  <si>
    <t>Greater Glasgow and Clyde</t>
  </si>
  <si>
    <t>Lanarkshire</t>
  </si>
  <si>
    <t>Lothian</t>
  </si>
  <si>
    <t>Orkney</t>
  </si>
  <si>
    <t>Shetland</t>
  </si>
  <si>
    <t>Tayside</t>
  </si>
  <si>
    <t>Western Isles</t>
  </si>
  <si>
    <t>Percentage of total pregnancy and baby applications received</t>
  </si>
  <si>
    <t>Withdrawn applications</t>
  </si>
  <si>
    <t>First Birth</t>
  </si>
  <si>
    <t>Subsequent Birth</t>
  </si>
  <si>
    <t>Multiple Births</t>
  </si>
  <si>
    <t>Total applications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</si>
  <si>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</si>
  <si>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</si>
  <si>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</si>
  <si>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</si>
  <si>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</si>
  <si>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</si>
  <si>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</si>
  <si>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</si>
  <si>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</si>
  <si>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Percentage of Total Applications Processed</t>
  </si>
  <si>
    <t>Percentage of Best Start Grant - Pregnancy and Baby Payments</t>
  </si>
  <si>
    <t>Percentage of Best Start Grant - Early Learning Payments</t>
  </si>
  <si>
    <t>Percentage of Best Start Grant - School Age Payments</t>
  </si>
  <si>
    <t>Percentage of Best Start Foods Payments</t>
  </si>
  <si>
    <t>Number of Auto-awarded Payment made</t>
  </si>
  <si>
    <t>All Component Types</t>
  </si>
  <si>
    <t>Unknown Component</t>
  </si>
  <si>
    <t>All time</t>
  </si>
  <si>
    <t>2018-2019</t>
  </si>
  <si>
    <t>2019-2020</t>
  </si>
  <si>
    <t>2020-2021</t>
  </si>
  <si>
    <t>2021-2022</t>
  </si>
  <si>
    <t>2022-2023</t>
  </si>
  <si>
    <t>2023-2024</t>
  </si>
  <si>
    <t>Re-determinations as a percentage of decisions processed</t>
  </si>
  <si>
    <t>Re-determinations pending by end of the month</t>
  </si>
  <si>
    <t>Reviews as a percentage of decisions processed</t>
  </si>
  <si>
    <t>Review requests pending by end of the month</t>
  </si>
  <si>
    <t>Component included in applications</t>
  </si>
  <si>
    <t>Authorised applications</t>
  </si>
  <si>
    <t>Denied applications</t>
  </si>
  <si>
    <t>Best Start Foods 2018-2019</t>
  </si>
  <si>
    <t>Best Start Foods 2019-2020</t>
  </si>
  <si>
    <t>Best Start Foods 2020-2021</t>
  </si>
  <si>
    <t>Best Start Foods 2021-2022</t>
  </si>
  <si>
    <t>Best Start Foods 2022-2023</t>
  </si>
  <si>
    <t>Best Start Foods 2023-2024</t>
  </si>
  <si>
    <t>Best Start Foods All time</t>
  </si>
  <si>
    <t>Early Learning Payment 2018-2019</t>
  </si>
  <si>
    <t>Early Learning Payment 2019-2020</t>
  </si>
  <si>
    <t>Early Learning Payment 2020-2021</t>
  </si>
  <si>
    <t>Early Learning Payment 2021-2022</t>
  </si>
  <si>
    <t>Early Learning Payment 2022-2023</t>
  </si>
  <si>
    <t>Early Learning Payment 2023-2024</t>
  </si>
  <si>
    <t>Early Learning Payment All time</t>
  </si>
  <si>
    <t>Pregnancy and Baby Payment 2018-2019</t>
  </si>
  <si>
    <t>Pregnancy and Baby Payment 2019-2020</t>
  </si>
  <si>
    <t>Pregnancy and Baby Payment 2020-2021</t>
  </si>
  <si>
    <t>Pregnancy and Baby Payment 2021-2022</t>
  </si>
  <si>
    <t>Pregnancy and Baby Payment 2022-2023</t>
  </si>
  <si>
    <t>Pregnancy and Baby Payment 2023-2024</t>
  </si>
  <si>
    <t>Pregnancy and Baby Payment All time</t>
  </si>
  <si>
    <t>School Age Payment 2018-2019</t>
  </si>
  <si>
    <t>School Age Payment 2019-2020</t>
  </si>
  <si>
    <t>School Age Payment 2020-2021</t>
  </si>
  <si>
    <t>School Age Payment 2021-2022</t>
  </si>
  <si>
    <t>School Age Payment 2022-2023</t>
  </si>
  <si>
    <t>School Age Payment 2023-2024</t>
  </si>
  <si>
    <t>School Age Payment All time</t>
  </si>
  <si>
    <t>Total 2018-2019</t>
  </si>
  <si>
    <t>Total 2019-2020</t>
  </si>
  <si>
    <t>Total 2020-2021</t>
  </si>
  <si>
    <t>Total 2021-2022</t>
  </si>
  <si>
    <t>Total 2022-2023</t>
  </si>
  <si>
    <t>Total 2023-2024</t>
  </si>
  <si>
    <t>Total All time</t>
  </si>
  <si>
    <t>Unknown 2018-2019</t>
  </si>
  <si>
    <t>Unknown 2019-2020</t>
  </si>
  <si>
    <t>Unknown 2020-2021</t>
  </si>
  <si>
    <t>Unknown 2021-2022</t>
  </si>
  <si>
    <t>Unknown 2022-2023</t>
  </si>
  <si>
    <t>Unknown 2023-2024</t>
  </si>
  <si>
    <t>Unknown All time</t>
  </si>
  <si>
    <t>Applicant age group</t>
  </si>
  <si>
    <t>Under 18 2018-2019</t>
  </si>
  <si>
    <t>Under 18 2019-2020</t>
  </si>
  <si>
    <t>Under 18 2020-2021</t>
  </si>
  <si>
    <t>Under 18 2021-2022</t>
  </si>
  <si>
    <t>Under 18 2022-2023</t>
  </si>
  <si>
    <t>Under 18 2023-2024</t>
  </si>
  <si>
    <t>18-24 2018-2019</t>
  </si>
  <si>
    <t>18-24 2019-2020</t>
  </si>
  <si>
    <t>18-24 2020-2021</t>
  </si>
  <si>
    <t>18-24 2021-2022</t>
  </si>
  <si>
    <t>18-24 2022-2023</t>
  </si>
  <si>
    <t>18-24 2023-2024</t>
  </si>
  <si>
    <t>25-29 2018-2019</t>
  </si>
  <si>
    <t>25-29 2019-2020</t>
  </si>
  <si>
    <t>25-29 2020-2021</t>
  </si>
  <si>
    <t>25-29 2021-2022</t>
  </si>
  <si>
    <t>25-29 2022-2023</t>
  </si>
  <si>
    <t>25-29 2023-2024</t>
  </si>
  <si>
    <t>30-34 2018-2019</t>
  </si>
  <si>
    <t>30-34 2019-2020</t>
  </si>
  <si>
    <t>30-34 2020-2021</t>
  </si>
  <si>
    <t>30-34 2021-2022</t>
  </si>
  <si>
    <t>30-34 2022-2023</t>
  </si>
  <si>
    <t>30-34 2023-2024</t>
  </si>
  <si>
    <t>35-39 2018-2019</t>
  </si>
  <si>
    <t>35-39 2019-2020</t>
  </si>
  <si>
    <t>35-39 2020-2021</t>
  </si>
  <si>
    <t>35-39 2021-2022</t>
  </si>
  <si>
    <t>35-39 2022-2023</t>
  </si>
  <si>
    <t>35-39 2023-2024</t>
  </si>
  <si>
    <t>40-44 2018-2019</t>
  </si>
  <si>
    <t>40-44 2019-2020</t>
  </si>
  <si>
    <t>40-44 2020-2021</t>
  </si>
  <si>
    <t>40-44 2021-2022</t>
  </si>
  <si>
    <t>40-44 2022-2023</t>
  </si>
  <si>
    <t>40-44 2023-2024</t>
  </si>
  <si>
    <t>45-49 2018-2019</t>
  </si>
  <si>
    <t>45-49 2019-2020</t>
  </si>
  <si>
    <t>45-49 2020-2021</t>
  </si>
  <si>
    <t>45-49 2021-2022</t>
  </si>
  <si>
    <t>45-49 2022-2023</t>
  </si>
  <si>
    <t>45-49 2023-2024</t>
  </si>
  <si>
    <t>50-54 2018-2019</t>
  </si>
  <si>
    <t>50-54 2019-2020</t>
  </si>
  <si>
    <t>50-54 2020-2021</t>
  </si>
  <si>
    <t>50-54 2021-2022</t>
  </si>
  <si>
    <t>50-54 2022-2023</t>
  </si>
  <si>
    <t>50-54 2023-2024</t>
  </si>
  <si>
    <t>55-59 2018-2019</t>
  </si>
  <si>
    <t>55-59 2019-2020</t>
  </si>
  <si>
    <t>55-59 2020-2021</t>
  </si>
  <si>
    <t>55-59 2021-2022</t>
  </si>
  <si>
    <t>55-59 2022-2023</t>
  </si>
  <si>
    <t>55-59 2023-2024</t>
  </si>
  <si>
    <t>60-64 2018-2019</t>
  </si>
  <si>
    <t>60-64 2019-2020</t>
  </si>
  <si>
    <t>60-64 2020-2021</t>
  </si>
  <si>
    <t>60-64 2021-2022</t>
  </si>
  <si>
    <t>60-64 2022-2023</t>
  </si>
  <si>
    <t>60-64 2023-2024</t>
  </si>
  <si>
    <t>65 and over 2018-2019</t>
  </si>
  <si>
    <t>65 and over 2019-2020</t>
  </si>
  <si>
    <t>65 and over 2020-2021</t>
  </si>
  <si>
    <t>65 and over 2021-2022</t>
  </si>
  <si>
    <t>65 and over 2022-2023</t>
  </si>
  <si>
    <t>65 and over 2023-2024</t>
  </si>
  <si>
    <t>Under 18 All time</t>
  </si>
  <si>
    <t>18-24 All time</t>
  </si>
  <si>
    <t>25-29 All time</t>
  </si>
  <si>
    <t>30-34 All time</t>
  </si>
  <si>
    <t>35-39 All time</t>
  </si>
  <si>
    <t>40-44 All time</t>
  </si>
  <si>
    <t>45-49 All time</t>
  </si>
  <si>
    <t>50-54 All time</t>
  </si>
  <si>
    <t>55-59 All time</t>
  </si>
  <si>
    <t>60-64 All time</t>
  </si>
  <si>
    <t>65 and over All time</t>
  </si>
  <si>
    <t>Local Authority area</t>
  </si>
  <si>
    <t>Aberdeen City 2018-2019</t>
  </si>
  <si>
    <t>Aberdeen City 2019-2020</t>
  </si>
  <si>
    <t>Aberdeen City 2020-2021</t>
  </si>
  <si>
    <t>Aberdeen City 2021-2022</t>
  </si>
  <si>
    <t>Aberdeen City 2022-2023</t>
  </si>
  <si>
    <t>Aberdeen City 2023-2024</t>
  </si>
  <si>
    <t>Aberdeenshire 2018-2019</t>
  </si>
  <si>
    <t>Aberdeenshire 2019-2020</t>
  </si>
  <si>
    <t>Aberdeenshire 2020-2021</t>
  </si>
  <si>
    <t>Aberdeenshire 2021-2022</t>
  </si>
  <si>
    <t>Aberdeenshire 2022-2023</t>
  </si>
  <si>
    <t>Aberdeenshire 2023-2024</t>
  </si>
  <si>
    <t>Angus 2018-2019</t>
  </si>
  <si>
    <t>Angus 2019-2020</t>
  </si>
  <si>
    <t>Angus 2020-2021</t>
  </si>
  <si>
    <t>Angus 2021-2022</t>
  </si>
  <si>
    <t>Angus 2022-2023</t>
  </si>
  <si>
    <t>Angus 2023-2024</t>
  </si>
  <si>
    <t>Argyll &amp; Bute 2018-2019</t>
  </si>
  <si>
    <t>Argyll &amp; Bute 2019-2020</t>
  </si>
  <si>
    <t>Argyll &amp; Bute 2020-2021</t>
  </si>
  <si>
    <t>Argyll &amp; Bute 2021-2022</t>
  </si>
  <si>
    <t>Argyll &amp; Bute 2022-2023</t>
  </si>
  <si>
    <t>Argyll &amp; Bute 2023-2024</t>
  </si>
  <si>
    <t>Clackmannanshire 2018-2019</t>
  </si>
  <si>
    <t>Clackmannanshire 2019-2020</t>
  </si>
  <si>
    <t>Clackmannanshire 2020-2021</t>
  </si>
  <si>
    <t>Clackmannanshire 2021-2022</t>
  </si>
  <si>
    <t>Clackmannanshire 2022-2023</t>
  </si>
  <si>
    <t>Clackmannanshire 2023-2024</t>
  </si>
  <si>
    <t>Dumfries &amp; Galloway 2018-2019</t>
  </si>
  <si>
    <t>Dumfries &amp; Galloway 2019-2020</t>
  </si>
  <si>
    <t>Dumfries &amp; Galloway 2020-2021</t>
  </si>
  <si>
    <t>Dumfries &amp; Galloway 2021-2022</t>
  </si>
  <si>
    <t>Dumfries &amp; Galloway 2022-2023</t>
  </si>
  <si>
    <t>Dumfries &amp; Galloway 2023-2024</t>
  </si>
  <si>
    <t>Dundee City 2018-2019</t>
  </si>
  <si>
    <t>Dundee City 2019-2020</t>
  </si>
  <si>
    <t>Dundee City 2020-2021</t>
  </si>
  <si>
    <t>Dundee City 2021-2022</t>
  </si>
  <si>
    <t>Dundee City 2022-2023</t>
  </si>
  <si>
    <t>Dundee City 2023-2024</t>
  </si>
  <si>
    <t>East Ayrshire 2018-2019</t>
  </si>
  <si>
    <t>East Ayrshire 2019-2020</t>
  </si>
  <si>
    <t>East Ayrshire 2020-2021</t>
  </si>
  <si>
    <t>East Ayrshire 2021-2022</t>
  </si>
  <si>
    <t>East Ayrshire 2022-2023</t>
  </si>
  <si>
    <t>East Ayrshire 2023-2024</t>
  </si>
  <si>
    <t>East Dunbartonshire 2018-2019</t>
  </si>
  <si>
    <t>East Dunbartonshire 2019-2020</t>
  </si>
  <si>
    <t>East Dunbartonshire 2020-2021</t>
  </si>
  <si>
    <t>East Dunbartonshire 2021-2022</t>
  </si>
  <si>
    <t>East Dunbartonshire 2022-2023</t>
  </si>
  <si>
    <t>East Dunbartonshire 2023-2024</t>
  </si>
  <si>
    <t>East Lothian 2018-2019</t>
  </si>
  <si>
    <t>East Lothian 2019-2020</t>
  </si>
  <si>
    <t>East Lothian 2020-2021</t>
  </si>
  <si>
    <t>East Lothian 2021-2022</t>
  </si>
  <si>
    <t>East Lothian 2022-2023</t>
  </si>
  <si>
    <t>East Lothian 2023-2024</t>
  </si>
  <si>
    <t>East Renfrewshire 2018-2019</t>
  </si>
  <si>
    <t>East Renfrewshire 2019-2020</t>
  </si>
  <si>
    <t>East Renfrewshire 2020-2021</t>
  </si>
  <si>
    <t>East Renfrewshire 2021-2022</t>
  </si>
  <si>
    <t>East Renfrewshire 2022-2023</t>
  </si>
  <si>
    <t>East Renfrewshire 2023-2024</t>
  </si>
  <si>
    <t>Edinburgh, City of 2018-2019</t>
  </si>
  <si>
    <t>Edinburgh, City of 2019-2020</t>
  </si>
  <si>
    <t>Edinburgh, City of 2020-2021</t>
  </si>
  <si>
    <t>Edinburgh, City of 2021-2022</t>
  </si>
  <si>
    <t>Edinburgh, City of 2022-2023</t>
  </si>
  <si>
    <t>Edinburgh, City of 2023-2024</t>
  </si>
  <si>
    <t>Falkirk 2018-2019</t>
  </si>
  <si>
    <t>Falkirk 2019-2020</t>
  </si>
  <si>
    <t>Falkirk 2020-2021</t>
  </si>
  <si>
    <t>Falkirk 2021-2022</t>
  </si>
  <si>
    <t>Falkirk 2022-2023</t>
  </si>
  <si>
    <t>Falkirk 2023-2024</t>
  </si>
  <si>
    <t>Fife 2018-2019</t>
  </si>
  <si>
    <t>Fife 2019-2020</t>
  </si>
  <si>
    <t>Fife 2020-2021</t>
  </si>
  <si>
    <t>Fife 2021-2022</t>
  </si>
  <si>
    <t>Fife 2022-2023</t>
  </si>
  <si>
    <t>Fife 2023-2024</t>
  </si>
  <si>
    <t>Glasgow City 2018-2019</t>
  </si>
  <si>
    <t>Glasgow City 2019-2020</t>
  </si>
  <si>
    <t>Glasgow City 2020-2021</t>
  </si>
  <si>
    <t>Glasgow City 2021-2022</t>
  </si>
  <si>
    <t>Glasgow City 2022-2023</t>
  </si>
  <si>
    <t>Glasgow City 2023-2024</t>
  </si>
  <si>
    <t>Highland 2018-2019</t>
  </si>
  <si>
    <t>Highland 2019-2020</t>
  </si>
  <si>
    <t>Highland 2020-2021</t>
  </si>
  <si>
    <t>Highland 2021-2022</t>
  </si>
  <si>
    <t>Highland 2022-2023</t>
  </si>
  <si>
    <t>Highland 2023-2024</t>
  </si>
  <si>
    <t>Inverclyde 2018-2019</t>
  </si>
  <si>
    <t>Inverclyde 2019-2020</t>
  </si>
  <si>
    <t>Inverclyde 2020-2021</t>
  </si>
  <si>
    <t>Inverclyde 2021-2022</t>
  </si>
  <si>
    <t>Inverclyde 2022-2023</t>
  </si>
  <si>
    <t>Inverclyde 2023-2024</t>
  </si>
  <si>
    <t>Midlothian 2018-2019</t>
  </si>
  <si>
    <t>Midlothian 2019-2020</t>
  </si>
  <si>
    <t>Midlothian 2020-2021</t>
  </si>
  <si>
    <t>Midlothian 2021-2022</t>
  </si>
  <si>
    <t>Midlothian 2022-2023</t>
  </si>
  <si>
    <t>Midlothian 2023-2024</t>
  </si>
  <si>
    <t>Moray 2018-2019</t>
  </si>
  <si>
    <t>Moray 2019-2020</t>
  </si>
  <si>
    <t>Moray 2020-2021</t>
  </si>
  <si>
    <t>Moray 2021-2022</t>
  </si>
  <si>
    <t>Moray 2022-2023</t>
  </si>
  <si>
    <t>Moray 2023-2024</t>
  </si>
  <si>
    <t>Na h-Eileanan Siar 2018-2019</t>
  </si>
  <si>
    <t>Na h-Eileanan Siar 2019-2020</t>
  </si>
  <si>
    <t>Na h-Eileanan Siar 2020-2021</t>
  </si>
  <si>
    <t>Na h-Eileanan Siar 2021-2022</t>
  </si>
  <si>
    <t>Na h-Eileanan Siar 2022-2023</t>
  </si>
  <si>
    <t>Na h-Eileanan Siar 2023-2024</t>
  </si>
  <si>
    <t>North Ayrshire 2018-2019</t>
  </si>
  <si>
    <t>North Ayrshire 2019-2020</t>
  </si>
  <si>
    <t>North Ayrshire 2020-2021</t>
  </si>
  <si>
    <t>North Ayrshire 2021-2022</t>
  </si>
  <si>
    <t>North Ayrshire 2022-2023</t>
  </si>
  <si>
    <t>North Ayrshire 2023-2024</t>
  </si>
  <si>
    <t>North Lanarkshire 2018-2019</t>
  </si>
  <si>
    <t>North Lanarkshire 2019-2020</t>
  </si>
  <si>
    <t>North Lanarkshire 2020-2021</t>
  </si>
  <si>
    <t>North Lanarkshire 2021-2022</t>
  </si>
  <si>
    <t>North Lanarkshire 2022-2023</t>
  </si>
  <si>
    <t>North Lanarkshire 2023-2024</t>
  </si>
  <si>
    <t>Orkney Islands 2018-2019</t>
  </si>
  <si>
    <t>Orkney Islands 2019-2020</t>
  </si>
  <si>
    <t>Orkney Islands 2020-2021</t>
  </si>
  <si>
    <t>Orkney Islands 2021-2022</t>
  </si>
  <si>
    <t>Orkney Islands 2022-2023</t>
  </si>
  <si>
    <t>Orkney Islands 2023-2024</t>
  </si>
  <si>
    <t>Perth &amp; Kinross 2018-2019</t>
  </si>
  <si>
    <t>Perth &amp; Kinross 2019-2020</t>
  </si>
  <si>
    <t>Perth &amp; Kinross 2020-2021</t>
  </si>
  <si>
    <t>Perth &amp; Kinross 2021-2022</t>
  </si>
  <si>
    <t>Perth &amp; Kinross 2022-2023</t>
  </si>
  <si>
    <t>Perth &amp; Kinross 2023-2024</t>
  </si>
  <si>
    <t>Renfrewshire 2018-2019</t>
  </si>
  <si>
    <t>Renfrewshire 2019-2020</t>
  </si>
  <si>
    <t>Renfrewshire 2020-2021</t>
  </si>
  <si>
    <t>Renfrewshire 2021-2022</t>
  </si>
  <si>
    <t>Renfrewshire 2022-2023</t>
  </si>
  <si>
    <t>Renfrewshire 2023-2024</t>
  </si>
  <si>
    <t>Scottish Borders 2018-2019</t>
  </si>
  <si>
    <t>Scottish Borders 2019-2020</t>
  </si>
  <si>
    <t>Scottish Borders 2020-2021</t>
  </si>
  <si>
    <t>Scottish Borders 2021-2022</t>
  </si>
  <si>
    <t>Scottish Borders 2022-2023</t>
  </si>
  <si>
    <t>Scottish Borders 2023-2024</t>
  </si>
  <si>
    <t>Shetland Islands 2018-2019</t>
  </si>
  <si>
    <t>Shetland Islands 2019-2020</t>
  </si>
  <si>
    <t>Shetland Islands 2020-2021</t>
  </si>
  <si>
    <t>Shetland Islands 2021-2022</t>
  </si>
  <si>
    <t>Shetland Islands 2022-2023</t>
  </si>
  <si>
    <t>Shetland Islands 2023-2024</t>
  </si>
  <si>
    <t>South Ayrshire 2018-2019</t>
  </si>
  <si>
    <t>South Ayrshire 2019-2020</t>
  </si>
  <si>
    <t>South Ayrshire 2020-2021</t>
  </si>
  <si>
    <t>South Ayrshire 2021-2022</t>
  </si>
  <si>
    <t>South Ayrshire 2022-2023</t>
  </si>
  <si>
    <t>South Ayrshire 2023-2024</t>
  </si>
  <si>
    <t>South Lanarkshire 2018-2019</t>
  </si>
  <si>
    <t>South Lanarkshire 2019-2020</t>
  </si>
  <si>
    <t>South Lanarkshire 2020-2021</t>
  </si>
  <si>
    <t>South Lanarkshire 2021-2022</t>
  </si>
  <si>
    <t>South Lanarkshire 2022-2023</t>
  </si>
  <si>
    <t>South Lanarkshire 2023-2024</t>
  </si>
  <si>
    <t>Stirling 2018-2019</t>
  </si>
  <si>
    <t>Stirling 2019-2020</t>
  </si>
  <si>
    <t>Stirling 2020-2021</t>
  </si>
  <si>
    <t>Stirling 2021-2022</t>
  </si>
  <si>
    <t>Stirling 2022-2023</t>
  </si>
  <si>
    <t>Stirling 2023-2024</t>
  </si>
  <si>
    <t>West Dunbartonshire 2018-2019</t>
  </si>
  <si>
    <t>West Dunbartonshire 2019-2020</t>
  </si>
  <si>
    <t>West Dunbartonshire 2020-2021</t>
  </si>
  <si>
    <t>West Dunbartonshire 2021-2022</t>
  </si>
  <si>
    <t>West Dunbartonshire 2022-2023</t>
  </si>
  <si>
    <t>West Dunbartonshire 2023-2024</t>
  </si>
  <si>
    <t>West Lothian 2018-2019</t>
  </si>
  <si>
    <t>West Lothian 2019-2020</t>
  </si>
  <si>
    <t>West Lothian 2020-2021</t>
  </si>
  <si>
    <t>West Lothian 2021-2022</t>
  </si>
  <si>
    <t>West Lothian 2022-2023</t>
  </si>
  <si>
    <t>West Lothian 2023-2024</t>
  </si>
  <si>
    <t>Unknown - Scottish address 2018-2019</t>
  </si>
  <si>
    <t>Unknown - Scottish address 2019-2020</t>
  </si>
  <si>
    <t>Unknown - Scottish address 2020-2021</t>
  </si>
  <si>
    <t>Unknown - Scottish address 2021-2022</t>
  </si>
  <si>
    <t>Unknown - Scottish address 2022-2023</t>
  </si>
  <si>
    <t>Unknown - Scottish address 2023-2024</t>
  </si>
  <si>
    <t>Non-Scottish postcode 2018-2019</t>
  </si>
  <si>
    <t>Non-Scottish postcode 2019-2020</t>
  </si>
  <si>
    <t>Non-Scottish postcode 2020-2021</t>
  </si>
  <si>
    <t>Non-Scottish postcode 2021-2022</t>
  </si>
  <si>
    <t>Non-Scottish postcode 2022-2023</t>
  </si>
  <si>
    <t>Non-Scottish postcode 2023-2024</t>
  </si>
  <si>
    <t>No address 2018-2019</t>
  </si>
  <si>
    <t>No address 2019-2020</t>
  </si>
  <si>
    <t>No address 2020-2021</t>
  </si>
  <si>
    <t>No address 2021-2022</t>
  </si>
  <si>
    <t>No address 2022-2023</t>
  </si>
  <si>
    <t>No address 2023-2024</t>
  </si>
  <si>
    <t>Aberdeen City All time</t>
  </si>
  <si>
    <t>Aberdeenshire All time</t>
  </si>
  <si>
    <t>Angus All time</t>
  </si>
  <si>
    <t>Argyll &amp; Bute All time</t>
  </si>
  <si>
    <t>Clackmannanshire All time</t>
  </si>
  <si>
    <t>Dumfries &amp; Galloway All time</t>
  </si>
  <si>
    <t>Dundee City All time</t>
  </si>
  <si>
    <t>East Ayrshire All time</t>
  </si>
  <si>
    <t>East Dunbartonshire All time</t>
  </si>
  <si>
    <t>East Lothian All time</t>
  </si>
  <si>
    <t>East Renfrewshire All time</t>
  </si>
  <si>
    <t>Edinburgh, City of All time</t>
  </si>
  <si>
    <t>Falkirk All time</t>
  </si>
  <si>
    <t>Fife All time</t>
  </si>
  <si>
    <t>Glasgow City All time</t>
  </si>
  <si>
    <t>Highland All time</t>
  </si>
  <si>
    <t>Inverclyde All time</t>
  </si>
  <si>
    <t>Midlothian All time</t>
  </si>
  <si>
    <t>Moray All time</t>
  </si>
  <si>
    <t>Na h-Eileanan Siar All time</t>
  </si>
  <si>
    <t>North Ayrshire All time</t>
  </si>
  <si>
    <t>North Lanarkshire All time</t>
  </si>
  <si>
    <t>Orkney Islands All time</t>
  </si>
  <si>
    <t>Perth &amp; Kinross All time</t>
  </si>
  <si>
    <t>Renfrewshire All time</t>
  </si>
  <si>
    <t>Scottish Borders All time</t>
  </si>
  <si>
    <t>Shetland Islands All time</t>
  </si>
  <si>
    <t>South Ayrshire All time</t>
  </si>
  <si>
    <t>South Lanarkshire All time</t>
  </si>
  <si>
    <t>Stirling All time</t>
  </si>
  <si>
    <t>West Dunbartonshire All time</t>
  </si>
  <si>
    <t>West Lothian All time</t>
  </si>
  <si>
    <t>Unknown - Scottish address All time</t>
  </si>
  <si>
    <t>Non-Scottish postcode All time</t>
  </si>
  <si>
    <t>No address All time</t>
  </si>
  <si>
    <t>Applications for Best Start Grant - Pregnancy and Baby Payment</t>
  </si>
  <si>
    <t>Applications for Best Start Grant - Early Learning Payment</t>
  </si>
  <si>
    <t>Applications for Best Start Grant - School Age Payment</t>
  </si>
  <si>
    <t>Applications for Best Start Foods</t>
  </si>
  <si>
    <t>Applications for Unknown application</t>
  </si>
  <si>
    <t>Percentage of applications for Best Start Grant - Pregnancy and Baby Payment</t>
  </si>
  <si>
    <t>Percentage of applications for Best Start Grant - Early Learning Payment</t>
  </si>
  <si>
    <t>Percentage of applications for Best Start Grant - School Age Payment</t>
  </si>
  <si>
    <t>Percentage of applications for Best Start Foods</t>
  </si>
  <si>
    <t>Percentage of applications for Unknown application</t>
  </si>
  <si>
    <t>Health Board area</t>
  </si>
  <si>
    <t>Ayrshire and Arran 2018-2019</t>
  </si>
  <si>
    <t>Ayrshire and Arran 2019-2020</t>
  </si>
  <si>
    <t>Ayrshire and Arran 2020-2021</t>
  </si>
  <si>
    <t>Ayrshire and Arran 2021-2022</t>
  </si>
  <si>
    <t>Ayrshire and Arran 2022-2023</t>
  </si>
  <si>
    <t>Ayrshire and Arran 2023-2024</t>
  </si>
  <si>
    <t>Borders 2018-2019</t>
  </si>
  <si>
    <t>Borders 2019-2020</t>
  </si>
  <si>
    <t>Borders 2020-2021</t>
  </si>
  <si>
    <t>Borders 2021-2022</t>
  </si>
  <si>
    <t>Borders 2022-2023</t>
  </si>
  <si>
    <t>Borders 2023-2024</t>
  </si>
  <si>
    <t>Dumfries and Galloway 2018-2019</t>
  </si>
  <si>
    <t>Dumfries and Galloway 2019-2020</t>
  </si>
  <si>
    <t>Dumfries and Galloway 2020-2021</t>
  </si>
  <si>
    <t>Dumfries and Galloway 2021-2022</t>
  </si>
  <si>
    <t>Dumfries and Galloway 2022-2023</t>
  </si>
  <si>
    <t>Dumfries and Galloway 2023-2024</t>
  </si>
  <si>
    <t>Forth Valley 2018-2019</t>
  </si>
  <si>
    <t>Forth Valley 2019-2020</t>
  </si>
  <si>
    <t>Forth Valley 2020-2021</t>
  </si>
  <si>
    <t>Forth Valley 2021-2022</t>
  </si>
  <si>
    <t>Forth Valley 2022-2023</t>
  </si>
  <si>
    <t>Forth Valley 2023-2024</t>
  </si>
  <si>
    <t>Grampian 2018-2019</t>
  </si>
  <si>
    <t>Grampian 2019-2020</t>
  </si>
  <si>
    <t>Grampian 2020-2021</t>
  </si>
  <si>
    <t>Grampian 2021-2022</t>
  </si>
  <si>
    <t>Grampian 2022-2023</t>
  </si>
  <si>
    <t>Grampian 2023-2024</t>
  </si>
  <si>
    <t>Greater Glasgow and Clyde 2018-2019</t>
  </si>
  <si>
    <t>Greater Glasgow and Clyde 2019-2020</t>
  </si>
  <si>
    <t>Greater Glasgow and Clyde 2020-2021</t>
  </si>
  <si>
    <t>Greater Glasgow and Clyde 2021-2022</t>
  </si>
  <si>
    <t>Greater Glasgow and Clyde 2022-2023</t>
  </si>
  <si>
    <t>Greater Glasgow and Clyde 2023-2024</t>
  </si>
  <si>
    <t>Lanarkshire 2018-2019</t>
  </si>
  <si>
    <t>Lanarkshire 2019-2020</t>
  </si>
  <si>
    <t>Lanarkshire 2020-2021</t>
  </si>
  <si>
    <t>Lanarkshire 2021-2022</t>
  </si>
  <si>
    <t>Lanarkshire 2022-2023</t>
  </si>
  <si>
    <t>Lanarkshire 2023-2024</t>
  </si>
  <si>
    <t>Lothian 2018-2019</t>
  </si>
  <si>
    <t>Lothian 2019-2020</t>
  </si>
  <si>
    <t>Lothian 2020-2021</t>
  </si>
  <si>
    <t>Lothian 2021-2022</t>
  </si>
  <si>
    <t>Lothian 2022-2023</t>
  </si>
  <si>
    <t>Lothian 2023-2024</t>
  </si>
  <si>
    <t>Orkney 2018-2019</t>
  </si>
  <si>
    <t>Orkney 2019-2020</t>
  </si>
  <si>
    <t>Orkney 2020-2021</t>
  </si>
  <si>
    <t>Orkney 2021-2022</t>
  </si>
  <si>
    <t>Orkney 2022-2023</t>
  </si>
  <si>
    <t>Orkney 2023-2024</t>
  </si>
  <si>
    <t>Shetland 2018-2019</t>
  </si>
  <si>
    <t>Shetland 2019-2020</t>
  </si>
  <si>
    <t>Shetland 2020-2021</t>
  </si>
  <si>
    <t>Shetland 2021-2022</t>
  </si>
  <si>
    <t>Shetland 2022-2023</t>
  </si>
  <si>
    <t>Shetland 2023-2024</t>
  </si>
  <si>
    <t>Tayside 2018-2019</t>
  </si>
  <si>
    <t>Tayside 2019-2020</t>
  </si>
  <si>
    <t>Tayside 2020-2021</t>
  </si>
  <si>
    <t>Tayside 2021-2022</t>
  </si>
  <si>
    <t>Tayside 2022-2023</t>
  </si>
  <si>
    <t>Tayside 2023-2024</t>
  </si>
  <si>
    <t>Western Isles 2018-2019</t>
  </si>
  <si>
    <t>Western Isles 2019-2020</t>
  </si>
  <si>
    <t>Western Isles 2020-2021</t>
  </si>
  <si>
    <t>Western Isles 2021-2022</t>
  </si>
  <si>
    <t>Western Isles 2022-2023</t>
  </si>
  <si>
    <t>Western Isles 2023-2024</t>
  </si>
  <si>
    <t>Ayrshire and Arran All time</t>
  </si>
  <si>
    <t>Borders All time</t>
  </si>
  <si>
    <t>Dumfries and Galloway All time</t>
  </si>
  <si>
    <t>Forth Valley All time</t>
  </si>
  <si>
    <t>Grampian All time</t>
  </si>
  <si>
    <t>Greater Glasgow and Clyde All time</t>
  </si>
  <si>
    <t>Lanarkshire All time</t>
  </si>
  <si>
    <t>Lothian All time</t>
  </si>
  <si>
    <t>Orkney All time</t>
  </si>
  <si>
    <t>Shetland All time</t>
  </si>
  <si>
    <t>Tayside All time</t>
  </si>
  <si>
    <t>Western Isles All time</t>
  </si>
  <si>
    <t>Type of birth</t>
  </si>
  <si>
    <t>First Birth 2018-2019</t>
  </si>
  <si>
    <t>First Birth 2019-2020</t>
  </si>
  <si>
    <t>First Birth 2020-2021</t>
  </si>
  <si>
    <t>First Birth 2021-2022</t>
  </si>
  <si>
    <t>First Birth 2022-2023</t>
  </si>
  <si>
    <t>First Birth 2023-2024</t>
  </si>
  <si>
    <t>First Birth All time</t>
  </si>
  <si>
    <t>Subsequent Birth 2018-2019</t>
  </si>
  <si>
    <t>Subsequent Birth 2019-2020</t>
  </si>
  <si>
    <t>Subsequent Birth 2020-2021</t>
  </si>
  <si>
    <t>Subsequent Birth 2021-2022</t>
  </si>
  <si>
    <t>Subsequent Birth 2022-2023</t>
  </si>
  <si>
    <t>Subsequent Birth 2023-2024</t>
  </si>
  <si>
    <t>Subsequent Birth All time</t>
  </si>
  <si>
    <t>Multiple Births 2018-2019</t>
  </si>
  <si>
    <t>Multiple Births 2019-2020</t>
  </si>
  <si>
    <t>Multiple Births 2020-2021</t>
  </si>
  <si>
    <t>Multiple Births 2021-2022</t>
  </si>
  <si>
    <t>Multiple Births 2022-2023</t>
  </si>
  <si>
    <t>Multiple Births 2023-2024</t>
  </si>
  <si>
    <t>Multiple Births All time</t>
  </si>
  <si>
    <t>Financial year</t>
  </si>
  <si>
    <r>
      <t xml:space="preserve">Month
</t>
    </r>
    <r>
      <rPr>
        <sz val="12"/>
        <rFont val="Calibri"/>
        <family val="2"/>
      </rPr>
      <t>[note 1]</t>
    </r>
  </si>
  <si>
    <r>
      <t xml:space="preserve">Total applications received
</t>
    </r>
    <r>
      <rPr>
        <sz val="12"/>
        <rFont val="Calibri"/>
        <family val="2"/>
      </rPr>
      <t>[note 2]</t>
    </r>
  </si>
  <si>
    <r>
      <t xml:space="preserve">Total applications processed
</t>
    </r>
    <r>
      <rPr>
        <sz val="12"/>
        <rFont val="Calibri"/>
        <family val="2"/>
      </rPr>
      <t>[note 3]</t>
    </r>
  </si>
  <si>
    <r>
      <t xml:space="preserve">Authorised applications
</t>
    </r>
    <r>
      <rPr>
        <sz val="12"/>
        <rFont val="Calibri"/>
        <family val="2"/>
      </rPr>
      <t>[note 4]</t>
    </r>
  </si>
  <si>
    <r>
      <t xml:space="preserve">Denied applications
</t>
    </r>
    <r>
      <rPr>
        <sz val="12"/>
        <rFont val="Calibri"/>
        <family val="2"/>
      </rPr>
      <t>[note 5]</t>
    </r>
  </si>
  <si>
    <r>
      <t xml:space="preserve">Withdrawn applications
</t>
    </r>
    <r>
      <rPr>
        <sz val="12"/>
        <rFont val="Calibri"/>
        <family val="2"/>
      </rPr>
      <t>[note 6]</t>
    </r>
  </si>
  <si>
    <r>
      <t xml:space="preserve">Financial Year selection
</t>
    </r>
    <r>
      <rPr>
        <sz val="12"/>
        <rFont val="Calibri"/>
        <family val="2"/>
      </rPr>
      <t>[note 1]:</t>
    </r>
  </si>
  <si>
    <r>
      <t xml:space="preserve">Component included in applications
</t>
    </r>
    <r>
      <rPr>
        <sz val="12"/>
        <rFont val="Calibri"/>
        <family val="2"/>
      </rPr>
      <t>[note 2][note 3][note 4][note 5]
[note 6]</t>
    </r>
  </si>
  <si>
    <r>
      <t xml:space="preserve">Total applications processed
</t>
    </r>
    <r>
      <rPr>
        <sz val="12"/>
        <rFont val="Calibri"/>
        <family val="2"/>
      </rPr>
      <t>[note 7]</t>
    </r>
  </si>
  <si>
    <r>
      <t xml:space="preserve">Authorised applications
</t>
    </r>
    <r>
      <rPr>
        <sz val="12"/>
        <rFont val="Calibri"/>
        <family val="2"/>
      </rPr>
      <t>[note 8]</t>
    </r>
  </si>
  <si>
    <r>
      <t xml:space="preserve">Denied applications
</t>
    </r>
    <r>
      <rPr>
        <sz val="12"/>
        <rFont val="Calibri"/>
        <family val="2"/>
      </rPr>
      <t>[note 9]</t>
    </r>
  </si>
  <si>
    <r>
      <t xml:space="preserve">Withdrawn applications
</t>
    </r>
    <r>
      <rPr>
        <sz val="12"/>
        <rFont val="Calibri"/>
        <family val="2"/>
      </rPr>
      <t>[note 10]</t>
    </r>
  </si>
  <si>
    <r>
      <t xml:space="preserve">Applications received by month
</t>
    </r>
    <r>
      <rPr>
        <sz val="12"/>
        <rFont val="Calibri"/>
        <family val="2"/>
      </rPr>
      <t>[note 1]</t>
    </r>
  </si>
  <si>
    <r>
      <t xml:space="preserve">Phone applications
</t>
    </r>
    <r>
      <rPr>
        <sz val="12"/>
        <rFont val="Calibri"/>
        <family val="2"/>
      </rPr>
      <t>[note 2]</t>
    </r>
  </si>
  <si>
    <r>
      <t xml:space="preserve">Other channels
</t>
    </r>
    <r>
      <rPr>
        <sz val="12"/>
        <rFont val="Calibri"/>
        <family val="2"/>
      </rPr>
      <t>[note 3]</t>
    </r>
  </si>
  <si>
    <r>
      <t xml:space="preserve">Applicant age group
</t>
    </r>
    <r>
      <rPr>
        <sz val="12"/>
        <rFont val="Calibri"/>
        <family val="2"/>
      </rPr>
      <t>[note 2][note 3]</t>
    </r>
  </si>
  <si>
    <r>
      <t xml:space="preserve">Total applications received
</t>
    </r>
    <r>
      <rPr>
        <sz val="12"/>
        <rFont val="Calibri"/>
        <family val="2"/>
      </rPr>
      <t>[note 4]</t>
    </r>
  </si>
  <si>
    <r>
      <t xml:space="preserve">Authorised applications
</t>
    </r>
    <r>
      <rPr>
        <sz val="12"/>
        <rFont val="Calibri"/>
        <family val="2"/>
      </rPr>
      <t>[note 5]</t>
    </r>
  </si>
  <si>
    <r>
      <t xml:space="preserve">Denied applications
</t>
    </r>
    <r>
      <rPr>
        <sz val="12"/>
        <rFont val="Calibri"/>
        <family val="2"/>
      </rPr>
      <t>[note 6]</t>
    </r>
  </si>
  <si>
    <r>
      <t xml:space="preserve">Withdrawn applications
</t>
    </r>
    <r>
      <rPr>
        <sz val="12"/>
        <rFont val="Calibri"/>
        <family val="2"/>
      </rPr>
      <t>[note 7]</t>
    </r>
  </si>
  <si>
    <r>
      <t xml:space="preserve">Local Authority area
</t>
    </r>
    <r>
      <rPr>
        <sz val="12"/>
        <rFont val="Calibri"/>
        <family val="2"/>
      </rPr>
      <t>[note 2][note 3][note 4]</t>
    </r>
  </si>
  <si>
    <r>
      <t xml:space="preserve">Total applications received
</t>
    </r>
    <r>
      <rPr>
        <sz val="12"/>
        <rFont val="Calibri"/>
        <family val="2"/>
      </rPr>
      <t>[note 5]</t>
    </r>
  </si>
  <si>
    <r>
      <t xml:space="preserve">Authorised applications
</t>
    </r>
    <r>
      <rPr>
        <sz val="12"/>
        <rFont val="Calibri"/>
        <family val="2"/>
      </rPr>
      <t>[note 6]</t>
    </r>
  </si>
  <si>
    <r>
      <t xml:space="preserve">Denied applications
</t>
    </r>
    <r>
      <rPr>
        <sz val="12"/>
        <rFont val="Calibri"/>
        <family val="2"/>
      </rPr>
      <t>[note 7]</t>
    </r>
  </si>
  <si>
    <r>
      <t xml:space="preserve">Withdrawn applications
</t>
    </r>
    <r>
      <rPr>
        <sz val="12"/>
        <rFont val="Calibri"/>
        <family val="2"/>
      </rPr>
      <t>[note 8]</t>
    </r>
  </si>
  <si>
    <r>
      <t xml:space="preserve">Applications for Best Start Grant - Pregnancy and Baby Payment
</t>
    </r>
    <r>
      <rPr>
        <sz val="12"/>
        <rFont val="Calibri"/>
        <family val="2"/>
      </rPr>
      <t>[note 6][note 7]</t>
    </r>
  </si>
  <si>
    <r>
      <t xml:space="preserve">Applications for Best Start Grant - Early Learning Payment
</t>
    </r>
    <r>
      <rPr>
        <sz val="12"/>
        <rFont val="Calibri"/>
        <family val="2"/>
      </rPr>
      <t>[note 6][note 8]</t>
    </r>
  </si>
  <si>
    <r>
      <t xml:space="preserve">Applications for Best Start Grant - School Age Payment
</t>
    </r>
    <r>
      <rPr>
        <sz val="12"/>
        <rFont val="Calibri"/>
        <family val="2"/>
      </rPr>
      <t>[note 6][note 8]</t>
    </r>
  </si>
  <si>
    <r>
      <t xml:space="preserve">Applications for Best Start Foods
</t>
    </r>
    <r>
      <rPr>
        <sz val="12"/>
        <rFont val="Calibri"/>
        <family val="2"/>
      </rPr>
      <t>[note 6][note 8]</t>
    </r>
  </si>
  <si>
    <r>
      <t xml:space="preserve">Applications for Unknown application
</t>
    </r>
    <r>
      <rPr>
        <sz val="12"/>
        <rFont val="Calibri"/>
        <family val="2"/>
      </rPr>
      <t>[note 6][note 9]</t>
    </r>
  </si>
  <si>
    <r>
      <t xml:space="preserve">Percentage of applications for Best Start Grant - Pregnancy and Baby Payment
</t>
    </r>
    <r>
      <rPr>
        <sz val="12"/>
        <rFont val="Calibri"/>
        <family val="2"/>
      </rPr>
      <t>[note 6][note 7]</t>
    </r>
  </si>
  <si>
    <r>
      <t xml:space="preserve">Percentage of applications for Best Start Grant - Early Learning Payment
</t>
    </r>
    <r>
      <rPr>
        <sz val="12"/>
        <rFont val="Calibri"/>
        <family val="2"/>
      </rPr>
      <t>[note 6][note 8]</t>
    </r>
  </si>
  <si>
    <r>
      <t xml:space="preserve">Percentage of applications for Best Start Grant - School Age Payment
</t>
    </r>
    <r>
      <rPr>
        <sz val="12"/>
        <rFont val="Calibri"/>
        <family val="2"/>
      </rPr>
      <t>[note 6][note 8]</t>
    </r>
  </si>
  <si>
    <r>
      <t xml:space="preserve">Percentage of applications for Best Start Foods
</t>
    </r>
    <r>
      <rPr>
        <sz val="12"/>
        <rFont val="Calibri"/>
        <family val="2"/>
      </rPr>
      <t>[note 6][note 8]</t>
    </r>
  </si>
  <si>
    <r>
      <t xml:space="preserve">Percentage of applications for Unknown application </t>
    </r>
    <r>
      <rPr>
        <sz val="12"/>
        <rFont val="Calibri"/>
        <family val="2"/>
      </rPr>
      <t>[note 6][note 9]</t>
    </r>
  </si>
  <si>
    <r>
      <t xml:space="preserve">Health Board area
</t>
    </r>
    <r>
      <rPr>
        <sz val="12"/>
        <rFont val="Calibri"/>
        <family val="2"/>
      </rPr>
      <t>[note 2][note 3][note 4]</t>
    </r>
  </si>
  <si>
    <r>
      <t xml:space="preserve">Type of birth
</t>
    </r>
    <r>
      <rPr>
        <sz val="12"/>
        <rFont val="Calibri"/>
        <family val="2"/>
      </rPr>
      <t>[note 2][note 3]</t>
    </r>
  </si>
  <si>
    <t>[c]</t>
  </si>
  <si>
    <t>not applicable</t>
  </si>
  <si>
    <r>
      <t xml:space="preserve">Processing time by month
</t>
    </r>
    <r>
      <rPr>
        <sz val="12"/>
        <rFont val="Calibri"/>
        <family val="2"/>
      </rPr>
      <t>[note 1][note 2][note 3]</t>
    </r>
  </si>
  <si>
    <r>
      <t xml:space="preserve">Applications processed in
41 or more working days
</t>
    </r>
    <r>
      <rPr>
        <sz val="12"/>
        <rFont val="Calibri"/>
        <family val="2"/>
      </rPr>
      <t>[note 4]</t>
    </r>
  </si>
  <si>
    <r>
      <t xml:space="preserve">Average processing time
</t>
    </r>
    <r>
      <rPr>
        <sz val="12"/>
        <rFont val="Calibri"/>
        <family val="2"/>
      </rPr>
      <t>[note 5]</t>
    </r>
  </si>
  <si>
    <r>
      <t xml:space="preserve">Local Authority area
</t>
    </r>
    <r>
      <rPr>
        <sz val="12"/>
        <rFont val="Calibri"/>
        <family val="2"/>
      </rPr>
      <t>[note 1][note 2][note 3]</t>
    </r>
  </si>
  <si>
    <r>
      <t xml:space="preserve">Total value of payments
</t>
    </r>
    <r>
      <rPr>
        <sz val="12"/>
        <rFont val="Calibri"/>
        <family val="2"/>
      </rPr>
      <t>[note 4]</t>
    </r>
  </si>
  <si>
    <r>
      <t xml:space="preserve">Value of Best Start Grant - Pregnancy and Baby Payments
</t>
    </r>
    <r>
      <rPr>
        <sz val="12"/>
        <rFont val="Calibri"/>
        <family val="2"/>
      </rPr>
      <t>[note 4]</t>
    </r>
  </si>
  <si>
    <r>
      <t xml:space="preserve">Value of Best Start Grant - Early Learning Payments
</t>
    </r>
    <r>
      <rPr>
        <sz val="12"/>
        <rFont val="Calibri"/>
        <family val="2"/>
      </rPr>
      <t>[note 4]</t>
    </r>
  </si>
  <si>
    <r>
      <t xml:space="preserve">Value of Best Start Grant - School Age Payments
</t>
    </r>
    <r>
      <rPr>
        <sz val="12"/>
        <rFont val="Calibri"/>
        <family val="2"/>
      </rPr>
      <t>[note 4]</t>
    </r>
  </si>
  <si>
    <r>
      <t xml:space="preserve">Value of Best Start Foods Payments
</t>
    </r>
    <r>
      <rPr>
        <sz val="12"/>
        <rFont val="Calibri"/>
        <family val="2"/>
      </rPr>
      <t>[note 4][note 5]</t>
    </r>
  </si>
  <si>
    <r>
      <t xml:space="preserve">Benefit Component
</t>
    </r>
    <r>
      <rPr>
        <sz val="12"/>
        <rFont val="Calibri"/>
        <family val="2"/>
      </rPr>
      <t>[note 1][note 2][note 3][note 4]</t>
    </r>
  </si>
  <si>
    <r>
      <t xml:space="preserve">Year of Payment
</t>
    </r>
    <r>
      <rPr>
        <sz val="12"/>
        <rFont val="Calibri"/>
        <family val="2"/>
      </rPr>
      <t>[note 1][note 2]</t>
    </r>
  </si>
  <si>
    <r>
      <t xml:space="preserve">Number of re-determinations received
</t>
    </r>
    <r>
      <rPr>
        <sz val="12"/>
        <rFont val="Calibri"/>
        <family val="2"/>
      </rPr>
      <t>[note 2]</t>
    </r>
  </si>
  <si>
    <r>
      <t xml:space="preserve">Re-determinations completed
</t>
    </r>
    <r>
      <rPr>
        <sz val="12"/>
        <rFont val="Calibri"/>
        <family val="2"/>
      </rPr>
      <t>[note 3]</t>
    </r>
  </si>
  <si>
    <r>
      <t xml:space="preserve">Completed re-determinations which are disallowed
</t>
    </r>
    <r>
      <rPr>
        <sz val="12"/>
        <rFont val="Calibri"/>
        <family val="2"/>
      </rPr>
      <t>[note 3]</t>
    </r>
  </si>
  <si>
    <r>
      <t xml:space="preserve">Completed re-determinations which are allowed or partially allowed
</t>
    </r>
    <r>
      <rPr>
        <sz val="12"/>
        <rFont val="Calibri"/>
        <family val="2"/>
      </rPr>
      <t>[note 3]</t>
    </r>
  </si>
  <si>
    <r>
      <t xml:space="preserve">Completed re-determinations which are withdrawn
</t>
    </r>
    <r>
      <rPr>
        <sz val="12"/>
        <rFont val="Calibri"/>
        <family val="2"/>
      </rPr>
      <t>[note 3]</t>
    </r>
  </si>
  <si>
    <r>
      <t xml:space="preserve">Percentage of re-determinations disallowed
</t>
    </r>
    <r>
      <rPr>
        <sz val="12"/>
        <rFont val="Calibri"/>
        <family val="2"/>
      </rPr>
      <t>[note 3]</t>
    </r>
  </si>
  <si>
    <r>
      <t xml:space="preserve">Percentage of re-determinations allowed or partially allowed
</t>
    </r>
    <r>
      <rPr>
        <sz val="12"/>
        <rFont val="Calibri"/>
        <family val="2"/>
      </rPr>
      <t>[note 3]</t>
    </r>
  </si>
  <si>
    <r>
      <t xml:space="preserve">Percentage of re-determinations withdrawn
</t>
    </r>
    <r>
      <rPr>
        <sz val="12"/>
        <rFont val="Calibri"/>
        <family val="2"/>
      </rPr>
      <t>[note 3]</t>
    </r>
  </si>
  <si>
    <r>
      <t xml:space="preserve">Average number of days to respond
</t>
    </r>
    <r>
      <rPr>
        <sz val="12"/>
        <rFont val="Calibri"/>
        <family val="2"/>
      </rPr>
      <t>[note 3][note 4][note 5]</t>
    </r>
  </si>
  <si>
    <r>
      <t xml:space="preserve">Re-determinations closed within 16 working days
</t>
    </r>
    <r>
      <rPr>
        <sz val="12"/>
        <rFont val="Calibri"/>
        <family val="2"/>
      </rPr>
      <t>[note 2][note 4]</t>
    </r>
  </si>
  <si>
    <r>
      <t xml:space="preserve">Month
</t>
    </r>
    <r>
      <rPr>
        <sz val="12"/>
        <rFont val="Calibri"/>
        <family val="2"/>
      </rPr>
      <t>[note 1][note 2]</t>
    </r>
  </si>
  <si>
    <r>
      <t xml:space="preserve">Number of appeals received
</t>
    </r>
    <r>
      <rPr>
        <sz val="12"/>
        <rFont val="Calibri"/>
        <family val="2"/>
      </rPr>
      <t>[note 3]</t>
    </r>
  </si>
  <si>
    <r>
      <t xml:space="preserve">Appeal hearings taking place
</t>
    </r>
    <r>
      <rPr>
        <sz val="12"/>
        <rFont val="Calibri"/>
        <family val="2"/>
      </rPr>
      <t>[note 3][note 4]</t>
    </r>
  </si>
  <si>
    <r>
      <t xml:space="preserve">Appeals upheld
</t>
    </r>
    <r>
      <rPr>
        <sz val="12"/>
        <rFont val="Calibri"/>
        <family val="2"/>
      </rPr>
      <t>[note 3][note 4][note 5]</t>
    </r>
  </si>
  <si>
    <r>
      <t xml:space="preserve">Appeals not upheld
</t>
    </r>
    <r>
      <rPr>
        <sz val="12"/>
        <rFont val="Calibri"/>
        <family val="2"/>
      </rPr>
      <t>[note 3][note 4][note 5]</t>
    </r>
  </si>
  <si>
    <r>
      <t xml:space="preserve">Percentage of appeals upheld
</t>
    </r>
    <r>
      <rPr>
        <sz val="12"/>
        <rFont val="Calibri"/>
        <family val="2"/>
      </rPr>
      <t>[note 3][note 4][note 5]</t>
    </r>
  </si>
  <si>
    <r>
      <t xml:space="preserve">Percentage of appeals not upheld
</t>
    </r>
    <r>
      <rPr>
        <sz val="12"/>
        <rFont val="Calibri"/>
        <family val="2"/>
      </rPr>
      <t>[note 3][note 4][note 5]</t>
    </r>
  </si>
  <si>
    <r>
      <t xml:space="preserve">Number of review requests received
</t>
    </r>
    <r>
      <rPr>
        <sz val="12"/>
        <rFont val="Calibri"/>
        <family val="2"/>
      </rPr>
      <t>[note 2]</t>
    </r>
  </si>
  <si>
    <r>
      <t xml:space="preserve">Reviews completed
</t>
    </r>
    <r>
      <rPr>
        <sz val="12"/>
        <rFont val="Calibri"/>
        <family val="2"/>
      </rPr>
      <t>[note 3]</t>
    </r>
  </si>
  <si>
    <r>
      <t xml:space="preserve">Completed reviews which are disallowed
</t>
    </r>
    <r>
      <rPr>
        <sz val="12"/>
        <rFont val="Calibri"/>
        <family val="2"/>
      </rPr>
      <t>[note 3]</t>
    </r>
  </si>
  <si>
    <r>
      <t xml:space="preserve">Completed reviews which are allowed or partially allowed
</t>
    </r>
    <r>
      <rPr>
        <sz val="12"/>
        <rFont val="Calibri"/>
        <family val="2"/>
      </rPr>
      <t>[note 3]</t>
    </r>
  </si>
  <si>
    <r>
      <t xml:space="preserve">Completed reviews which are withdrawn
</t>
    </r>
    <r>
      <rPr>
        <sz val="12"/>
        <rFont val="Calibri"/>
        <family val="2"/>
      </rPr>
      <t>[note 3]</t>
    </r>
  </si>
  <si>
    <r>
      <t xml:space="preserve">Percentage of reviews disallowed
</t>
    </r>
    <r>
      <rPr>
        <sz val="12"/>
        <rFont val="Calibri"/>
        <family val="2"/>
      </rPr>
      <t>[note 3]</t>
    </r>
  </si>
  <si>
    <r>
      <t xml:space="preserve">Percentage of reviews allowed or partially allowed
</t>
    </r>
    <r>
      <rPr>
        <sz val="12"/>
        <rFont val="Calibri"/>
        <family val="2"/>
      </rPr>
      <t>[note 3]</t>
    </r>
  </si>
  <si>
    <r>
      <t xml:space="preserve">Percentage of reviews withdrawn
</t>
    </r>
    <r>
      <rPr>
        <sz val="12"/>
        <rFont val="Calibri"/>
        <family val="2"/>
      </rPr>
      <t>[note 3]</t>
    </r>
  </si>
  <si>
    <r>
      <t xml:space="preserve">Average number of days to respond
</t>
    </r>
    <r>
      <rPr>
        <sz val="12"/>
        <rFont val="Calibri"/>
        <family val="2"/>
      </rPr>
      <t>[note 3][note 4]
[note 5]</t>
    </r>
  </si>
  <si>
    <r>
      <t xml:space="preserve">
Total Number of Best Start Grant and Foods payments
</t>
    </r>
    <r>
      <rPr>
        <sz val="12"/>
        <rFont val="Calibri"/>
        <family val="2"/>
      </rPr>
      <t>[note 4]</t>
    </r>
    <r>
      <rPr>
        <b/>
        <sz val="12"/>
        <rFont val="Calibri"/>
        <family val="2"/>
      </rPr>
      <t xml:space="preserve">
</t>
    </r>
  </si>
  <si>
    <r>
      <t xml:space="preserve">Payment month
</t>
    </r>
    <r>
      <rPr>
        <sz val="12"/>
        <rFont val="Calibri"/>
        <family val="2"/>
      </rPr>
      <t>[note 1][note 2][note 3]</t>
    </r>
  </si>
  <si>
    <t xml:space="preserve">Total Value of Best Start Grant - Pregnancy and Baby Payments
</t>
  </si>
  <si>
    <t xml:space="preserve">Value of Best Start Grant - Early Learning Payments
</t>
  </si>
  <si>
    <t xml:space="preserve">Value of Best Start Grant - School Age Payments
</t>
  </si>
  <si>
    <t xml:space="preserve">Number of Best Start Grant - Pregnancy and Baby Payments
</t>
  </si>
  <si>
    <t xml:space="preserve">Number of Best Start Grant - Early Learning Payments
</t>
  </si>
  <si>
    <t xml:space="preserve">Number of Best Start Grant - School Age Payments
</t>
  </si>
  <si>
    <r>
      <t xml:space="preserve">Number of Best Start Foods Payments
</t>
    </r>
    <r>
      <rPr>
        <sz val="12"/>
        <rFont val="Calibri"/>
        <family val="2"/>
      </rPr>
      <t>[note 4]</t>
    </r>
  </si>
  <si>
    <r>
      <t xml:space="preserve">Value of Best Start Foods Payments
</t>
    </r>
    <r>
      <rPr>
        <sz val="12"/>
        <rFont val="Calibri"/>
        <family val="2"/>
      </rPr>
      <t>[note 4]</t>
    </r>
    <r>
      <rPr>
        <b/>
        <sz val="12"/>
        <rFont val="Calibri"/>
        <family val="2"/>
      </rPr>
      <t xml:space="preserve">
</t>
    </r>
  </si>
  <si>
    <r>
      <t xml:space="preserve">Percentage of Best Start Grant - Pregnancy and Baby Payments
</t>
    </r>
    <r>
      <rPr>
        <sz val="12"/>
        <rFont val="Calibri"/>
        <family val="2"/>
      </rPr>
      <t>[note 5]</t>
    </r>
  </si>
  <si>
    <r>
      <t xml:space="preserve">Percentage of Best Start Grant - Early Learning Payments
</t>
    </r>
    <r>
      <rPr>
        <sz val="12"/>
        <rFont val="Calibri"/>
        <family val="2"/>
      </rPr>
      <t>[note 5]</t>
    </r>
  </si>
  <si>
    <r>
      <t xml:space="preserve">Percentage of Best Start Grant - School Age Payments
</t>
    </r>
    <r>
      <rPr>
        <sz val="12"/>
        <rFont val="Calibri"/>
        <family val="2"/>
      </rPr>
      <t>[note 5]</t>
    </r>
  </si>
  <si>
    <r>
      <t xml:space="preserve">Percentage of Best Start Foods Payments
</t>
    </r>
    <r>
      <rPr>
        <sz val="12"/>
        <rFont val="Calibri"/>
        <family val="2"/>
      </rPr>
      <t>[note 5]</t>
    </r>
  </si>
  <si>
    <t xml:space="preserve">Total value of Best Start Grant and Foods payments
</t>
  </si>
  <si>
    <t>Number of individual Pregnancy and Baby Payment clients paid</t>
  </si>
  <si>
    <t>Number of individual Early Learning Grant clients paid</t>
  </si>
  <si>
    <t>Number of individual School Age Payments clients paid</t>
  </si>
  <si>
    <t>Number of individual Best Start Foods clients paid</t>
  </si>
  <si>
    <t>[note 2]Financial Year 2022 - 2023 includes the months from April 2022 to March 2023; Financial Year 2023 - 2024 includes the months from April 2023 to September 2023.</t>
  </si>
  <si>
    <t>[note 4] Development work is ongoing to calculate the total number of individual clients who were paid for Best Start Grant and Best Start Foods and will be included in future releases.</t>
  </si>
  <si>
    <t>n/a</t>
  </si>
  <si>
    <t>Notes are located below this table and begin in cell A8.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</si>
</sst>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_-* #,##0_-;\-* #,##0_-;_-* &quot;-&quot;??_-;_-@_-"/>
    <numFmt numFmtId="166" formatCode="0.0%"/>
  </numFmts>
  <fonts count="13" x14ac:knownFonts="1">
    <font>
      <sz val="12"/>
      <color rgb="FF000000"/>
      <name val="Calibri"/>
    </font>
    <font>
      <b/>
      <sz val="12"/>
      <color rgb="FF000000"/>
      <name val="Calibri"/>
    </font>
    <font>
      <sz val="12"/>
      <name val="Calibri"/>
    </font>
    <font>
      <b/>
      <sz val="14"/>
      <name val="Calibri"/>
    </font>
    <font>
      <b/>
      <sz val="12"/>
      <name val="Calibri"/>
    </font>
    <font>
      <u/>
      <sz val="12"/>
      <name val="Calibri"/>
    </font>
    <font>
      <b/>
      <sz val="16"/>
      <name val="Calibri"/>
      <family val="2"/>
      <scheme val="minor"/>
    </font>
    <font>
      <sz val="12"/>
      <name val="Calibri"/>
      <family val="2"/>
    </font>
    <font>
      <b/>
      <sz val="12"/>
      <name val="Calibri"/>
      <family val="2"/>
    </font>
    <font>
      <sz val="12"/>
      <color rgb="FF000000"/>
      <name val="Calibri"/>
    </font>
    <font>
      <sz val="12"/>
      <color rgb="FF000000"/>
      <name val="Calibri"/>
      <family val="2"/>
    </font>
    <font>
      <b/>
      <sz val="12"/>
      <name val="Calibri"/>
      <family val="2"/>
      <scheme val="minor"/>
    </font>
    <font>
      <sz val="12"/>
      <name val="Calibri"/>
      <family val="2"/>
      <scheme val="minor"/>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rgb="FF000000"/>
      </right>
      <top/>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s>
  <cellStyleXfs count="4">
    <xf numFmtId="0" fontId="0" fillId="0" borderId="0"/>
    <xf numFmtId="49" fontId="6" fillId="0" borderId="0" applyNumberFormat="0" applyFill="0" applyAlignment="0" applyProtection="0"/>
    <xf numFmtId="43" fontId="9" fillId="0" borderId="0" applyFont="0" applyFill="0" applyBorder="0" applyAlignment="0" applyProtection="0"/>
    <xf numFmtId="0" fontId="10" fillId="0" borderId="0"/>
  </cellStyleXfs>
  <cellXfs count="63">
    <xf numFmtId="0" fontId="0" fillId="0" borderId="0" xfId="0"/>
    <xf numFmtId="0" fontId="1" fillId="0" borderId="1" xfId="0" applyFont="1" applyBorder="1" applyAlignment="1">
      <alignment horizontal="center" vertical="center" wrapText="1"/>
    </xf>
    <xf numFmtId="3" fontId="0" fillId="0" borderId="2" xfId="0" applyNumberFormat="1" applyBorder="1" applyAlignment="1">
      <alignment horizontal="right"/>
    </xf>
    <xf numFmtId="9" fontId="0" fillId="0" borderId="2" xfId="0" applyNumberFormat="1" applyBorder="1" applyAlignment="1">
      <alignment horizontal="right"/>
    </xf>
    <xf numFmtId="0" fontId="0" fillId="0" borderId="0" xfId="0" applyAlignment="1">
      <alignment wrapText="1"/>
    </xf>
    <xf numFmtId="0" fontId="2" fillId="0" borderId="0" xfId="0" applyFont="1"/>
    <xf numFmtId="0" fontId="3" fillId="0" borderId="0" xfId="0" applyFont="1"/>
    <xf numFmtId="0" fontId="4" fillId="0" borderId="1" xfId="0" applyFont="1" applyBorder="1" applyAlignment="1">
      <alignment horizontal="center" vertical="center" wrapText="1"/>
    </xf>
    <xf numFmtId="0" fontId="5" fillId="0" borderId="2" xfId="0" applyFont="1" applyBorder="1"/>
    <xf numFmtId="0" fontId="2" fillId="0" borderId="2" xfId="0" applyFont="1" applyBorder="1"/>
    <xf numFmtId="0" fontId="6" fillId="0" borderId="0" xfId="1" applyNumberFormat="1"/>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left"/>
    </xf>
    <xf numFmtId="3" fontId="8" fillId="0" borderId="1" xfId="0" applyNumberFormat="1" applyFont="1" applyBorder="1" applyAlignment="1">
      <alignment horizontal="right"/>
    </xf>
    <xf numFmtId="9" fontId="8" fillId="0" borderId="1" xfId="0" applyNumberFormat="1" applyFont="1" applyBorder="1" applyAlignment="1">
      <alignment horizontal="right"/>
    </xf>
    <xf numFmtId="3" fontId="7" fillId="0" borderId="2" xfId="0" applyNumberFormat="1" applyFont="1" applyBorder="1" applyAlignment="1">
      <alignment horizontal="right"/>
    </xf>
    <xf numFmtId="9" fontId="7" fillId="0" borderId="2" xfId="0" applyNumberFormat="1" applyFont="1" applyBorder="1" applyAlignment="1">
      <alignment horizontal="right"/>
    </xf>
    <xf numFmtId="0" fontId="8" fillId="0" borderId="3" xfId="0" applyFont="1" applyBorder="1" applyAlignment="1">
      <alignment horizontal="left"/>
    </xf>
    <xf numFmtId="3" fontId="8" fillId="0" borderId="3" xfId="0" applyNumberFormat="1" applyFont="1" applyBorder="1" applyAlignment="1">
      <alignment horizontal="right"/>
    </xf>
    <xf numFmtId="9" fontId="8" fillId="0" borderId="3" xfId="0" applyNumberFormat="1" applyFont="1" applyBorder="1" applyAlignment="1">
      <alignment horizontal="right"/>
    </xf>
    <xf numFmtId="0" fontId="8" fillId="0" borderId="2" xfId="0" applyFont="1" applyBorder="1"/>
    <xf numFmtId="3" fontId="8" fillId="0" borderId="2" xfId="0" applyNumberFormat="1" applyFont="1" applyBorder="1" applyAlignment="1">
      <alignment horizontal="right"/>
    </xf>
    <xf numFmtId="9" fontId="8" fillId="0" borderId="2" xfId="0" applyNumberFormat="1" applyFont="1" applyBorder="1" applyAlignment="1">
      <alignment horizontal="right"/>
    </xf>
    <xf numFmtId="0" fontId="7" fillId="0" borderId="0" xfId="0" applyFont="1" applyAlignment="1">
      <alignment wrapText="1"/>
    </xf>
    <xf numFmtId="164" fontId="8" fillId="0" borderId="1" xfId="0" applyNumberFormat="1" applyFont="1" applyBorder="1" applyAlignment="1">
      <alignment horizontal="right"/>
    </xf>
    <xf numFmtId="164" fontId="7" fillId="0" borderId="2" xfId="0" applyNumberFormat="1" applyFont="1" applyBorder="1" applyAlignment="1">
      <alignment horizontal="right"/>
    </xf>
    <xf numFmtId="164" fontId="8" fillId="0" borderId="3" xfId="0" applyNumberFormat="1" applyFont="1" applyBorder="1" applyAlignment="1">
      <alignment horizontal="right"/>
    </xf>
    <xf numFmtId="164" fontId="8" fillId="0" borderId="2" xfId="0" applyNumberFormat="1" applyFont="1" applyBorder="1" applyAlignment="1">
      <alignment horizontal="right"/>
    </xf>
    <xf numFmtId="0" fontId="6" fillId="0" borderId="0" xfId="1" applyNumberFormat="1" applyAlignment="1">
      <alignment horizontal="center" vertical="center" wrapText="1"/>
    </xf>
    <xf numFmtId="0" fontId="8" fillId="0" borderId="2" xfId="0" applyFont="1" applyBorder="1" applyAlignment="1">
      <alignment horizontal="left"/>
    </xf>
    <xf numFmtId="0" fontId="8" fillId="0" borderId="4" xfId="3"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left"/>
    </xf>
    <xf numFmtId="0" fontId="8" fillId="0" borderId="8" xfId="0" applyFont="1" applyBorder="1" applyAlignment="1">
      <alignment horizontal="left"/>
    </xf>
    <xf numFmtId="0" fontId="8" fillId="0" borderId="9" xfId="0" applyFont="1" applyBorder="1" applyAlignment="1">
      <alignment horizontal="left"/>
    </xf>
    <xf numFmtId="0" fontId="8" fillId="0" borderId="9" xfId="0" applyFont="1" applyBorder="1"/>
    <xf numFmtId="0" fontId="7" fillId="0" borderId="2" xfId="0" applyFont="1" applyBorder="1" applyAlignment="1">
      <alignment horizontal="right"/>
    </xf>
    <xf numFmtId="165" fontId="7" fillId="0" borderId="2" xfId="2" applyNumberFormat="1" applyFont="1" applyBorder="1" applyAlignment="1">
      <alignment horizontal="right"/>
    </xf>
    <xf numFmtId="0" fontId="8" fillId="0" borderId="3" xfId="0" applyFont="1" applyBorder="1" applyAlignment="1">
      <alignment horizontal="right"/>
    </xf>
    <xf numFmtId="165" fontId="8" fillId="0" borderId="3" xfId="2" applyNumberFormat="1" applyFont="1" applyBorder="1" applyAlignment="1">
      <alignment horizontal="right"/>
    </xf>
    <xf numFmtId="165" fontId="8" fillId="0" borderId="1" xfId="2" applyNumberFormat="1" applyFont="1" applyBorder="1" applyAlignment="1">
      <alignment horizontal="right"/>
    </xf>
    <xf numFmtId="165" fontId="8" fillId="0" borderId="2" xfId="2" applyNumberFormat="1" applyFont="1" applyBorder="1" applyAlignment="1">
      <alignment horizontal="right"/>
    </xf>
    <xf numFmtId="165" fontId="7" fillId="0" borderId="10" xfId="2" applyNumberFormat="1" applyFont="1" applyBorder="1"/>
    <xf numFmtId="165" fontId="8" fillId="0" borderId="6" xfId="2" applyNumberFormat="1" applyFont="1" applyBorder="1" applyAlignment="1">
      <alignment horizontal="left"/>
    </xf>
    <xf numFmtId="165" fontId="8" fillId="0" borderId="11" xfId="2" applyNumberFormat="1" applyFont="1" applyBorder="1" applyAlignment="1">
      <alignment horizontal="left"/>
    </xf>
    <xf numFmtId="165" fontId="8" fillId="0" borderId="10" xfId="2" applyNumberFormat="1" applyFont="1" applyBorder="1" applyAlignment="1">
      <alignment horizontal="left"/>
    </xf>
    <xf numFmtId="165" fontId="8" fillId="0" borderId="10" xfId="2" applyNumberFormat="1" applyFont="1" applyBorder="1"/>
    <xf numFmtId="3" fontId="7" fillId="0" borderId="12" xfId="0" applyNumberFormat="1" applyFont="1" applyBorder="1" applyAlignment="1">
      <alignment horizontal="right"/>
    </xf>
    <xf numFmtId="3" fontId="7" fillId="0" borderId="0" xfId="0" applyNumberFormat="1" applyFont="1" applyAlignment="1">
      <alignment horizontal="right"/>
    </xf>
    <xf numFmtId="0" fontId="8" fillId="0" borderId="13" xfId="0" applyFont="1" applyBorder="1" applyAlignment="1">
      <alignment horizontal="center" vertical="center" wrapText="1"/>
    </xf>
    <xf numFmtId="3" fontId="7" fillId="0" borderId="14" xfId="0" applyNumberFormat="1" applyFont="1" applyBorder="1" applyAlignment="1">
      <alignment horizontal="right"/>
    </xf>
    <xf numFmtId="0" fontId="7" fillId="0" borderId="12" xfId="0" applyFont="1" applyBorder="1" applyAlignment="1">
      <alignment wrapText="1"/>
    </xf>
    <xf numFmtId="166" fontId="8" fillId="0" borderId="1" xfId="0" applyNumberFormat="1" applyFont="1" applyBorder="1" applyAlignment="1">
      <alignment horizontal="right"/>
    </xf>
    <xf numFmtId="166" fontId="7" fillId="0" borderId="2" xfId="0" applyNumberFormat="1" applyFont="1" applyBorder="1" applyAlignment="1">
      <alignment horizontal="right"/>
    </xf>
    <xf numFmtId="166" fontId="8" fillId="0" borderId="3" xfId="0" applyNumberFormat="1" applyFont="1" applyBorder="1" applyAlignment="1">
      <alignment horizontal="right"/>
    </xf>
    <xf numFmtId="166" fontId="8" fillId="0" borderId="2" xfId="0" applyNumberFormat="1" applyFont="1" applyBorder="1" applyAlignment="1">
      <alignment horizontal="right"/>
    </xf>
    <xf numFmtId="9" fontId="7" fillId="0" borderId="2" xfId="0" applyNumberFormat="1" applyFont="1" applyBorder="1" applyAlignment="1">
      <alignment horizontal="left"/>
    </xf>
    <xf numFmtId="9" fontId="11" fillId="0" borderId="3" xfId="0" applyNumberFormat="1" applyFont="1" applyBorder="1"/>
    <xf numFmtId="9" fontId="11" fillId="0" borderId="2" xfId="0" applyNumberFormat="1" applyFont="1" applyBorder="1"/>
    <xf numFmtId="9" fontId="11" fillId="0" borderId="15" xfId="0" applyNumberFormat="1" applyFont="1" applyBorder="1"/>
    <xf numFmtId="9" fontId="12" fillId="0" borderId="3" xfId="0" applyNumberFormat="1" applyFont="1" applyBorder="1"/>
    <xf numFmtId="3" fontId="7" fillId="0" borderId="16" xfId="0" applyNumberFormat="1" applyFont="1" applyBorder="1" applyAlignment="1">
      <alignment horizontal="right"/>
    </xf>
  </cellXfs>
  <cellStyles count="4">
    <cellStyle name="Comma" xfId="2" builtinId="3"/>
    <cellStyle name="Heading 1" xfId="1" builtinId="16" customBuiltin="1"/>
    <cellStyle name="Normal" xfId="0" builtinId="0"/>
    <cellStyle name="Normal 2" xfId="3" xr:uid="{B1A7CDD9-DF25-43C5-8669-FF1949FEA0D5}"/>
  </cellStyles>
  <dxfs count="217">
    <dxf>
      <font>
        <color rgb="FF9C0006"/>
      </font>
      <fill>
        <patternFill>
          <bgColor rgb="FFFFC7CE"/>
        </patternFill>
      </fill>
    </dxf>
    <dxf>
      <font>
        <color rgb="FF9C0006"/>
      </font>
      <fill>
        <patternFill>
          <bgColor rgb="FFFFC7CE"/>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border outline="0">
        <left style="thin">
          <color rgb="FF000000"/>
        </left>
      </border>
    </dxf>
    <dxf>
      <font>
        <color auto="1"/>
      </font>
      <numFmt numFmtId="166" formatCode="0.0%"/>
    </dxf>
    <dxf>
      <font>
        <color auto="1"/>
      </font>
      <border outline="0">
        <right style="thin">
          <color rgb="FF000000"/>
        </right>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border outline="0">
        <left style="thin">
          <color rgb="FF000000"/>
        </left>
      </border>
    </dxf>
    <dxf>
      <font>
        <color auto="1"/>
      </font>
      <numFmt numFmtId="166" formatCode="0.0%"/>
    </dxf>
    <dxf>
      <font>
        <color auto="1"/>
      </font>
      <border outline="0">
        <right style="thin">
          <color rgb="FF000000"/>
        </right>
      </border>
    </dxf>
    <dxf>
      <font>
        <color auto="1"/>
      </font>
    </dxf>
    <dxf>
      <font>
        <color auto="1"/>
      </font>
    </dxf>
    <dxf>
      <font>
        <color auto="1"/>
      </font>
    </dxf>
    <dxf>
      <font>
        <color auto="1"/>
      </font>
      <border diagonalUp="0" diagonalDown="0">
        <left style="thin">
          <color indexed="64"/>
        </left>
        <right style="thin">
          <color indexed="64"/>
        </right>
        <top/>
        <bottom/>
        <vertical/>
        <horizontal/>
      </border>
    </dxf>
    <dxf>
      <font>
        <color auto="1"/>
      </font>
      <border diagonalUp="0" diagonalDown="0">
        <left style="thin">
          <color rgb="FF000000"/>
        </left>
        <right style="thin">
          <color indexed="64"/>
        </right>
        <vertic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b/>
        <i val="0"/>
        <strike val="0"/>
        <condense val="0"/>
        <extend val="0"/>
        <outline val="0"/>
        <shadow val="0"/>
        <u val="none"/>
        <vertAlign val="baseline"/>
        <sz val="12"/>
        <color auto="1"/>
        <name val="Calibri"/>
        <family val="2"/>
        <scheme val="none"/>
      </font>
      <border diagonalUp="0" diagonalDown="0">
        <left style="thin">
          <color indexed="64"/>
        </left>
        <right style="thin">
          <color rgb="FF000000"/>
        </right>
        <top/>
        <bottom/>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31" totalsRowShown="0" headerRowDxfId="216" dataDxfId="215">
  <tableColumns count="2">
    <tableColumn id="1" xr3:uid="{00000000-0010-0000-0000-000001000000}" name="Table Number" dataDxfId="214"/>
    <tableColumn id="2" xr3:uid="{00000000-0010-0000-0000-000002000000}" name="Table or Chart Description" dataDxfId="21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8:J12" totalsRowShown="0" headerRowDxfId="110" dataDxfId="109">
  <tableColumns count="10">
    <tableColumn id="1" xr3:uid="{00000000-0010-0000-0900-000001000000}" name="Type of birth_x000a_[note 2][note 3]" dataDxfId="108"/>
    <tableColumn id="2" xr3:uid="{00000000-0010-0000-0900-000002000000}" name="Total applications received_x000a_[note 4]" dataDxfId="107"/>
    <tableColumn id="3" xr3:uid="{00000000-0010-0000-0900-000003000000}" name="Percentage of total pregnancy and baby applications received" dataDxfId="106"/>
    <tableColumn id="4" xr3:uid="{00000000-0010-0000-0900-000004000000}" name="Total applications processed" dataDxfId="105"/>
    <tableColumn id="5" xr3:uid="{00000000-0010-0000-0900-000005000000}" name="Authorised applications_x000a_[note 5]" dataDxfId="104"/>
    <tableColumn id="6" xr3:uid="{00000000-0010-0000-0900-000006000000}" name="Denied applications_x000a_[note 6]" dataDxfId="103"/>
    <tableColumn id="7" xr3:uid="{00000000-0010-0000-0900-000007000000}" name="Withdrawn applications" dataDxfId="102"/>
    <tableColumn id="8" xr3:uid="{00000000-0010-0000-0900-000008000000}" name="Percentage of processed applications authorised" dataDxfId="101"/>
    <tableColumn id="9" xr3:uid="{00000000-0010-0000-0900-000009000000}" name="Percentage of processed applications denied" dataDxfId="100"/>
    <tableColumn id="10" xr3:uid="{00000000-0010-0000-0900-00000A000000}" name="Percentage of processed applications withdrawn" dataDxfId="99"/>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M72" totalsRowShown="0" headerRowDxfId="98" dataDxfId="97">
  <tableColumns count="13">
    <tableColumn id="1" xr3:uid="{00000000-0010-0000-0A00-000001000000}" name="Processing time by month_x000a_[note 1][note 2][note 3]" dataDxfId="96"/>
    <tableColumn id="2" xr3:uid="{00000000-0010-0000-0A00-000002000000}" name="Total applications_x000a_excluding re-determinations" dataDxfId="95"/>
    <tableColumn id="3" xr3:uid="{00000000-0010-0000-0A00-000003000000}" name="Applications processed in_x000a_the same working day" dataDxfId="94"/>
    <tableColumn id="4" xr3:uid="{00000000-0010-0000-0A00-000004000000}" name="Applications processed in_x000a_1-5 working days" dataDxfId="93"/>
    <tableColumn id="5" xr3:uid="{00000000-0010-0000-0A00-000005000000}" name="Applications processed in_x000a_6-10 working days" dataDxfId="92"/>
    <tableColumn id="6" xr3:uid="{00000000-0010-0000-0A00-000006000000}" name="Applications processed in_x000a_11-15 working days" dataDxfId="91"/>
    <tableColumn id="7" xr3:uid="{00000000-0010-0000-0A00-000007000000}" name="Applications processed in_x000a_16-20 working days" dataDxfId="90"/>
    <tableColumn id="8" xr3:uid="{00000000-0010-0000-0A00-000008000000}" name="Applications processed in_x000a_21-25 working days" dataDxfId="89"/>
    <tableColumn id="9" xr3:uid="{00000000-0010-0000-0A00-000009000000}" name="Applications processed in_x000a_26-30 working days" dataDxfId="88"/>
    <tableColumn id="10" xr3:uid="{00000000-0010-0000-0A00-00000A000000}" name="Applications processed in_x000a_31-35 working days" dataDxfId="87"/>
    <tableColumn id="11" xr3:uid="{00000000-0010-0000-0A00-00000B000000}" name="Applications processed in_x000a_36-40 working days" dataDxfId="86"/>
    <tableColumn id="12" xr3:uid="{00000000-0010-0000-0A00-00000C000000}" name="Applications processed in_x000a_41 or more working days_x000a_[note 4]" dataDxfId="85"/>
    <tableColumn id="13" xr3:uid="{00000000-0010-0000-0A00-00000D000000}" name="Average processing time_x000a_[note 5]" dataDxfId="84"/>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J42" totalsRowShown="0" headerRowDxfId="83" dataDxfId="82">
  <tableColumns count="10">
    <tableColumn id="1" xr3:uid="{00000000-0010-0000-0B00-000001000000}" name="Local Authority area_x000a_[note 1][note 2][note 3]" dataDxfId="81"/>
    <tableColumn id="2" xr3:uid="{00000000-0010-0000-0B00-000002000000}" name="Total value of payments_x000a_[note 4]" dataDxfId="80"/>
    <tableColumn id="3" xr3:uid="{00000000-0010-0000-0B00-000003000000}" name="Value of Best Start Grant - Pregnancy and Baby Payments_x000a_[note 4]" dataDxfId="79"/>
    <tableColumn id="4" xr3:uid="{00000000-0010-0000-0B00-000004000000}" name="Value of Best Start Grant - Early Learning Payments_x000a_[note 4]" dataDxfId="78"/>
    <tableColumn id="5" xr3:uid="{00000000-0010-0000-0B00-000005000000}" name="Value of Best Start Grant - School Age Payments_x000a_[note 4]" dataDxfId="77"/>
    <tableColumn id="6" xr3:uid="{00000000-0010-0000-0B00-000006000000}" name="Value of Best Start Foods Payments_x000a_[note 4][note 5]" dataDxfId="76"/>
    <tableColumn id="7" xr3:uid="{00000000-0010-0000-0B00-000007000000}" name="Percentage of Best Start Grant - Pregnancy and Baby Payments" dataDxfId="75"/>
    <tableColumn id="8" xr3:uid="{00000000-0010-0000-0B00-000008000000}" name="Percentage of Best Start Grant - Early Learning Payments" dataDxfId="74"/>
    <tableColumn id="9" xr3:uid="{00000000-0010-0000-0B00-000009000000}" name="Percentage of Best Start Grant - School Age Payments" dataDxfId="73"/>
    <tableColumn id="10" xr3:uid="{00000000-0010-0000-0B00-00000A000000}" name="Percentage of Best Start Foods Payments" dataDxfId="7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6:O71" totalsRowShown="0" headerRowDxfId="71" dataDxfId="70">
  <tableColumns count="15">
    <tableColumn id="1" xr3:uid="{00000000-0010-0000-0C00-000001000000}" name="Payment month_x000a_[note 1][note 2][note 3]" dataDxfId="69"/>
    <tableColumn id="15" xr3:uid="{0DD03DD9-9759-4FCF-AA6D-A79E877EBB51}" name="_x000a_Total Number of Best Start Grant and Foods payments_x000a_[note 4]_x000a_" dataDxfId="68"/>
    <tableColumn id="2" xr3:uid="{00000000-0010-0000-0C00-000002000000}" name="Total value of Best Start Grant and Foods payments_x000a_" dataDxfId="67"/>
    <tableColumn id="14" xr3:uid="{C3D09F4B-1FA5-4A9E-9EF0-A01F924676A5}" name="Number of Best Start Grant - Pregnancy and Baby Payments_x000a_" dataDxfId="66"/>
    <tableColumn id="3" xr3:uid="{00000000-0010-0000-0C00-000003000000}" name="Total Value of Best Start Grant - Pregnancy and Baby Payments_x000a_" dataDxfId="65"/>
    <tableColumn id="11" xr3:uid="{5E821538-51BC-4BCD-82E6-7F72C6A23290}" name="Number of Best Start Grant - Early Learning Payments_x000a_" dataDxfId="64"/>
    <tableColumn id="4" xr3:uid="{00000000-0010-0000-0C00-000004000000}" name="Value of Best Start Grant - Early Learning Payments_x000a_" dataDxfId="63"/>
    <tableColumn id="12" xr3:uid="{56D3ECEF-83D7-4092-80A2-60B280CFC671}" name="Number of Best Start Grant - School Age Payments_x000a_" dataDxfId="62"/>
    <tableColumn id="5" xr3:uid="{00000000-0010-0000-0C00-000005000000}" name="Value of Best Start Grant - School Age Payments_x000a_" dataDxfId="61"/>
    <tableColumn id="13" xr3:uid="{1ABCD163-EFE9-4431-945C-254CBCCF0E63}" name="Number of Best Start Foods Payments_x000a_[note 4]" dataDxfId="60"/>
    <tableColumn id="6" xr3:uid="{00000000-0010-0000-0C00-000006000000}" name="Value of Best Start Foods Payments_x000a_[note 4]_x000a_" dataDxfId="59"/>
    <tableColumn id="7" xr3:uid="{00000000-0010-0000-0C00-000007000000}" name="Percentage of Best Start Grant - Pregnancy and Baby Payments_x000a_[note 5]" dataDxfId="58"/>
    <tableColumn id="8" xr3:uid="{00000000-0010-0000-0C00-000008000000}" name="Percentage of Best Start Grant - Early Learning Payments_x000a_[note 5]" dataDxfId="57"/>
    <tableColumn id="9" xr3:uid="{00000000-0010-0000-0C00-000009000000}" name="Percentage of Best Start Grant - School Age Payments_x000a_[note 5]" dataDxfId="56"/>
    <tableColumn id="10" xr3:uid="{00000000-0010-0000-0C00-00000A000000}" name="Percentage of Best Start Foods Payments_x000a_[note 5]" dataDxfId="55"/>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5:B9" totalsRowShown="0" headerRowDxfId="54" dataDxfId="53">
  <tableColumns count="2">
    <tableColumn id="1" xr3:uid="{00000000-0010-0000-0D00-000001000000}" name="Benefit Component_x000a_[note 1][note 2][note 3][note 4]" dataDxfId="52"/>
    <tableColumn id="2" xr3:uid="{00000000-0010-0000-0D00-000002000000}" name="Number of Auto-awarded Payment made" dataDxfId="5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5:F7" totalsRowShown="0" headerRowDxfId="50" dataDxfId="49">
  <tableColumns count="6">
    <tableColumn id="1" xr3:uid="{00000000-0010-0000-0E00-000001000000}" name="Year of Payment_x000a_[note 1][note 2]" dataDxfId="48"/>
    <tableColumn id="2" xr3:uid="{00000000-0010-0000-0E00-000002000000}" name="Number of individual Best Start Grant and Best Start Foods clients paid" dataDxfId="47"/>
    <tableColumn id="3" xr3:uid="{00000000-0010-0000-0E00-000003000000}" name="Number of individual Pregnancy and Baby Payment clients paid" dataDxfId="46"/>
    <tableColumn id="4" xr3:uid="{00000000-0010-0000-0E00-000004000000}" name="Number of individual Early Learning Grant clients paid" dataDxfId="45"/>
    <tableColumn id="5" xr3:uid="{00000000-0010-0000-0E00-000005000000}" name="Number of individual School Age Payments clients paid" dataDxfId="44"/>
    <tableColumn id="6" xr3:uid="{94DC5FC3-429D-490C-8824-D0C0CDD70006}" name="Number of individual Best Start Foods clients paid" dataDxfId="4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a" displayName="table15a" ref="A6:M71" totalsRowShown="0" headerRowDxfId="42" dataDxfId="41">
  <tableColumns count="13">
    <tableColumn id="1" xr3:uid="{00000000-0010-0000-0F00-000001000000}" name="Month_x000a_[note 1]" dataDxfId="40"/>
    <tableColumn id="2" xr3:uid="{00000000-0010-0000-0F00-000002000000}" name="Number of re-determinations received_x000a_[note 2]" dataDxfId="39"/>
    <tableColumn id="3" xr3:uid="{00000000-0010-0000-0F00-000003000000}" name="Re-determinations as a percentage of decisions processed" dataDxfId="38"/>
    <tableColumn id="4" xr3:uid="{00000000-0010-0000-0F00-000004000000}" name="Re-determinations completed_x000a_[note 3]" dataDxfId="37"/>
    <tableColumn id="5" xr3:uid="{00000000-0010-0000-0F00-000005000000}" name="Completed re-determinations which are disallowed_x000a_[note 3]" dataDxfId="36"/>
    <tableColumn id="6" xr3:uid="{00000000-0010-0000-0F00-000006000000}" name="Completed re-determinations which are allowed or partially allowed_x000a_[note 3]" dataDxfId="35"/>
    <tableColumn id="7" xr3:uid="{00000000-0010-0000-0F00-000007000000}" name="Completed re-determinations which are withdrawn_x000a_[note 3]" dataDxfId="34"/>
    <tableColumn id="8" xr3:uid="{00000000-0010-0000-0F00-000008000000}" name="Percentage of re-determinations disallowed_x000a_[note 3]" dataDxfId="33"/>
    <tableColumn id="9" xr3:uid="{00000000-0010-0000-0F00-000009000000}" name="Percentage of re-determinations allowed or partially allowed_x000a_[note 3]" dataDxfId="32"/>
    <tableColumn id="10" xr3:uid="{00000000-0010-0000-0F00-00000A000000}" name="Percentage of re-determinations withdrawn_x000a_[note 3]" dataDxfId="31"/>
    <tableColumn id="11" xr3:uid="{00000000-0010-0000-0F00-00000B000000}" name="Re-determinations pending by end of the month" dataDxfId="30"/>
    <tableColumn id="12" xr3:uid="{00000000-0010-0000-0F00-00000C000000}" name="Average number of days to respond_x000a_[note 3][note 4][note 5]" dataDxfId="29"/>
    <tableColumn id="13" xr3:uid="{00000000-0010-0000-0F00-00000D000000}" name="Re-determinations closed within 16 working days_x000a_[note 2][note 4]" dataDxfId="28"/>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5b" displayName="table15b" ref="A6:G71" totalsRowShown="0" headerRowDxfId="27" dataDxfId="26">
  <tableColumns count="7">
    <tableColumn id="1" xr3:uid="{00000000-0010-0000-1000-000001000000}" name="Month_x000a_[note 1][note 2]" dataDxfId="25"/>
    <tableColumn id="2" xr3:uid="{00000000-0010-0000-1000-000002000000}" name="Number of appeals received_x000a_[note 3]" dataDxfId="24"/>
    <tableColumn id="3" xr3:uid="{00000000-0010-0000-1000-000003000000}" name="Appeal hearings taking place_x000a_[note 3][note 4]" dataDxfId="23"/>
    <tableColumn id="4" xr3:uid="{00000000-0010-0000-1000-000004000000}" name="Appeals upheld_x000a_[note 3][note 4][note 5]" dataDxfId="22"/>
    <tableColumn id="5" xr3:uid="{00000000-0010-0000-1000-000005000000}" name="Appeals not upheld_x000a_[note 3][note 4][note 5]" dataDxfId="21"/>
    <tableColumn id="6" xr3:uid="{00000000-0010-0000-1000-000006000000}" name="Percentage of appeals upheld_x000a_[note 3][note 4][note 5]" dataDxfId="20"/>
    <tableColumn id="7" xr3:uid="{00000000-0010-0000-1000-000007000000}" name="Percentage of appeals not upheld_x000a_[note 3][note 4][note 5]" dataDxfId="19"/>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16" displayName="table16" ref="A6:L62" totalsRowShown="0" headerRowDxfId="18" dataDxfId="17">
  <tableColumns count="12">
    <tableColumn id="1" xr3:uid="{00000000-0010-0000-1100-000001000000}" name="Month_x000a_[note 1]" dataDxfId="16"/>
    <tableColumn id="2" xr3:uid="{00000000-0010-0000-1100-000002000000}" name="Number of review requests received_x000a_[note 2]" dataDxfId="15"/>
    <tableColumn id="3" xr3:uid="{00000000-0010-0000-1100-000003000000}" name="Reviews as a percentage of decisions processed" dataDxfId="14"/>
    <tableColumn id="4" xr3:uid="{00000000-0010-0000-1100-000004000000}" name="Reviews completed_x000a_[note 3]" dataDxfId="13"/>
    <tableColumn id="5" xr3:uid="{00000000-0010-0000-1100-000005000000}" name="Completed reviews which are disallowed_x000a_[note 3]" dataDxfId="12"/>
    <tableColumn id="6" xr3:uid="{00000000-0010-0000-1100-000006000000}" name="Completed reviews which are allowed or partially allowed_x000a_[note 3]" dataDxfId="11"/>
    <tableColumn id="7" xr3:uid="{00000000-0010-0000-1100-000007000000}" name="Completed reviews which are withdrawn_x000a_[note 3]" dataDxfId="10"/>
    <tableColumn id="8" xr3:uid="{00000000-0010-0000-1100-000008000000}" name="Percentage of reviews disallowed_x000a_[note 3]" dataDxfId="9"/>
    <tableColumn id="9" xr3:uid="{00000000-0010-0000-1100-000009000000}" name="Percentage of reviews allowed or partially allowed_x000a_[note 3]" dataDxfId="8"/>
    <tableColumn id="10" xr3:uid="{00000000-0010-0000-1100-00000A000000}" name="Percentage of reviews withdrawn_x000a_[note 3]" dataDxfId="7"/>
    <tableColumn id="11" xr3:uid="{00000000-0010-0000-1100-00000B000000}" name="Review requests pending by end of the month" dataDxfId="6"/>
    <tableColumn id="12" xr3:uid="{00000000-0010-0000-1100-00000C000000}" name="Average number of days to respond_x000a_[note 3][note 4]_x000a_[note 5]" dataDxfId="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full" displayName="table2full" ref="A1:K43" totalsRowShown="0">
  <tableColumns count="11">
    <tableColumn id="1" xr3:uid="{00000000-0010-0000-1200-000001000000}" name="Component included in applications"/>
    <tableColumn id="2" xr3:uid="{00000000-0010-0000-1200-000002000000}" name="Total applications received"/>
    <tableColumn id="3" xr3:uid="{00000000-0010-0000-1200-000003000000}" name="Percentage of total applications received"/>
    <tableColumn id="4" xr3:uid="{00000000-0010-0000-1200-000004000000}" name="Total applications processed"/>
    <tableColumn id="5" xr3:uid="{00000000-0010-0000-1200-000005000000}" name="Percentage of total applications processed"/>
    <tableColumn id="6" xr3:uid="{00000000-0010-0000-1200-000006000000}" name="Authorised applications"/>
    <tableColumn id="7" xr3:uid="{00000000-0010-0000-1200-000007000000}" name="Denied applications"/>
    <tableColumn id="8" xr3:uid="{00000000-0010-0000-1200-000008000000}" name="Withdrawn applications"/>
    <tableColumn id="9" xr3:uid="{00000000-0010-0000-1200-000009000000}" name="Percentage of processed applications authorised"/>
    <tableColumn id="10" xr3:uid="{00000000-0010-0000-1200-00000A000000}" name="Percentage of processed applications denied"/>
    <tableColumn id="11" xr3:uid="{00000000-0010-0000-1200-00000B000000}" name="Percentage of processed applications withdraw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71" totalsRowShown="0" headerRowDxfId="212" dataDxfId="211">
  <tableColumns count="10">
    <tableColumn id="1" xr3:uid="{00000000-0010-0000-0100-000001000000}" name="Month_x000a_[note 1]" dataDxfId="210"/>
    <tableColumn id="2" xr3:uid="{00000000-0010-0000-0100-000002000000}" name="Total applications received_x000a_[note 2]" dataDxfId="209"/>
    <tableColumn id="3" xr3:uid="{00000000-0010-0000-0100-000003000000}" name="Percentage of total applications received" dataDxfId="208"/>
    <tableColumn id="4" xr3:uid="{00000000-0010-0000-0100-000004000000}" name="Total applications processed_x000a_[note 3]" dataDxfId="207"/>
    <tableColumn id="5" xr3:uid="{00000000-0010-0000-0100-000005000000}" name="Authorised applications_x000a_[note 4]" dataDxfId="206"/>
    <tableColumn id="6" xr3:uid="{00000000-0010-0000-0100-000006000000}" name="Denied applications_x000a_[note 5]" dataDxfId="205"/>
    <tableColumn id="7" xr3:uid="{00000000-0010-0000-0100-000007000000}" name="Withdrawn applications_x000a_[note 6]" dataDxfId="204"/>
    <tableColumn id="8" xr3:uid="{00000000-0010-0000-0100-000008000000}" name="Percentage of processed applications authorised" dataDxfId="203"/>
    <tableColumn id="9" xr3:uid="{00000000-0010-0000-0100-000009000000}" name="Percentage of processed applications denied" dataDxfId="202"/>
    <tableColumn id="10" xr3:uid="{00000000-0010-0000-0100-00000A000000}" name="Percentage of processed applications withdrawn" dataDxfId="201"/>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4full" displayName="table4full" ref="A1:J92" totalsRowShown="0">
  <tableColumns count="10">
    <tableColumn id="1" xr3:uid="{00000000-0010-0000-1300-000001000000}" name="Applicant age group"/>
    <tableColumn id="2" xr3:uid="{00000000-0010-0000-1300-000002000000}" name="Total applications received"/>
    <tableColumn id="3" xr3:uid="{00000000-0010-0000-1300-000003000000}" name="Percentage of total applications received"/>
    <tableColumn id="4" xr3:uid="{00000000-0010-0000-1300-000004000000}" name="Total applications processed"/>
    <tableColumn id="5" xr3:uid="{00000000-0010-0000-1300-000005000000}" name="Authorised applications"/>
    <tableColumn id="6" xr3:uid="{00000000-0010-0000-1300-000006000000}" name="Denied applications"/>
    <tableColumn id="7" xr3:uid="{00000000-0010-0000-1300-000007000000}" name="Withdrawn applications"/>
    <tableColumn id="8" xr3:uid="{00000000-0010-0000-1300-000008000000}" name="Percentage of processed applications authorised"/>
    <tableColumn id="9" xr3:uid="{00000000-0010-0000-1300-000009000000}" name="Percentage of processed applications denied"/>
    <tableColumn id="10" xr3:uid="{00000000-0010-0000-1300-00000A000000}" name="Percentage of processed applications withdrawn"/>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5full" displayName="table5full" ref="A1:J253" totalsRowShown="0">
  <tableColumns count="10">
    <tableColumn id="1" xr3:uid="{00000000-0010-0000-1400-000001000000}" name="Local Authority area"/>
    <tableColumn id="2" xr3:uid="{00000000-0010-0000-1400-000002000000}" name="Total applications received"/>
    <tableColumn id="3" xr3:uid="{00000000-0010-0000-1400-000003000000}" name="Percentage of total applications received"/>
    <tableColumn id="4" xr3:uid="{00000000-0010-0000-1400-000004000000}" name="Total applications processed"/>
    <tableColumn id="5" xr3:uid="{00000000-0010-0000-1400-000005000000}" name="Authorised applications"/>
    <tableColumn id="6" xr3:uid="{00000000-0010-0000-1400-000006000000}" name="Denied applications"/>
    <tableColumn id="7" xr3:uid="{00000000-0010-0000-1400-000007000000}" name="Withdrawn applications"/>
    <tableColumn id="8" xr3:uid="{00000000-0010-0000-1400-000008000000}" name="Percentage of processed applications authorised"/>
    <tableColumn id="9" xr3:uid="{00000000-0010-0000-1400-000009000000}" name="Percentage of processed applications denied"/>
    <tableColumn id="10" xr3:uid="{00000000-0010-0000-1400-00000A000000}" name="Percentage of processed applications withdraw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6full" displayName="table6full" ref="A1:M253" totalsRowShown="0">
  <tableColumns count="13">
    <tableColumn id="1" xr3:uid="{00000000-0010-0000-1500-000001000000}" name="Local Authority area"/>
    <tableColumn id="2" xr3:uid="{00000000-0010-0000-1500-000002000000}" name="Total applications received"/>
    <tableColumn id="3" xr3:uid="{00000000-0010-0000-1500-000003000000}" name="Percentage of total applications received"/>
    <tableColumn id="4" xr3:uid="{00000000-0010-0000-1500-000004000000}" name="Applications for Best Start Grant - Pregnancy and Baby Payment"/>
    <tableColumn id="5" xr3:uid="{00000000-0010-0000-1500-000005000000}" name="Applications for Best Start Grant - Early Learning Payment"/>
    <tableColumn id="6" xr3:uid="{00000000-0010-0000-1500-000006000000}" name="Applications for Best Start Grant - School Age Payment"/>
    <tableColumn id="7" xr3:uid="{00000000-0010-0000-1500-000007000000}" name="Applications for Best Start Foods"/>
    <tableColumn id="8" xr3:uid="{00000000-0010-0000-1500-000008000000}" name="Applications for Unknown application"/>
    <tableColumn id="9" xr3:uid="{00000000-0010-0000-1500-000009000000}" name="Percentage of applications for Best Start Grant - Pregnancy and Baby Payment"/>
    <tableColumn id="10" xr3:uid="{00000000-0010-0000-1500-00000A000000}" name="Percentage of applications for Best Start Grant - Early Learning Payment"/>
    <tableColumn id="11" xr3:uid="{00000000-0010-0000-1500-00000B000000}" name="Percentage of applications for Best Start Grant - School Age Payment"/>
    <tableColumn id="12" xr3:uid="{00000000-0010-0000-1500-00000C000000}" name="Percentage of applications for Best Start Foods"/>
    <tableColumn id="13" xr3:uid="{00000000-0010-0000-1500-00000D000000}" name="Percentage of applications for Unknown application"/>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7full" displayName="table7full" ref="A1:J127" totalsRowShown="0">
  <tableColumns count="10">
    <tableColumn id="1" xr3:uid="{00000000-0010-0000-1600-000001000000}" name="Health Board area"/>
    <tableColumn id="2" xr3:uid="{00000000-0010-0000-1600-000002000000}" name="Total applications received"/>
    <tableColumn id="3" xr3:uid="{00000000-0010-0000-1600-000003000000}" name="Percentage of total applications received"/>
    <tableColumn id="4" xr3:uid="{00000000-0010-0000-1600-000004000000}" name="Total applications processed"/>
    <tableColumn id="5" xr3:uid="{00000000-0010-0000-1600-000005000000}" name="Authorised applications"/>
    <tableColumn id="6" xr3:uid="{00000000-0010-0000-1600-000006000000}" name="Denied applications"/>
    <tableColumn id="7" xr3:uid="{00000000-0010-0000-1600-000007000000}" name="Withdrawn applications"/>
    <tableColumn id="8" xr3:uid="{00000000-0010-0000-1600-000008000000}" name="Percentage of processed applications authorised"/>
    <tableColumn id="9" xr3:uid="{00000000-0010-0000-1600-000009000000}" name="Percentage of processed applications denied"/>
    <tableColumn id="10" xr3:uid="{00000000-0010-0000-1600-00000A000000}" name="Percentage of processed applications withdrawn"/>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8full" displayName="table8full" ref="A1:M127" totalsRowShown="0">
  <tableColumns count="13">
    <tableColumn id="1" xr3:uid="{00000000-0010-0000-1700-000001000000}" name="Local Authority area"/>
    <tableColumn id="2" xr3:uid="{00000000-0010-0000-1700-000002000000}" name="Total applications received"/>
    <tableColumn id="3" xr3:uid="{00000000-0010-0000-1700-000003000000}" name="Percentage of total applications received"/>
    <tableColumn id="4" xr3:uid="{00000000-0010-0000-1700-000004000000}" name="Applications for Best Start Grant - Pregnancy and Baby Payment"/>
    <tableColumn id="5" xr3:uid="{00000000-0010-0000-1700-000005000000}" name="Applications for Best Start Grant - Early Learning Payment"/>
    <tableColumn id="6" xr3:uid="{00000000-0010-0000-1700-000006000000}" name="Applications for Best Start Grant - School Age Payment"/>
    <tableColumn id="7" xr3:uid="{00000000-0010-0000-1700-000007000000}" name="Applications for Best Start Foods"/>
    <tableColumn id="8" xr3:uid="{00000000-0010-0000-1700-000008000000}" name="Applications for Unknown application"/>
    <tableColumn id="9" xr3:uid="{00000000-0010-0000-1700-000009000000}" name="Percentage of applications for Best Start Grant - Pregnancy and Baby Payment"/>
    <tableColumn id="10" xr3:uid="{00000000-0010-0000-1700-00000A000000}" name="Percentage of applications for Best Start Grant - Early Learning Payment"/>
    <tableColumn id="11" xr3:uid="{00000000-0010-0000-1700-00000B000000}" name="Percentage of applications for Best Start Grant - School Age Payment"/>
    <tableColumn id="12" xr3:uid="{00000000-0010-0000-1700-00000C000000}" name="Percentage of applications for Best Start Foods"/>
    <tableColumn id="13" xr3:uid="{00000000-0010-0000-1700-00000D000000}" name="Percentage of applications for Unknown application"/>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9full" displayName="table9full" ref="A1:J29" totalsRowShown="0">
  <tableColumns count="10">
    <tableColumn id="1" xr3:uid="{00000000-0010-0000-1800-000001000000}" name="Type of birth"/>
    <tableColumn id="2" xr3:uid="{00000000-0010-0000-1800-000002000000}" name="Total applications received"/>
    <tableColumn id="3" xr3:uid="{00000000-0010-0000-1800-000003000000}" name="Percentage of total pregnancy and baby applications received"/>
    <tableColumn id="4" xr3:uid="{00000000-0010-0000-1800-000004000000}" name="Total applications processed"/>
    <tableColumn id="5" xr3:uid="{00000000-0010-0000-1800-000005000000}" name="Authorised applications"/>
    <tableColumn id="6" xr3:uid="{00000000-0010-0000-1800-000006000000}" name="Denied applications"/>
    <tableColumn id="7" xr3:uid="{00000000-0010-0000-1800-000007000000}" name="Withdrawn applications"/>
    <tableColumn id="8" xr3:uid="{00000000-0010-0000-1800-000008000000}" name="Percentage of processed applications authorised"/>
    <tableColumn id="9" xr3:uid="{00000000-0010-0000-1800-000009000000}" name="Percentage of processed applications denied"/>
    <tableColumn id="10" xr3:uid="{00000000-0010-0000-1800-00000A000000}" name="Percentage of processed applications withdrawn"/>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finyearlookup" displayName="tablefinyearlookup" ref="A2:A9" totalsRowShown="0" headerRowDxfId="4" dataDxfId="3">
  <tableColumns count="1">
    <tableColumn id="1" xr3:uid="{00000000-0010-0000-1900-000001000000}" name="Financial year" dataDxfId="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8:K14" totalsRowShown="0" headerRowDxfId="200" dataDxfId="199">
  <tableColumns count="11">
    <tableColumn id="1" xr3:uid="{00000000-0010-0000-0200-000001000000}" name="Component included in applications_x000a_[note 2][note 3][note 4][note 5]_x000a_[note 6]" dataDxfId="198"/>
    <tableColumn id="2" xr3:uid="{00000000-0010-0000-0200-000002000000}" name="Total applications received" dataDxfId="197"/>
    <tableColumn id="3" xr3:uid="{00000000-0010-0000-0200-000003000000}" name="Percentage of total applications received" dataDxfId="196"/>
    <tableColumn id="4" xr3:uid="{00000000-0010-0000-0200-000004000000}" name="Total applications processed_x000a_[note 7]" dataDxfId="195"/>
    <tableColumn id="5" xr3:uid="{00000000-0010-0000-0200-000005000000}" name="Percentage of total applications processed" dataDxfId="194"/>
    <tableColumn id="6" xr3:uid="{00000000-0010-0000-0200-000006000000}" name="Authorised applications_x000a_[note 8]" dataDxfId="193"/>
    <tableColumn id="7" xr3:uid="{00000000-0010-0000-0200-000007000000}" name="Denied applications_x000a_[note 9]" dataDxfId="192"/>
    <tableColumn id="8" xr3:uid="{00000000-0010-0000-0200-000008000000}" name="Withdrawn applications_x000a_[note 10]" dataDxfId="191"/>
    <tableColumn id="9" xr3:uid="{00000000-0010-0000-0200-000009000000}" name="Percentage of processed applications authorised" dataDxfId="190"/>
    <tableColumn id="10" xr3:uid="{00000000-0010-0000-0200-00000A000000}" name="Percentage of processed applications denied" dataDxfId="189"/>
    <tableColumn id="11" xr3:uid="{00000000-0010-0000-0200-00000B000000}" name="Percentage of processed applications withdrawn" dataDxfId="18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6:I65" totalsRowShown="0" headerRowDxfId="187" dataDxfId="186">
  <tableColumns count="9">
    <tableColumn id="1" xr3:uid="{00000000-0010-0000-0300-000001000000}" name="Applications received by month_x000a_[note 1]" dataDxfId="185"/>
    <tableColumn id="2" xr3:uid="{00000000-0010-0000-0300-000002000000}" name="Total applications received" dataDxfId="184"/>
    <tableColumn id="3" xr3:uid="{00000000-0010-0000-0300-000003000000}" name="Online applications" dataDxfId="183"/>
    <tableColumn id="4" xr3:uid="{00000000-0010-0000-0300-000004000000}" name="Paper applications" dataDxfId="182"/>
    <tableColumn id="5" xr3:uid="{00000000-0010-0000-0300-000005000000}" name="Phone applications_x000a_[note 2]" dataDxfId="181"/>
    <tableColumn id="6" xr3:uid="{00000000-0010-0000-0300-000006000000}" name="Other channels_x000a_[note 3]" dataDxfId="180"/>
    <tableColumn id="7" xr3:uid="{00000000-0010-0000-0300-000007000000}" name="Percentage of online application" dataDxfId="179"/>
    <tableColumn id="8" xr3:uid="{00000000-0010-0000-0300-000008000000}" name="Percentage of paper application" dataDxfId="178"/>
    <tableColumn id="9" xr3:uid="{00000000-0010-0000-0300-000009000000}" name="Percentage of phone application" dataDxfId="17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21" totalsRowShown="0" headerRowDxfId="176" dataDxfId="175">
  <tableColumns count="10">
    <tableColumn id="1" xr3:uid="{00000000-0010-0000-0400-000001000000}" name="Applicant age group_x000a_[note 2][note 3]" dataDxfId="174"/>
    <tableColumn id="2" xr3:uid="{00000000-0010-0000-0400-000002000000}" name="Total applications received_x000a_[note 4]" dataDxfId="173"/>
    <tableColumn id="3" xr3:uid="{00000000-0010-0000-0400-000003000000}" name="Percentage of total applications received" dataDxfId="172"/>
    <tableColumn id="4" xr3:uid="{00000000-0010-0000-0400-000004000000}" name="Total applications processed" dataDxfId="171"/>
    <tableColumn id="5" xr3:uid="{00000000-0010-0000-0400-000005000000}" name="Authorised applications_x000a_[note 5]" dataDxfId="170"/>
    <tableColumn id="6" xr3:uid="{00000000-0010-0000-0400-000006000000}" name="Denied applications_x000a_[note 6]" dataDxfId="169"/>
    <tableColumn id="7" xr3:uid="{00000000-0010-0000-0400-000007000000}" name="Withdrawn applications_x000a_[note 7]" dataDxfId="168"/>
    <tableColumn id="8" xr3:uid="{00000000-0010-0000-0400-000008000000}" name="Percentage of processed applications authorised" dataDxfId="167"/>
    <tableColumn id="9" xr3:uid="{00000000-0010-0000-0400-000009000000}" name="Percentage of processed applications denied" dataDxfId="166"/>
    <tableColumn id="10" xr3:uid="{00000000-0010-0000-0400-00000A000000}" name="Percentage of processed applications withdrawn" dataDxfId="16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8:J44" totalsRowShown="0" headerRowDxfId="164" dataDxfId="163">
  <tableColumns count="10">
    <tableColumn id="1" xr3:uid="{00000000-0010-0000-0500-000001000000}" name="Local Authority area_x000a_[note 2][note 3][note 4]" dataDxfId="162"/>
    <tableColumn id="2" xr3:uid="{00000000-0010-0000-0500-000002000000}" name="Total applications received_x000a_[note 5]" dataDxfId="161"/>
    <tableColumn id="3" xr3:uid="{00000000-0010-0000-0500-000003000000}" name="Percentage of total applications received" dataDxfId="160"/>
    <tableColumn id="4" xr3:uid="{00000000-0010-0000-0500-000004000000}" name="Total applications processed" dataDxfId="159"/>
    <tableColumn id="5" xr3:uid="{00000000-0010-0000-0500-000005000000}" name="Authorised applications_x000a_[note 6]" dataDxfId="158"/>
    <tableColumn id="6" xr3:uid="{00000000-0010-0000-0500-000006000000}" name="Denied applications_x000a_[note 7]" dataDxfId="157"/>
    <tableColumn id="7" xr3:uid="{00000000-0010-0000-0500-000007000000}" name="Withdrawn applications_x000a_[note 8]" dataDxfId="156"/>
    <tableColumn id="8" xr3:uid="{00000000-0010-0000-0500-000008000000}" name="Percentage of processed applications authorised" dataDxfId="155"/>
    <tableColumn id="9" xr3:uid="{00000000-0010-0000-0500-000009000000}" name="Percentage of processed applications denied" dataDxfId="154"/>
    <tableColumn id="10" xr3:uid="{00000000-0010-0000-0500-00000A000000}" name="Percentage of processed applications withdrawn" dataDxfId="15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8:M44" totalsRowShown="0" headerRowDxfId="152" dataDxfId="151">
  <tableColumns count="13">
    <tableColumn id="1" xr3:uid="{00000000-0010-0000-0600-000001000000}" name="Local Authority area_x000a_[note 2][note 3][note 4]" dataDxfId="150"/>
    <tableColumn id="2" xr3:uid="{00000000-0010-0000-0600-000002000000}" name="Total applications received_x000a_[note 5]" dataDxfId="149"/>
    <tableColumn id="3" xr3:uid="{00000000-0010-0000-0600-000003000000}" name="Percentage of total applications received" dataDxfId="148"/>
    <tableColumn id="4" xr3:uid="{00000000-0010-0000-0600-000004000000}" name="Applications for Best Start Grant - Pregnancy and Baby Payment_x000a_[note 6][note 7]" dataDxfId="147"/>
    <tableColumn id="5" xr3:uid="{00000000-0010-0000-0600-000005000000}" name="Applications for Best Start Grant - Early Learning Payment_x000a_[note 6][note 8]" dataDxfId="146"/>
    <tableColumn id="6" xr3:uid="{00000000-0010-0000-0600-000006000000}" name="Applications for Best Start Grant - School Age Payment_x000a_[note 6][note 8]" dataDxfId="145"/>
    <tableColumn id="7" xr3:uid="{00000000-0010-0000-0600-000007000000}" name="Applications for Best Start Foods_x000a_[note 6][note 8]" dataDxfId="144"/>
    <tableColumn id="8" xr3:uid="{00000000-0010-0000-0600-000008000000}" name="Applications for Unknown application_x000a_[note 6][note 9]" dataDxfId="143"/>
    <tableColumn id="9" xr3:uid="{00000000-0010-0000-0600-000009000000}" name="Percentage of applications for Best Start Grant - Pregnancy and Baby Payment_x000a_[note 6][note 7]" dataDxfId="142"/>
    <tableColumn id="10" xr3:uid="{00000000-0010-0000-0600-00000A000000}" name="Percentage of applications for Best Start Grant - Early Learning Payment_x000a_[note 6][note 8]" dataDxfId="141"/>
    <tableColumn id="11" xr3:uid="{00000000-0010-0000-0600-00000B000000}" name="Percentage of applications for Best Start Grant - School Age Payment_x000a_[note 6][note 8]" dataDxfId="140"/>
    <tableColumn id="12" xr3:uid="{00000000-0010-0000-0600-00000C000000}" name="Percentage of applications for Best Start Foods_x000a_[note 6][note 8]" dataDxfId="139"/>
    <tableColumn id="13" xr3:uid="{00000000-0010-0000-0600-00000D000000}" name="Percentage of applications for Unknown application [note 6][note 9]" dataDxfId="13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J26" totalsRowShown="0" headerRowDxfId="137" dataDxfId="136">
  <tableColumns count="10">
    <tableColumn id="1" xr3:uid="{00000000-0010-0000-0700-000001000000}" name="Health Board area_x000a_[note 2][note 3][note 4]" dataDxfId="135"/>
    <tableColumn id="2" xr3:uid="{00000000-0010-0000-0700-000002000000}" name="Total applications received_x000a_[note 5]" dataDxfId="134"/>
    <tableColumn id="3" xr3:uid="{00000000-0010-0000-0700-000003000000}" name="Percentage of total applications received" dataDxfId="133"/>
    <tableColumn id="4" xr3:uid="{00000000-0010-0000-0700-000004000000}" name="Total applications processed" dataDxfId="132"/>
    <tableColumn id="5" xr3:uid="{00000000-0010-0000-0700-000005000000}" name="Authorised applications_x000a_[note 6]" dataDxfId="131"/>
    <tableColumn id="6" xr3:uid="{00000000-0010-0000-0700-000006000000}" name="Denied applications_x000a_[note 7]" dataDxfId="130"/>
    <tableColumn id="7" xr3:uid="{00000000-0010-0000-0700-000007000000}" name="Withdrawn applications_x000a_[note 8]" dataDxfId="129"/>
    <tableColumn id="8" xr3:uid="{00000000-0010-0000-0700-000008000000}" name="Percentage of processed applications authorised" dataDxfId="128"/>
    <tableColumn id="9" xr3:uid="{00000000-0010-0000-0700-000009000000}" name="Percentage of processed applications denied" dataDxfId="127"/>
    <tableColumn id="10" xr3:uid="{00000000-0010-0000-0700-00000A000000}" name="Percentage of processed applications withdrawn" dataDxfId="12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8:M26" totalsRowShown="0" headerRowDxfId="125" dataDxfId="124">
  <tableColumns count="13">
    <tableColumn id="1" xr3:uid="{00000000-0010-0000-0800-000001000000}" name="Local Authority area_x000a_[note 2][note 3][note 4]" dataDxfId="123"/>
    <tableColumn id="2" xr3:uid="{00000000-0010-0000-0800-000002000000}" name="Total applications received_x000a_[note 5]" dataDxfId="122"/>
    <tableColumn id="3" xr3:uid="{00000000-0010-0000-0800-000003000000}" name="Percentage of total applications received" dataDxfId="121"/>
    <tableColumn id="4" xr3:uid="{00000000-0010-0000-0800-000004000000}" name="Applications for Best Start Grant - Pregnancy and Baby Payment_x000a_[note 6][note 7]" dataDxfId="120"/>
    <tableColumn id="5" xr3:uid="{00000000-0010-0000-0800-000005000000}" name="Applications for Best Start Grant - Early Learning Payment_x000a_[note 6][note 8]" dataDxfId="119"/>
    <tableColumn id="6" xr3:uid="{00000000-0010-0000-0800-000006000000}" name="Applications for Best Start Grant - School Age Payment_x000a_[note 6][note 8]" dataDxfId="118"/>
    <tableColumn id="7" xr3:uid="{00000000-0010-0000-0800-000007000000}" name="Applications for Best Start Foods_x000a_[note 6][note 8]" dataDxfId="117"/>
    <tableColumn id="8" xr3:uid="{00000000-0010-0000-0800-000008000000}" name="Applications for Unknown application_x000a_[note 6][note 9]" dataDxfId="116"/>
    <tableColumn id="9" xr3:uid="{00000000-0010-0000-0800-000009000000}" name="Percentage of applications for Best Start Grant - Pregnancy and Baby Payment_x000a_[note 6][note 7]" dataDxfId="115"/>
    <tableColumn id="10" xr3:uid="{00000000-0010-0000-0800-00000A000000}" name="Percentage of applications for Best Start Grant - Early Learning Payment_x000a_[note 6][note 8]" dataDxfId="114"/>
    <tableColumn id="11" xr3:uid="{00000000-0010-0000-0800-00000B000000}" name="Percentage of applications for Best Start Grant - School Age Payment_x000a_[note 6][note 8]" dataDxfId="113"/>
    <tableColumn id="12" xr3:uid="{00000000-0010-0000-0800-00000C000000}" name="Percentage of applications for Best Start Foods_x000a_[note 6][note 8]" dataDxfId="112"/>
    <tableColumn id="13" xr3:uid="{00000000-0010-0000-0800-00000D000000}" name="Percentage of applications for Unknown application [note 6][note 9]" dataDxfId="11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abSelected="1" workbookViewId="0"/>
  </sheetViews>
  <sheetFormatPr defaultColWidth="11" defaultRowHeight="15.5" x14ac:dyDescent="0.35"/>
  <cols>
    <col min="1" max="1" width="20.75" customWidth="1"/>
    <col min="2" max="2" width="85.75" customWidth="1"/>
  </cols>
  <sheetData>
    <row r="1" spans="1:2" ht="21" x14ac:dyDescent="0.5">
      <c r="A1" s="10" t="s">
        <v>0</v>
      </c>
      <c r="B1" s="5"/>
    </row>
    <row r="2" spans="1:2" ht="18.5" x14ac:dyDescent="0.45">
      <c r="A2" s="6" t="s">
        <v>22</v>
      </c>
      <c r="B2" s="5"/>
    </row>
    <row r="3" spans="1:2" x14ac:dyDescent="0.35">
      <c r="A3" s="7" t="s">
        <v>155</v>
      </c>
      <c r="B3" s="7" t="s">
        <v>156</v>
      </c>
    </row>
    <row r="4" spans="1:2" x14ac:dyDescent="0.35">
      <c r="A4" s="8" t="str">
        <f>HYPERLINK("#'Table 1 Applications by month'!A1", "Table 1")</f>
        <v>Table 1</v>
      </c>
      <c r="B4" s="9" t="s">
        <v>157</v>
      </c>
    </row>
    <row r="5" spans="1:2" x14ac:dyDescent="0.35">
      <c r="A5" s="8" t="str">
        <f>HYPERLINK("#'Table 2 Applications by Type'!A1", "Table 2")</f>
        <v>Table 2</v>
      </c>
      <c r="B5" s="9" t="s">
        <v>158</v>
      </c>
    </row>
    <row r="6" spans="1:2" x14ac:dyDescent="0.35">
      <c r="A6" s="8" t="str">
        <f>HYPERLINK("#'Table 3 Applications by Channel'!A1", "Table 3")</f>
        <v>Table 3</v>
      </c>
      <c r="B6" s="9" t="s">
        <v>159</v>
      </c>
    </row>
    <row r="7" spans="1:2" x14ac:dyDescent="0.35">
      <c r="A7" s="8" t="str">
        <f>HYPERLINK("#'Table 4 Applications by Age'!A1", "Table 4")</f>
        <v>Table 4</v>
      </c>
      <c r="B7" s="9" t="s">
        <v>160</v>
      </c>
    </row>
    <row r="8" spans="1:2" x14ac:dyDescent="0.35">
      <c r="A8" s="8" t="str">
        <f>HYPERLINK("#'Table 5 Applications by LA'!A1", "Table 5")</f>
        <v>Table 5</v>
      </c>
      <c r="B8" s="9" t="s">
        <v>161</v>
      </c>
    </row>
    <row r="9" spans="1:2" x14ac:dyDescent="0.35">
      <c r="A9" s="8" t="str">
        <f>HYPERLINK("#'Table 6 Components by LA'!A1", "Table 6")</f>
        <v>Table 6</v>
      </c>
      <c r="B9" s="9" t="s">
        <v>162</v>
      </c>
    </row>
    <row r="10" spans="1:2" x14ac:dyDescent="0.35">
      <c r="A10" s="8" t="str">
        <f>HYPERLINK("#'Table 7 Applications by Board'!A1", "Table 7")</f>
        <v>Table 7</v>
      </c>
      <c r="B10" s="9" t="s">
        <v>163</v>
      </c>
    </row>
    <row r="11" spans="1:2" x14ac:dyDescent="0.35">
      <c r="A11" s="8" t="str">
        <f>HYPERLINK("#'Table 8 Components by Board'!A1", "Table 8")</f>
        <v>Table 8</v>
      </c>
      <c r="B11" s="9" t="s">
        <v>164</v>
      </c>
    </row>
    <row r="12" spans="1:2" x14ac:dyDescent="0.35">
      <c r="A12" s="8" t="str">
        <f>HYPERLINK("#'Table 9 Applications by Births'!A1", "Table 9")</f>
        <v>Table 9</v>
      </c>
      <c r="B12" s="9" t="s">
        <v>165</v>
      </c>
    </row>
    <row r="13" spans="1:2" x14ac:dyDescent="0.35">
      <c r="A13" s="8" t="str">
        <f>HYPERLINK("#'Table 10 Processing times'!A1", "Table 10")</f>
        <v>Table 10</v>
      </c>
      <c r="B13" s="9" t="s">
        <v>166</v>
      </c>
    </row>
    <row r="14" spans="1:2" x14ac:dyDescent="0.35">
      <c r="A14" s="8" t="str">
        <f>HYPERLINK("#'Table 11 Payments by LA'!A1", "Table 11")</f>
        <v>Table 11</v>
      </c>
      <c r="B14" s="9" t="s">
        <v>167</v>
      </c>
    </row>
    <row r="15" spans="1:2" x14ac:dyDescent="0.35">
      <c r="A15" s="8" t="str">
        <f>HYPERLINK("#'Table 12 Payments by Month'!A1", "Table 12")</f>
        <v>Table 12</v>
      </c>
      <c r="B15" s="9" t="s">
        <v>168</v>
      </c>
    </row>
    <row r="16" spans="1:2" x14ac:dyDescent="0.35">
      <c r="A16" s="8" t="str">
        <f>HYPERLINK("#'Table 13 Auto-awarded payments'!A1", "Table 13")</f>
        <v>Table 13</v>
      </c>
      <c r="B16" s="9" t="s">
        <v>169</v>
      </c>
    </row>
    <row r="17" spans="1:2" x14ac:dyDescent="0.35">
      <c r="A17" s="8" t="str">
        <f>HYPERLINK("#'Table 14 Clients Paid'!A1", "Table 14")</f>
        <v>Table 14</v>
      </c>
      <c r="B17" s="9" t="s">
        <v>170</v>
      </c>
    </row>
    <row r="18" spans="1:2" x14ac:dyDescent="0.35">
      <c r="A18" s="8" t="str">
        <f>HYPERLINK("#'Table 15a Re-determinations'!A1", "Table 15a")</f>
        <v>Table 15a</v>
      </c>
      <c r="B18" s="9" t="s">
        <v>171</v>
      </c>
    </row>
    <row r="19" spans="1:2" x14ac:dyDescent="0.35">
      <c r="A19" s="8" t="str">
        <f>HYPERLINK("#'Table 15b Appeals'!A1", "Table 15b")</f>
        <v>Table 15b</v>
      </c>
      <c r="B19" s="9" t="s">
        <v>172</v>
      </c>
    </row>
    <row r="20" spans="1:2" x14ac:dyDescent="0.35">
      <c r="A20" s="8" t="str">
        <f>HYPERLINK("#'Table 16 Reviews'!A1", "Table 16")</f>
        <v>Table 16</v>
      </c>
      <c r="B20" s="9" t="s">
        <v>173</v>
      </c>
    </row>
    <row r="21" spans="1:2" x14ac:dyDescent="0.35">
      <c r="A21" s="8" t="str">
        <f>HYPERLINK("#'Chart 1'!A1", "Chart 1")</f>
        <v>Chart 1</v>
      </c>
      <c r="B21" s="9" t="s">
        <v>157</v>
      </c>
    </row>
    <row r="22" spans="1:2" x14ac:dyDescent="0.35">
      <c r="A22" s="8" t="str">
        <f>HYPERLINK("#'Chart 2'!A1", "Chart 2")</f>
        <v>Chart 2</v>
      </c>
      <c r="B22" s="9" t="s">
        <v>158</v>
      </c>
    </row>
    <row r="23" spans="1:2" x14ac:dyDescent="0.35">
      <c r="A23" s="8" t="str">
        <f>HYPERLINK("#'Chart 3'!A1", "Chart 3")</f>
        <v>Chart 3</v>
      </c>
      <c r="B23" s="9" t="s">
        <v>168</v>
      </c>
    </row>
    <row r="24" spans="1:2" x14ac:dyDescent="0.35">
      <c r="A24" s="8" t="str">
        <f>HYPERLINK("#'Table 2 - Full data'!A1", "Table 2 - Full Data")</f>
        <v>Table 2 - Full Data</v>
      </c>
      <c r="B24" s="9" t="s">
        <v>174</v>
      </c>
    </row>
    <row r="25" spans="1:2" x14ac:dyDescent="0.35">
      <c r="A25" s="8" t="str">
        <f>HYPERLINK("#'Table 4 - Full data'!A1", "Table 4 - Full Data")</f>
        <v>Table 4 - Full Data</v>
      </c>
      <c r="B25" s="9" t="s">
        <v>175</v>
      </c>
    </row>
    <row r="26" spans="1:2" x14ac:dyDescent="0.35">
      <c r="A26" s="8" t="str">
        <f>HYPERLINK("#'Table 5 - Full data'!A1", "Table 5 - Full Data")</f>
        <v>Table 5 - Full Data</v>
      </c>
      <c r="B26" s="9" t="s">
        <v>176</v>
      </c>
    </row>
    <row r="27" spans="1:2" x14ac:dyDescent="0.35">
      <c r="A27" s="8" t="str">
        <f>HYPERLINK("#'Table 6 - Full data'!A1", "Table 6 - Full Data")</f>
        <v>Table 6 - Full Data</v>
      </c>
      <c r="B27" s="9" t="s">
        <v>177</v>
      </c>
    </row>
    <row r="28" spans="1:2" x14ac:dyDescent="0.35">
      <c r="A28" s="8" t="str">
        <f>HYPERLINK("#'Table 7 - Full data'!A1", "Table 7 - Full Data")</f>
        <v>Table 7 - Full Data</v>
      </c>
      <c r="B28" s="9" t="s">
        <v>178</v>
      </c>
    </row>
    <row r="29" spans="1:2" x14ac:dyDescent="0.35">
      <c r="A29" s="8" t="str">
        <f>HYPERLINK("#'Table 8 - Full data'!A1", "Table 8 - Full Data")</f>
        <v>Table 8 - Full Data</v>
      </c>
      <c r="B29" s="9" t="s">
        <v>179</v>
      </c>
    </row>
    <row r="30" spans="1:2" x14ac:dyDescent="0.35">
      <c r="A30" s="8" t="str">
        <f>HYPERLINK("#'Table 9 - Full data'!A1", "Table 9 - Full Data")</f>
        <v>Table 9 - Full Data</v>
      </c>
      <c r="B30" s="9" t="s">
        <v>180</v>
      </c>
    </row>
    <row r="31" spans="1:2" x14ac:dyDescent="0.35">
      <c r="A31" s="8" t="str">
        <f>HYPERLINK("#'Financial year lookup'!A1", "Financial year lookup")</f>
        <v>Financial year lookup</v>
      </c>
      <c r="B31" s="9" t="s">
        <v>21</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{A46C614A-3888-47E2-8F5D-350E86B3860F}</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46C614A-3888-47E2-8F5D-350E86B3860F}">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8"/>
  <sheetViews>
    <sheetView workbookViewId="0"/>
  </sheetViews>
  <sheetFormatPr defaultColWidth="11" defaultRowHeight="15.5" x14ac:dyDescent="0.35"/>
  <cols>
    <col min="1" max="1" width="35.75" customWidth="1"/>
    <col min="2" max="10" width="16.75" customWidth="1"/>
  </cols>
  <sheetData>
    <row r="1" spans="1:10" ht="21" x14ac:dyDescent="0.5">
      <c r="A1" s="10" t="s">
        <v>9</v>
      </c>
      <c r="B1" s="11"/>
      <c r="C1" s="11"/>
      <c r="D1" s="11"/>
      <c r="E1" s="11"/>
      <c r="F1" s="11"/>
      <c r="G1" s="11"/>
      <c r="H1" s="11"/>
      <c r="I1" s="11"/>
      <c r="J1" s="11"/>
    </row>
    <row r="2" spans="1:10" x14ac:dyDescent="0.35">
      <c r="A2" s="11" t="s">
        <v>45</v>
      </c>
      <c r="B2" s="11"/>
      <c r="C2" s="11"/>
      <c r="D2" s="11"/>
      <c r="E2" s="11"/>
      <c r="F2" s="11"/>
      <c r="G2" s="11"/>
      <c r="H2" s="11"/>
      <c r="I2" s="11"/>
      <c r="J2" s="11"/>
    </row>
    <row r="3" spans="1:10" x14ac:dyDescent="0.35">
      <c r="A3" s="11" t="s">
        <v>46</v>
      </c>
      <c r="B3" s="11"/>
      <c r="C3" s="11"/>
      <c r="D3" s="11"/>
      <c r="E3" s="11"/>
      <c r="F3" s="11"/>
      <c r="G3" s="11"/>
      <c r="H3" s="11"/>
      <c r="I3" s="11"/>
      <c r="J3" s="11"/>
    </row>
    <row r="4" spans="1:10" x14ac:dyDescent="0.35">
      <c r="A4" s="11" t="s">
        <v>24</v>
      </c>
      <c r="B4" s="11"/>
      <c r="C4" s="11"/>
      <c r="D4" s="11"/>
      <c r="E4" s="11"/>
      <c r="F4" s="11"/>
      <c r="G4" s="11"/>
      <c r="H4" s="11"/>
      <c r="I4" s="11"/>
      <c r="J4" s="11"/>
    </row>
    <row r="5" spans="1:10" x14ac:dyDescent="0.35">
      <c r="A5" s="11" t="s">
        <v>25</v>
      </c>
      <c r="B5" s="11"/>
      <c r="C5" s="11"/>
      <c r="D5" s="11"/>
      <c r="E5" s="11"/>
      <c r="F5" s="11"/>
      <c r="G5" s="11"/>
      <c r="H5" s="11"/>
      <c r="I5" s="11"/>
      <c r="J5" s="11"/>
    </row>
    <row r="6" spans="1:10" x14ac:dyDescent="0.35">
      <c r="A6" s="11" t="s">
        <v>47</v>
      </c>
      <c r="B6" s="11"/>
      <c r="C6" s="11"/>
      <c r="D6" s="11"/>
      <c r="E6" s="11"/>
      <c r="F6" s="11"/>
      <c r="G6" s="11"/>
      <c r="H6" s="11"/>
      <c r="I6" s="11"/>
      <c r="J6" s="11"/>
    </row>
    <row r="7" spans="1:10" ht="31" x14ac:dyDescent="0.35">
      <c r="A7" s="12" t="s">
        <v>848</v>
      </c>
      <c r="B7" s="12" t="s">
        <v>344</v>
      </c>
      <c r="C7" s="11"/>
      <c r="D7" s="11"/>
      <c r="E7" s="11"/>
      <c r="F7" s="11"/>
      <c r="G7" s="11"/>
      <c r="H7" s="11"/>
      <c r="I7" s="11"/>
      <c r="J7" s="11"/>
    </row>
    <row r="8" spans="1:10" ht="80.150000000000006" customHeight="1" x14ac:dyDescent="0.35">
      <c r="A8" s="12" t="s">
        <v>878</v>
      </c>
      <c r="B8" s="12" t="s">
        <v>858</v>
      </c>
      <c r="C8" s="12" t="s">
        <v>321</v>
      </c>
      <c r="D8" s="12" t="s">
        <v>262</v>
      </c>
      <c r="E8" s="12" t="s">
        <v>859</v>
      </c>
      <c r="F8" s="12" t="s">
        <v>860</v>
      </c>
      <c r="G8" s="12" t="s">
        <v>322</v>
      </c>
      <c r="H8" s="12" t="s">
        <v>182</v>
      </c>
      <c r="I8" s="12" t="s">
        <v>183</v>
      </c>
      <c r="J8" s="12" t="s">
        <v>184</v>
      </c>
    </row>
    <row r="9" spans="1:10" x14ac:dyDescent="0.35">
      <c r="A9" s="13" t="s">
        <v>185</v>
      </c>
      <c r="B9" s="14">
        <f>VLOOKUP(CONCATENATE($A9, " ", $B$7), 'Table 9 - Full data'!$A$2:$J$29, 2, FALSE)</f>
        <v>171075</v>
      </c>
      <c r="C9" s="15">
        <f>VLOOKUP(CONCATENATE($A9, " ", $B$7), 'Table 9 - Full data'!$A$2:$J$29, 3, FALSE)</f>
        <v>1</v>
      </c>
      <c r="D9" s="14">
        <f>VLOOKUP(CONCATENATE($A9, " ", $B$7), 'Table 9 - Full data'!$A$2:$J$29, 4, FALSE)</f>
        <v>169395</v>
      </c>
      <c r="E9" s="14">
        <f>VLOOKUP(CONCATENATE($A9, " ", $B$7), 'Table 9 - Full data'!$A$2:$J$29, 5, FALSE)</f>
        <v>82910</v>
      </c>
      <c r="F9" s="14">
        <f>VLOOKUP(CONCATENATE($A9, " ", $B$7), 'Table 9 - Full data'!$A$2:$J$29, 6, FALSE)</f>
        <v>82295</v>
      </c>
      <c r="G9" s="14">
        <f>VLOOKUP(CONCATENATE($A9, " ", $B$7), 'Table 9 - Full data'!$A$2:$J$29, 7, FALSE)</f>
        <v>4190</v>
      </c>
      <c r="H9" s="15">
        <f>VLOOKUP(CONCATENATE($A9, " ", $B$7), 'Table 9 - Full data'!$A$2:$J$29, 8, FALSE)</f>
        <v>0.49</v>
      </c>
      <c r="I9" s="15">
        <f>VLOOKUP(CONCATENATE($A9, " ", $B$7), 'Table 9 - Full data'!$A$2:$J$29, 9, FALSE)</f>
        <v>0.49</v>
      </c>
      <c r="J9" s="15">
        <f>VLOOKUP(CONCATENATE($A9, " ", $B$7), 'Table 9 - Full data'!$A$2:$J$29, 10, FALSE)</f>
        <v>0.02</v>
      </c>
    </row>
    <row r="10" spans="1:10" x14ac:dyDescent="0.35">
      <c r="A10" s="11" t="s">
        <v>323</v>
      </c>
      <c r="B10" s="16">
        <f>VLOOKUP(CONCATENATE($A10, " ", $B$7), 'Table 9 - Full data'!$A$2:$J$29, 2, FALSE)</f>
        <v>71605</v>
      </c>
      <c r="C10" s="17">
        <f>VLOOKUP(CONCATENATE($A10, " ", $B$7), 'Table 9 - Full data'!$A$2:$J$29, 3, FALSE)</f>
        <v>0.42</v>
      </c>
      <c r="D10" s="16">
        <f>VLOOKUP(CONCATENATE($A10, " ", $B$7), 'Table 9 - Full data'!$A$2:$J$29, 4, FALSE)</f>
        <v>70660</v>
      </c>
      <c r="E10" s="16">
        <f>VLOOKUP(CONCATENATE($A10, " ", $B$7), 'Table 9 - Full data'!$A$2:$J$29, 5, FALSE)</f>
        <v>27305</v>
      </c>
      <c r="F10" s="16">
        <f>VLOOKUP(CONCATENATE($A10, " ", $B$7), 'Table 9 - Full data'!$A$2:$J$29, 6, FALSE)</f>
        <v>40910</v>
      </c>
      <c r="G10" s="16">
        <f>VLOOKUP(CONCATENATE($A10, " ", $B$7), 'Table 9 - Full data'!$A$2:$J$29, 7, FALSE)</f>
        <v>2450</v>
      </c>
      <c r="H10" s="17">
        <f>VLOOKUP(CONCATENATE($A10, " ", $B$7), 'Table 9 - Full data'!$A$2:$J$29, 8, FALSE)</f>
        <v>0.39</v>
      </c>
      <c r="I10" s="17">
        <f>VLOOKUP(CONCATENATE($A10, " ", $B$7), 'Table 9 - Full data'!$A$2:$J$29, 9, FALSE)</f>
        <v>0.57999999999999996</v>
      </c>
      <c r="J10" s="17">
        <f>VLOOKUP(CONCATENATE($A10, " ", $B$7), 'Table 9 - Full data'!$A$2:$J$29, 10, FALSE)</f>
        <v>0.03</v>
      </c>
    </row>
    <row r="11" spans="1:10" x14ac:dyDescent="0.35">
      <c r="A11" s="11" t="s">
        <v>324</v>
      </c>
      <c r="B11" s="16">
        <f>VLOOKUP(CONCATENATE($A11, " ", $B$7), 'Table 9 - Full data'!$A$2:$J$29, 2, FALSE)</f>
        <v>99470</v>
      </c>
      <c r="C11" s="17">
        <f>VLOOKUP(CONCATENATE($A11, " ", $B$7), 'Table 9 - Full data'!$A$2:$J$29, 3, FALSE)</f>
        <v>0.57999999999999996</v>
      </c>
      <c r="D11" s="16">
        <f>VLOOKUP(CONCATENATE($A11, " ", $B$7), 'Table 9 - Full data'!$A$2:$J$29, 4, FALSE)</f>
        <v>98735</v>
      </c>
      <c r="E11" s="16">
        <f>VLOOKUP(CONCATENATE($A11, " ", $B$7), 'Table 9 - Full data'!$A$2:$J$29, 5, FALSE)</f>
        <v>55610</v>
      </c>
      <c r="F11" s="16">
        <f>VLOOKUP(CONCATENATE($A11, " ", $B$7), 'Table 9 - Full data'!$A$2:$J$29, 6, FALSE)</f>
        <v>41385</v>
      </c>
      <c r="G11" s="16">
        <f>VLOOKUP(CONCATENATE($A11, " ", $B$7), 'Table 9 - Full data'!$A$2:$J$29, 7, FALSE)</f>
        <v>1740</v>
      </c>
      <c r="H11" s="17">
        <f>VLOOKUP(CONCATENATE($A11, " ", $B$7), 'Table 9 - Full data'!$A$2:$J$29, 8, FALSE)</f>
        <v>0.56000000000000005</v>
      </c>
      <c r="I11" s="17">
        <f>VLOOKUP(CONCATENATE($A11, " ", $B$7), 'Table 9 - Full data'!$A$2:$J$29, 9, FALSE)</f>
        <v>0.42</v>
      </c>
      <c r="J11" s="17">
        <f>VLOOKUP(CONCATENATE($A11, " ", $B$7), 'Table 9 - Full data'!$A$2:$J$29, 10, FALSE)</f>
        <v>0.02</v>
      </c>
    </row>
    <row r="12" spans="1:10" x14ac:dyDescent="0.35">
      <c r="A12" s="11" t="s">
        <v>325</v>
      </c>
      <c r="B12" s="16">
        <f>VLOOKUP(CONCATENATE($A12, " ", $B$7), 'Table 9 - Full data'!$A$2:$J$29, 2, FALSE)</f>
        <v>2950</v>
      </c>
      <c r="C12" s="17">
        <f>VLOOKUP(CONCATENATE($A12, " ", $B$7), 'Table 9 - Full data'!$A$2:$J$29, 3, FALSE)</f>
        <v>0.02</v>
      </c>
      <c r="D12" s="16">
        <f>VLOOKUP(CONCATENATE($A12, " ", $B$7), 'Table 9 - Full data'!$A$2:$J$29, 4, FALSE)</f>
        <v>2925</v>
      </c>
      <c r="E12" s="16">
        <f>VLOOKUP(CONCATENATE($A12, " ", $B$7), 'Table 9 - Full data'!$A$2:$J$29, 5, FALSE)</f>
        <v>1410</v>
      </c>
      <c r="F12" s="16">
        <f>VLOOKUP(CONCATENATE($A12, " ", $B$7), 'Table 9 - Full data'!$A$2:$J$29, 6, FALSE)</f>
        <v>1430</v>
      </c>
      <c r="G12" s="16">
        <f>VLOOKUP(CONCATENATE($A12, " ", $B$7), 'Table 9 - Full data'!$A$2:$J$29, 7, FALSE)</f>
        <v>80</v>
      </c>
      <c r="H12" s="17">
        <f>VLOOKUP(CONCATENATE($A12, " ", $B$7), 'Table 9 - Full data'!$A$2:$J$29, 8, FALSE)</f>
        <v>0.48</v>
      </c>
      <c r="I12" s="17">
        <f>VLOOKUP(CONCATENATE($A12, " ", $B$7), 'Table 9 - Full data'!$A$2:$J$29, 9, FALSE)</f>
        <v>0.49</v>
      </c>
      <c r="J12" s="17">
        <f>VLOOKUP(CONCATENATE($A12, " ", $B$7), 'Table 9 - Full data'!$A$2:$J$29, 10, FALSE)</f>
        <v>0.03</v>
      </c>
    </row>
    <row r="13" spans="1:10" x14ac:dyDescent="0.35">
      <c r="A13" s="11" t="s">
        <v>64</v>
      </c>
      <c r="B13" s="11"/>
      <c r="C13" s="11"/>
      <c r="D13" s="11"/>
      <c r="E13" s="11"/>
      <c r="F13" s="11"/>
      <c r="G13" s="11"/>
      <c r="H13" s="11"/>
      <c r="I13" s="11"/>
      <c r="J13" s="11"/>
    </row>
    <row r="14" spans="1:10" ht="201.5" x14ac:dyDescent="0.35">
      <c r="A14" s="24" t="s">
        <v>65</v>
      </c>
      <c r="B14" s="11"/>
      <c r="C14" s="11"/>
      <c r="D14" s="11"/>
      <c r="E14" s="11"/>
      <c r="F14" s="11"/>
      <c r="G14" s="11"/>
      <c r="H14" s="11"/>
      <c r="I14" s="11"/>
      <c r="J14" s="11"/>
    </row>
    <row r="15" spans="1:10" ht="155" x14ac:dyDescent="0.35">
      <c r="A15" s="24" t="s">
        <v>107</v>
      </c>
      <c r="B15" s="11"/>
      <c r="C15" s="11"/>
      <c r="D15" s="11"/>
      <c r="E15" s="11"/>
      <c r="F15" s="11"/>
      <c r="G15" s="11"/>
      <c r="H15" s="11"/>
      <c r="I15" s="11"/>
      <c r="J15" s="11"/>
    </row>
    <row r="16" spans="1:10" x14ac:dyDescent="0.35">
      <c r="A16" s="11" t="s">
        <v>108</v>
      </c>
      <c r="B16" s="11"/>
      <c r="C16" s="11"/>
      <c r="D16" s="11"/>
      <c r="E16" s="11"/>
      <c r="F16" s="11"/>
      <c r="G16" s="11"/>
      <c r="H16" s="11"/>
      <c r="I16" s="11"/>
      <c r="J16" s="11"/>
    </row>
    <row r="17" spans="1:10" x14ac:dyDescent="0.35">
      <c r="A17" s="11" t="s">
        <v>86</v>
      </c>
      <c r="B17" s="11"/>
      <c r="C17" s="11"/>
      <c r="D17" s="11"/>
      <c r="E17" s="11"/>
      <c r="F17" s="11"/>
      <c r="G17" s="11"/>
      <c r="H17" s="11"/>
      <c r="I17" s="11"/>
      <c r="J17" s="11"/>
    </row>
    <row r="18" spans="1:10" x14ac:dyDescent="0.35">
      <c r="A18" s="11" t="s">
        <v>109</v>
      </c>
      <c r="B18" s="11"/>
      <c r="C18" s="11"/>
      <c r="D18" s="11"/>
      <c r="E18" s="11"/>
      <c r="F18" s="11"/>
      <c r="G18" s="11"/>
      <c r="H18" s="11"/>
      <c r="I18" s="11"/>
      <c r="J18" s="11"/>
    </row>
  </sheetData>
  <conditionalFormatting sqref="C1:C1048576 H1:J1048576">
    <cfRule type="dataBar" priority="1">
      <dataBar>
        <cfvo type="num" val="0"/>
        <cfvo type="num" val="1"/>
        <color rgb="FFB4A9D4"/>
      </dataBar>
      <extLst>
        <ext xmlns:x14="http://schemas.microsoft.com/office/spreadsheetml/2009/9/main" uri="{B025F937-C7B1-47D3-B67F-A62EFF666E3E}">
          <x14:id>{FC2B4B31-C9E8-47A5-B5F7-2F905F5F2872}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C2B4B31-C9E8-47A5-B5F7-2F905F5F2872}">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lookup'!A3:A9</xm:f>
          </x14:formula1>
          <xm:sqref>B7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8"/>
  <sheetViews>
    <sheetView workbookViewId="0"/>
  </sheetViews>
  <sheetFormatPr defaultColWidth="11" defaultRowHeight="15.5" x14ac:dyDescent="0.35"/>
  <cols>
    <col min="1" max="1" width="50.75" customWidth="1"/>
    <col min="2" max="13" width="16.75" customWidth="1"/>
  </cols>
  <sheetData>
    <row r="1" spans="1:13" ht="21" x14ac:dyDescent="0.5">
      <c r="A1" s="10" t="s">
        <v>10</v>
      </c>
      <c r="B1" s="11"/>
      <c r="C1" s="11"/>
      <c r="D1" s="11"/>
      <c r="E1" s="11"/>
      <c r="F1" s="11"/>
      <c r="G1" s="11"/>
      <c r="H1" s="11"/>
      <c r="I1" s="11"/>
      <c r="J1" s="11"/>
      <c r="K1" s="11"/>
      <c r="L1" s="11"/>
      <c r="M1" s="11"/>
    </row>
    <row r="2" spans="1:13" x14ac:dyDescent="0.35">
      <c r="A2" s="11" t="s">
        <v>48</v>
      </c>
      <c r="B2" s="11"/>
      <c r="C2" s="11"/>
      <c r="D2" s="11"/>
      <c r="E2" s="11"/>
      <c r="F2" s="11"/>
      <c r="G2" s="11"/>
      <c r="H2" s="11"/>
      <c r="I2" s="11"/>
      <c r="J2" s="11"/>
      <c r="K2" s="11"/>
      <c r="L2" s="11"/>
      <c r="M2" s="11"/>
    </row>
    <row r="3" spans="1:13" x14ac:dyDescent="0.35">
      <c r="A3" s="11" t="s">
        <v>24</v>
      </c>
      <c r="B3" s="11"/>
      <c r="C3" s="11"/>
      <c r="D3" s="11"/>
      <c r="E3" s="11"/>
      <c r="F3" s="11"/>
      <c r="G3" s="11"/>
      <c r="H3" s="11"/>
      <c r="I3" s="11"/>
      <c r="J3" s="11"/>
      <c r="K3" s="11"/>
      <c r="L3" s="11"/>
      <c r="M3" s="11"/>
    </row>
    <row r="4" spans="1:13" x14ac:dyDescent="0.35">
      <c r="A4" s="11" t="s">
        <v>25</v>
      </c>
      <c r="B4" s="11"/>
      <c r="C4" s="11"/>
      <c r="D4" s="11"/>
      <c r="E4" s="11"/>
      <c r="F4" s="11"/>
      <c r="G4" s="11"/>
      <c r="H4" s="11"/>
      <c r="I4" s="11"/>
      <c r="J4" s="11"/>
      <c r="K4" s="11"/>
      <c r="L4" s="11"/>
      <c r="M4" s="11"/>
    </row>
    <row r="5" spans="1:13" x14ac:dyDescent="0.35">
      <c r="A5" s="11" t="s">
        <v>49</v>
      </c>
      <c r="B5" s="11"/>
      <c r="C5" s="11"/>
      <c r="D5" s="11"/>
      <c r="E5" s="11"/>
      <c r="F5" s="11"/>
      <c r="G5" s="11"/>
      <c r="H5" s="11"/>
      <c r="I5" s="11"/>
      <c r="J5" s="11"/>
      <c r="K5" s="11"/>
      <c r="L5" s="11"/>
      <c r="M5" s="11"/>
    </row>
    <row r="6" spans="1:13" ht="80.150000000000006" customHeight="1" x14ac:dyDescent="0.35">
      <c r="A6" s="12" t="s">
        <v>881</v>
      </c>
      <c r="B6" s="12" t="s">
        <v>326</v>
      </c>
      <c r="C6" s="12" t="s">
        <v>327</v>
      </c>
      <c r="D6" s="12" t="s">
        <v>328</v>
      </c>
      <c r="E6" s="12" t="s">
        <v>329</v>
      </c>
      <c r="F6" s="12" t="s">
        <v>330</v>
      </c>
      <c r="G6" s="12" t="s">
        <v>331</v>
      </c>
      <c r="H6" s="12" t="s">
        <v>332</v>
      </c>
      <c r="I6" s="12" t="s">
        <v>333</v>
      </c>
      <c r="J6" s="12" t="s">
        <v>334</v>
      </c>
      <c r="K6" s="12" t="s">
        <v>335</v>
      </c>
      <c r="L6" s="12" t="s">
        <v>882</v>
      </c>
      <c r="M6" s="12" t="s">
        <v>883</v>
      </c>
    </row>
    <row r="7" spans="1:13" x14ac:dyDescent="0.35">
      <c r="A7" s="13" t="s">
        <v>185</v>
      </c>
      <c r="B7" s="14">
        <v>458180</v>
      </c>
      <c r="C7" s="14">
        <v>8750</v>
      </c>
      <c r="D7" s="14">
        <v>69285</v>
      </c>
      <c r="E7" s="14">
        <v>65545</v>
      </c>
      <c r="F7" s="14">
        <v>56210</v>
      </c>
      <c r="G7" s="14">
        <v>53790</v>
      </c>
      <c r="H7" s="14">
        <v>38350</v>
      </c>
      <c r="I7" s="14">
        <v>30820</v>
      </c>
      <c r="J7" s="14">
        <v>24075</v>
      </c>
      <c r="K7" s="14">
        <v>26875</v>
      </c>
      <c r="L7" s="14">
        <v>84480</v>
      </c>
      <c r="M7" s="14">
        <v>18</v>
      </c>
    </row>
    <row r="8" spans="1:13" x14ac:dyDescent="0.35">
      <c r="A8" s="11" t="s">
        <v>186</v>
      </c>
      <c r="B8" s="16">
        <v>3365</v>
      </c>
      <c r="C8" s="16">
        <v>100</v>
      </c>
      <c r="D8" s="16">
        <v>1370</v>
      </c>
      <c r="E8" s="16">
        <v>1595</v>
      </c>
      <c r="F8" s="16">
        <v>295</v>
      </c>
      <c r="G8" s="16">
        <v>0</v>
      </c>
      <c r="H8" s="16">
        <v>0</v>
      </c>
      <c r="I8" s="16">
        <v>0</v>
      </c>
      <c r="J8" s="16">
        <v>0</v>
      </c>
      <c r="K8" s="16">
        <v>0</v>
      </c>
      <c r="L8" s="16">
        <v>0</v>
      </c>
      <c r="M8" s="16">
        <v>7</v>
      </c>
    </row>
    <row r="9" spans="1:13" x14ac:dyDescent="0.35">
      <c r="A9" s="11" t="s">
        <v>187</v>
      </c>
      <c r="B9" s="16">
        <v>8300</v>
      </c>
      <c r="C9" s="16">
        <v>475</v>
      </c>
      <c r="D9" s="16">
        <v>1310</v>
      </c>
      <c r="E9" s="16">
        <v>1310</v>
      </c>
      <c r="F9" s="16">
        <v>3390</v>
      </c>
      <c r="G9" s="16">
        <v>945</v>
      </c>
      <c r="H9" s="16">
        <v>555</v>
      </c>
      <c r="I9" s="16">
        <v>275</v>
      </c>
      <c r="J9" s="16">
        <v>40</v>
      </c>
      <c r="K9" s="16">
        <v>0</v>
      </c>
      <c r="L9" s="16">
        <v>0</v>
      </c>
      <c r="M9" s="16">
        <v>12</v>
      </c>
    </row>
    <row r="10" spans="1:13" x14ac:dyDescent="0.35">
      <c r="A10" s="11" t="s">
        <v>188</v>
      </c>
      <c r="B10" s="16">
        <v>3105</v>
      </c>
      <c r="C10" s="16">
        <v>550</v>
      </c>
      <c r="D10" s="16">
        <v>815</v>
      </c>
      <c r="E10" s="16">
        <v>285</v>
      </c>
      <c r="F10" s="16">
        <v>260</v>
      </c>
      <c r="G10" s="16">
        <v>240</v>
      </c>
      <c r="H10" s="16">
        <v>185</v>
      </c>
      <c r="I10" s="16">
        <v>135</v>
      </c>
      <c r="J10" s="16">
        <v>275</v>
      </c>
      <c r="K10" s="16">
        <v>220</v>
      </c>
      <c r="L10" s="16">
        <v>150</v>
      </c>
      <c r="M10" s="16">
        <v>9</v>
      </c>
    </row>
    <row r="11" spans="1:13" x14ac:dyDescent="0.35">
      <c r="A11" s="11" t="s">
        <v>189</v>
      </c>
      <c r="B11" s="16">
        <v>2905</v>
      </c>
      <c r="C11" s="16">
        <v>585</v>
      </c>
      <c r="D11" s="16">
        <v>1080</v>
      </c>
      <c r="E11" s="16">
        <v>300</v>
      </c>
      <c r="F11" s="16">
        <v>215</v>
      </c>
      <c r="G11" s="16">
        <v>175</v>
      </c>
      <c r="H11" s="16">
        <v>155</v>
      </c>
      <c r="I11" s="16">
        <v>75</v>
      </c>
      <c r="J11" s="16">
        <v>55</v>
      </c>
      <c r="K11" s="16">
        <v>35</v>
      </c>
      <c r="L11" s="16">
        <v>220</v>
      </c>
      <c r="M11" s="16">
        <v>3</v>
      </c>
    </row>
    <row r="12" spans="1:13" x14ac:dyDescent="0.35">
      <c r="A12" s="11" t="s">
        <v>190</v>
      </c>
      <c r="B12" s="16">
        <v>3820</v>
      </c>
      <c r="C12" s="16">
        <v>790</v>
      </c>
      <c r="D12" s="16">
        <v>1710</v>
      </c>
      <c r="E12" s="16">
        <v>330</v>
      </c>
      <c r="F12" s="16">
        <v>245</v>
      </c>
      <c r="G12" s="16">
        <v>180</v>
      </c>
      <c r="H12" s="16">
        <v>160</v>
      </c>
      <c r="I12" s="16">
        <v>85</v>
      </c>
      <c r="J12" s="16">
        <v>55</v>
      </c>
      <c r="K12" s="16">
        <v>50</v>
      </c>
      <c r="L12" s="16">
        <v>215</v>
      </c>
      <c r="M12" s="16">
        <v>1</v>
      </c>
    </row>
    <row r="13" spans="1:13" x14ac:dyDescent="0.35">
      <c r="A13" s="11" t="s">
        <v>191</v>
      </c>
      <c r="B13" s="16">
        <v>21140</v>
      </c>
      <c r="C13" s="16">
        <v>400</v>
      </c>
      <c r="D13" s="16">
        <v>17035</v>
      </c>
      <c r="E13" s="16">
        <v>1945</v>
      </c>
      <c r="F13" s="16">
        <v>950</v>
      </c>
      <c r="G13" s="16">
        <v>420</v>
      </c>
      <c r="H13" s="16">
        <v>180</v>
      </c>
      <c r="I13" s="16">
        <v>65</v>
      </c>
      <c r="J13" s="16">
        <v>50</v>
      </c>
      <c r="K13" s="16">
        <v>25</v>
      </c>
      <c r="L13" s="16">
        <v>75</v>
      </c>
      <c r="M13" s="16">
        <v>4</v>
      </c>
    </row>
    <row r="14" spans="1:13" x14ac:dyDescent="0.35">
      <c r="A14" s="11" t="s">
        <v>192</v>
      </c>
      <c r="B14" s="16">
        <v>20520</v>
      </c>
      <c r="C14" s="16">
        <v>450</v>
      </c>
      <c r="D14" s="16">
        <v>7410</v>
      </c>
      <c r="E14" s="16">
        <v>9265</v>
      </c>
      <c r="F14" s="16">
        <v>1340</v>
      </c>
      <c r="G14" s="16">
        <v>1080</v>
      </c>
      <c r="H14" s="16">
        <v>425</v>
      </c>
      <c r="I14" s="16">
        <v>225</v>
      </c>
      <c r="J14" s="16">
        <v>150</v>
      </c>
      <c r="K14" s="16">
        <v>80</v>
      </c>
      <c r="L14" s="16">
        <v>90</v>
      </c>
      <c r="M14" s="16">
        <v>7</v>
      </c>
    </row>
    <row r="15" spans="1:13" x14ac:dyDescent="0.35">
      <c r="A15" s="11" t="s">
        <v>193</v>
      </c>
      <c r="B15" s="16">
        <v>13030</v>
      </c>
      <c r="C15" s="16">
        <v>1095</v>
      </c>
      <c r="D15" s="16">
        <v>4915</v>
      </c>
      <c r="E15" s="16">
        <v>3510</v>
      </c>
      <c r="F15" s="16">
        <v>925</v>
      </c>
      <c r="G15" s="16">
        <v>895</v>
      </c>
      <c r="H15" s="16">
        <v>700</v>
      </c>
      <c r="I15" s="16">
        <v>380</v>
      </c>
      <c r="J15" s="16">
        <v>265</v>
      </c>
      <c r="K15" s="16">
        <v>145</v>
      </c>
      <c r="L15" s="16">
        <v>195</v>
      </c>
      <c r="M15" s="16">
        <v>6</v>
      </c>
    </row>
    <row r="16" spans="1:13" x14ac:dyDescent="0.35">
      <c r="A16" s="11" t="s">
        <v>194</v>
      </c>
      <c r="B16" s="16">
        <v>7460</v>
      </c>
      <c r="C16" s="16">
        <v>890</v>
      </c>
      <c r="D16" s="16">
        <v>3470</v>
      </c>
      <c r="E16" s="16">
        <v>1375</v>
      </c>
      <c r="F16" s="16">
        <v>510</v>
      </c>
      <c r="G16" s="16">
        <v>235</v>
      </c>
      <c r="H16" s="16">
        <v>200</v>
      </c>
      <c r="I16" s="16">
        <v>170</v>
      </c>
      <c r="J16" s="16">
        <v>105</v>
      </c>
      <c r="K16" s="16">
        <v>150</v>
      </c>
      <c r="L16" s="16">
        <v>365</v>
      </c>
      <c r="M16" s="16">
        <v>5</v>
      </c>
    </row>
    <row r="17" spans="1:13" x14ac:dyDescent="0.35">
      <c r="A17" s="11" t="s">
        <v>195</v>
      </c>
      <c r="B17" s="16">
        <v>6565</v>
      </c>
      <c r="C17" s="16">
        <v>50</v>
      </c>
      <c r="D17" s="16">
        <v>430</v>
      </c>
      <c r="E17" s="16">
        <v>3170</v>
      </c>
      <c r="F17" s="16">
        <v>1225</v>
      </c>
      <c r="G17" s="16">
        <v>645</v>
      </c>
      <c r="H17" s="16">
        <v>470</v>
      </c>
      <c r="I17" s="16">
        <v>270</v>
      </c>
      <c r="J17" s="16">
        <v>95</v>
      </c>
      <c r="K17" s="16">
        <v>35</v>
      </c>
      <c r="L17" s="16">
        <v>180</v>
      </c>
      <c r="M17" s="16">
        <v>10</v>
      </c>
    </row>
    <row r="18" spans="1:13" x14ac:dyDescent="0.35">
      <c r="A18" s="11" t="s">
        <v>196</v>
      </c>
      <c r="B18" s="16">
        <v>6925</v>
      </c>
      <c r="C18" s="16">
        <v>50</v>
      </c>
      <c r="D18" s="16">
        <v>440</v>
      </c>
      <c r="E18" s="16">
        <v>605</v>
      </c>
      <c r="F18" s="16">
        <v>3850</v>
      </c>
      <c r="G18" s="16">
        <v>595</v>
      </c>
      <c r="H18" s="16">
        <v>405</v>
      </c>
      <c r="I18" s="16">
        <v>275</v>
      </c>
      <c r="J18" s="16">
        <v>265</v>
      </c>
      <c r="K18" s="16">
        <v>160</v>
      </c>
      <c r="L18" s="16">
        <v>280</v>
      </c>
      <c r="M18" s="16">
        <v>13</v>
      </c>
    </row>
    <row r="19" spans="1:13" x14ac:dyDescent="0.35">
      <c r="A19" s="11" t="s">
        <v>197</v>
      </c>
      <c r="B19" s="16">
        <v>8190</v>
      </c>
      <c r="C19" s="16">
        <v>55</v>
      </c>
      <c r="D19" s="16">
        <v>865</v>
      </c>
      <c r="E19" s="16">
        <v>3010</v>
      </c>
      <c r="F19" s="16">
        <v>2635</v>
      </c>
      <c r="G19" s="16">
        <v>415</v>
      </c>
      <c r="H19" s="16">
        <v>330</v>
      </c>
      <c r="I19" s="16">
        <v>225</v>
      </c>
      <c r="J19" s="16">
        <v>205</v>
      </c>
      <c r="K19" s="16">
        <v>120</v>
      </c>
      <c r="L19" s="16">
        <v>335</v>
      </c>
      <c r="M19" s="16">
        <v>11</v>
      </c>
    </row>
    <row r="20" spans="1:13" x14ac:dyDescent="0.35">
      <c r="A20" s="11" t="s">
        <v>198</v>
      </c>
      <c r="B20" s="16">
        <v>6635</v>
      </c>
      <c r="C20" s="16">
        <v>35</v>
      </c>
      <c r="D20" s="16">
        <v>280</v>
      </c>
      <c r="E20" s="16">
        <v>325</v>
      </c>
      <c r="F20" s="16">
        <v>410</v>
      </c>
      <c r="G20" s="16">
        <v>1685</v>
      </c>
      <c r="H20" s="16">
        <v>2795</v>
      </c>
      <c r="I20" s="16">
        <v>355</v>
      </c>
      <c r="J20" s="16">
        <v>185</v>
      </c>
      <c r="K20" s="16">
        <v>120</v>
      </c>
      <c r="L20" s="16">
        <v>445</v>
      </c>
      <c r="M20" s="16">
        <v>21</v>
      </c>
    </row>
    <row r="21" spans="1:13" x14ac:dyDescent="0.35">
      <c r="A21" s="11" t="s">
        <v>199</v>
      </c>
      <c r="B21" s="16">
        <v>7820</v>
      </c>
      <c r="C21" s="16">
        <v>40</v>
      </c>
      <c r="D21" s="16">
        <v>555</v>
      </c>
      <c r="E21" s="16">
        <v>265</v>
      </c>
      <c r="F21" s="16">
        <v>2330</v>
      </c>
      <c r="G21" s="16">
        <v>1710</v>
      </c>
      <c r="H21" s="16">
        <v>1545</v>
      </c>
      <c r="I21" s="16">
        <v>355</v>
      </c>
      <c r="J21" s="16">
        <v>290</v>
      </c>
      <c r="K21" s="16">
        <v>205</v>
      </c>
      <c r="L21" s="16">
        <v>530</v>
      </c>
      <c r="M21" s="16">
        <v>18</v>
      </c>
    </row>
    <row r="22" spans="1:13" x14ac:dyDescent="0.35">
      <c r="A22" s="11" t="s">
        <v>200</v>
      </c>
      <c r="B22" s="16">
        <v>7890</v>
      </c>
      <c r="C22" s="16">
        <v>30</v>
      </c>
      <c r="D22" s="16">
        <v>390</v>
      </c>
      <c r="E22" s="16">
        <v>1445</v>
      </c>
      <c r="F22" s="16">
        <v>4230</v>
      </c>
      <c r="G22" s="16">
        <v>495</v>
      </c>
      <c r="H22" s="16">
        <v>295</v>
      </c>
      <c r="I22" s="16">
        <v>205</v>
      </c>
      <c r="J22" s="16">
        <v>135</v>
      </c>
      <c r="K22" s="16">
        <v>110</v>
      </c>
      <c r="L22" s="16">
        <v>555</v>
      </c>
      <c r="M22" s="16">
        <v>13</v>
      </c>
    </row>
    <row r="23" spans="1:13" x14ac:dyDescent="0.35">
      <c r="A23" s="11" t="s">
        <v>201</v>
      </c>
      <c r="B23" s="16">
        <v>9395</v>
      </c>
      <c r="C23" s="16">
        <v>15</v>
      </c>
      <c r="D23" s="16">
        <v>365</v>
      </c>
      <c r="E23" s="16">
        <v>230</v>
      </c>
      <c r="F23" s="16">
        <v>1150</v>
      </c>
      <c r="G23" s="16">
        <v>5035</v>
      </c>
      <c r="H23" s="16">
        <v>1475</v>
      </c>
      <c r="I23" s="16">
        <v>295</v>
      </c>
      <c r="J23" s="16">
        <v>195</v>
      </c>
      <c r="K23" s="16">
        <v>120</v>
      </c>
      <c r="L23" s="16">
        <v>505</v>
      </c>
      <c r="M23" s="16">
        <v>19</v>
      </c>
    </row>
    <row r="24" spans="1:13" x14ac:dyDescent="0.35">
      <c r="A24" s="11" t="s">
        <v>202</v>
      </c>
      <c r="B24" s="16">
        <v>6055</v>
      </c>
      <c r="C24" s="16">
        <v>10</v>
      </c>
      <c r="D24" s="16">
        <v>380</v>
      </c>
      <c r="E24" s="16">
        <v>230</v>
      </c>
      <c r="F24" s="16">
        <v>1965</v>
      </c>
      <c r="G24" s="16">
        <v>1415</v>
      </c>
      <c r="H24" s="16">
        <v>565</v>
      </c>
      <c r="I24" s="16">
        <v>385</v>
      </c>
      <c r="J24" s="16">
        <v>310</v>
      </c>
      <c r="K24" s="16">
        <v>270</v>
      </c>
      <c r="L24" s="16">
        <v>520</v>
      </c>
      <c r="M24" s="16">
        <v>16</v>
      </c>
    </row>
    <row r="25" spans="1:13" x14ac:dyDescent="0.35">
      <c r="A25" s="11" t="s">
        <v>203</v>
      </c>
      <c r="B25" s="16">
        <v>6190</v>
      </c>
      <c r="C25" s="16">
        <v>10</v>
      </c>
      <c r="D25" s="16">
        <v>390</v>
      </c>
      <c r="E25" s="16">
        <v>2330</v>
      </c>
      <c r="F25" s="16">
        <v>1345</v>
      </c>
      <c r="G25" s="16">
        <v>415</v>
      </c>
      <c r="H25" s="16">
        <v>350</v>
      </c>
      <c r="I25" s="16">
        <v>290</v>
      </c>
      <c r="J25" s="16">
        <v>195</v>
      </c>
      <c r="K25" s="16">
        <v>110</v>
      </c>
      <c r="L25" s="16">
        <v>760</v>
      </c>
      <c r="M25" s="16">
        <v>11</v>
      </c>
    </row>
    <row r="26" spans="1:13" x14ac:dyDescent="0.35">
      <c r="A26" s="11" t="s">
        <v>204</v>
      </c>
      <c r="B26" s="16">
        <v>10790</v>
      </c>
      <c r="C26" s="16">
        <v>20</v>
      </c>
      <c r="D26" s="16">
        <v>495</v>
      </c>
      <c r="E26" s="16">
        <v>2960</v>
      </c>
      <c r="F26" s="16">
        <v>2750</v>
      </c>
      <c r="G26" s="16">
        <v>2785</v>
      </c>
      <c r="H26" s="16">
        <v>415</v>
      </c>
      <c r="I26" s="16">
        <v>240</v>
      </c>
      <c r="J26" s="16">
        <v>175</v>
      </c>
      <c r="K26" s="16">
        <v>135</v>
      </c>
      <c r="L26" s="16">
        <v>815</v>
      </c>
      <c r="M26" s="16">
        <v>14</v>
      </c>
    </row>
    <row r="27" spans="1:13" x14ac:dyDescent="0.35">
      <c r="A27" s="11" t="s">
        <v>205</v>
      </c>
      <c r="B27" s="16">
        <v>16500</v>
      </c>
      <c r="C27" s="16">
        <v>15</v>
      </c>
      <c r="D27" s="16">
        <v>375</v>
      </c>
      <c r="E27" s="16">
        <v>1370</v>
      </c>
      <c r="F27" s="16">
        <v>1445</v>
      </c>
      <c r="G27" s="16">
        <v>5100</v>
      </c>
      <c r="H27" s="16">
        <v>3385</v>
      </c>
      <c r="I27" s="16">
        <v>2185</v>
      </c>
      <c r="J27" s="16">
        <v>1205</v>
      </c>
      <c r="K27" s="16">
        <v>565</v>
      </c>
      <c r="L27" s="16">
        <v>860</v>
      </c>
      <c r="M27" s="16">
        <v>20</v>
      </c>
    </row>
    <row r="28" spans="1:13" x14ac:dyDescent="0.35">
      <c r="A28" s="11" t="s">
        <v>206</v>
      </c>
      <c r="B28" s="16">
        <v>11300</v>
      </c>
      <c r="C28" s="16">
        <v>895</v>
      </c>
      <c r="D28" s="16">
        <v>2850</v>
      </c>
      <c r="E28" s="16">
        <v>440</v>
      </c>
      <c r="F28" s="16">
        <v>320</v>
      </c>
      <c r="G28" s="16">
        <v>320</v>
      </c>
      <c r="H28" s="16">
        <v>525</v>
      </c>
      <c r="I28" s="16">
        <v>590</v>
      </c>
      <c r="J28" s="16">
        <v>1065</v>
      </c>
      <c r="K28" s="16">
        <v>1780</v>
      </c>
      <c r="L28" s="16">
        <v>2515</v>
      </c>
      <c r="M28" s="16">
        <v>28</v>
      </c>
    </row>
    <row r="29" spans="1:13" x14ac:dyDescent="0.35">
      <c r="A29" s="11" t="s">
        <v>207</v>
      </c>
      <c r="B29" s="16">
        <v>12950</v>
      </c>
      <c r="C29" s="16">
        <v>300</v>
      </c>
      <c r="D29" s="16">
        <v>2655</v>
      </c>
      <c r="E29" s="16">
        <v>970</v>
      </c>
      <c r="F29" s="16">
        <v>990</v>
      </c>
      <c r="G29" s="16">
        <v>2015</v>
      </c>
      <c r="H29" s="16">
        <v>1255</v>
      </c>
      <c r="I29" s="16">
        <v>585</v>
      </c>
      <c r="J29" s="16">
        <v>495</v>
      </c>
      <c r="K29" s="16">
        <v>400</v>
      </c>
      <c r="L29" s="16">
        <v>3280</v>
      </c>
      <c r="M29" s="16">
        <v>19</v>
      </c>
    </row>
    <row r="30" spans="1:13" x14ac:dyDescent="0.35">
      <c r="A30" s="11" t="s">
        <v>208</v>
      </c>
      <c r="B30" s="16">
        <v>7245</v>
      </c>
      <c r="C30" s="16">
        <v>135</v>
      </c>
      <c r="D30" s="16">
        <v>2375</v>
      </c>
      <c r="E30" s="16">
        <v>835</v>
      </c>
      <c r="F30" s="16">
        <v>540</v>
      </c>
      <c r="G30" s="16">
        <v>490</v>
      </c>
      <c r="H30" s="16">
        <v>415</v>
      </c>
      <c r="I30" s="16">
        <v>300</v>
      </c>
      <c r="J30" s="16">
        <v>230</v>
      </c>
      <c r="K30" s="16">
        <v>180</v>
      </c>
      <c r="L30" s="16">
        <v>1750</v>
      </c>
      <c r="M30" s="16">
        <v>13</v>
      </c>
    </row>
    <row r="31" spans="1:13" x14ac:dyDescent="0.35">
      <c r="A31" s="11" t="s">
        <v>209</v>
      </c>
      <c r="B31" s="16">
        <v>6515</v>
      </c>
      <c r="C31" s="16">
        <v>140</v>
      </c>
      <c r="D31" s="16">
        <v>1885</v>
      </c>
      <c r="E31" s="16">
        <v>1385</v>
      </c>
      <c r="F31" s="16">
        <v>1000</v>
      </c>
      <c r="G31" s="16">
        <v>285</v>
      </c>
      <c r="H31" s="16">
        <v>225</v>
      </c>
      <c r="I31" s="16">
        <v>210</v>
      </c>
      <c r="J31" s="16">
        <v>165</v>
      </c>
      <c r="K31" s="16">
        <v>135</v>
      </c>
      <c r="L31" s="16">
        <v>1085</v>
      </c>
      <c r="M31" s="16">
        <v>10</v>
      </c>
    </row>
    <row r="32" spans="1:13" x14ac:dyDescent="0.35">
      <c r="A32" s="11" t="s">
        <v>210</v>
      </c>
      <c r="B32" s="16">
        <v>8075</v>
      </c>
      <c r="C32" s="16">
        <v>55</v>
      </c>
      <c r="D32" s="16">
        <v>565</v>
      </c>
      <c r="E32" s="16">
        <v>345</v>
      </c>
      <c r="F32" s="16">
        <v>505</v>
      </c>
      <c r="G32" s="16">
        <v>2780</v>
      </c>
      <c r="H32" s="16">
        <v>2100</v>
      </c>
      <c r="I32" s="16">
        <v>615</v>
      </c>
      <c r="J32" s="16">
        <v>180</v>
      </c>
      <c r="K32" s="16">
        <v>85</v>
      </c>
      <c r="L32" s="16">
        <v>840</v>
      </c>
      <c r="M32" s="16">
        <v>20</v>
      </c>
    </row>
    <row r="33" spans="1:13" x14ac:dyDescent="0.35">
      <c r="A33" s="11" t="s">
        <v>211</v>
      </c>
      <c r="B33" s="16">
        <v>6940</v>
      </c>
      <c r="C33" s="16">
        <v>20</v>
      </c>
      <c r="D33" s="16">
        <v>125</v>
      </c>
      <c r="E33" s="16">
        <v>265</v>
      </c>
      <c r="F33" s="16">
        <v>555</v>
      </c>
      <c r="G33" s="16">
        <v>1680</v>
      </c>
      <c r="H33" s="16">
        <v>1720</v>
      </c>
      <c r="I33" s="16">
        <v>520</v>
      </c>
      <c r="J33" s="16">
        <v>395</v>
      </c>
      <c r="K33" s="16">
        <v>410</v>
      </c>
      <c r="L33" s="16">
        <v>1245</v>
      </c>
      <c r="M33" s="16">
        <v>22</v>
      </c>
    </row>
    <row r="34" spans="1:13" x14ac:dyDescent="0.35">
      <c r="A34" s="11" t="s">
        <v>212</v>
      </c>
      <c r="B34" s="16">
        <v>9260</v>
      </c>
      <c r="C34" s="16">
        <v>15</v>
      </c>
      <c r="D34" s="16">
        <v>130</v>
      </c>
      <c r="E34" s="16">
        <v>190</v>
      </c>
      <c r="F34" s="16">
        <v>2395</v>
      </c>
      <c r="G34" s="16">
        <v>3100</v>
      </c>
      <c r="H34" s="16">
        <v>835</v>
      </c>
      <c r="I34" s="16">
        <v>480</v>
      </c>
      <c r="J34" s="16">
        <v>325</v>
      </c>
      <c r="K34" s="16">
        <v>225</v>
      </c>
      <c r="L34" s="16">
        <v>1570</v>
      </c>
      <c r="M34" s="16">
        <v>17</v>
      </c>
    </row>
    <row r="35" spans="1:13" x14ac:dyDescent="0.35">
      <c r="A35" s="11" t="s">
        <v>213</v>
      </c>
      <c r="B35" s="16">
        <v>10010</v>
      </c>
      <c r="C35" s="16">
        <v>20</v>
      </c>
      <c r="D35" s="16">
        <v>140</v>
      </c>
      <c r="E35" s="16">
        <v>135</v>
      </c>
      <c r="F35" s="16">
        <v>160</v>
      </c>
      <c r="G35" s="16">
        <v>2575</v>
      </c>
      <c r="H35" s="16">
        <v>1450</v>
      </c>
      <c r="I35" s="16">
        <v>2690</v>
      </c>
      <c r="J35" s="16">
        <v>605</v>
      </c>
      <c r="K35" s="16">
        <v>405</v>
      </c>
      <c r="L35" s="16">
        <v>1830</v>
      </c>
      <c r="M35" s="16">
        <v>26</v>
      </c>
    </row>
    <row r="36" spans="1:13" x14ac:dyDescent="0.35">
      <c r="A36" s="11" t="s">
        <v>214</v>
      </c>
      <c r="B36" s="16">
        <v>9395</v>
      </c>
      <c r="C36" s="16">
        <v>15</v>
      </c>
      <c r="D36" s="16">
        <v>105</v>
      </c>
      <c r="E36" s="16">
        <v>290</v>
      </c>
      <c r="F36" s="16">
        <v>840</v>
      </c>
      <c r="G36" s="16">
        <v>790</v>
      </c>
      <c r="H36" s="16">
        <v>1475</v>
      </c>
      <c r="I36" s="16">
        <v>2195</v>
      </c>
      <c r="J36" s="16">
        <v>925</v>
      </c>
      <c r="K36" s="16">
        <v>575</v>
      </c>
      <c r="L36" s="16">
        <v>2180</v>
      </c>
      <c r="M36" s="16">
        <v>28</v>
      </c>
    </row>
    <row r="37" spans="1:13" x14ac:dyDescent="0.35">
      <c r="A37" s="11" t="s">
        <v>215</v>
      </c>
      <c r="B37" s="16">
        <v>7815</v>
      </c>
      <c r="C37" s="16">
        <v>70</v>
      </c>
      <c r="D37" s="16">
        <v>1865</v>
      </c>
      <c r="E37" s="16">
        <v>1385</v>
      </c>
      <c r="F37" s="16">
        <v>690</v>
      </c>
      <c r="G37" s="16">
        <v>450</v>
      </c>
      <c r="H37" s="16">
        <v>420</v>
      </c>
      <c r="I37" s="16">
        <v>350</v>
      </c>
      <c r="J37" s="16">
        <v>250</v>
      </c>
      <c r="K37" s="16">
        <v>205</v>
      </c>
      <c r="L37" s="16">
        <v>2135</v>
      </c>
      <c r="M37" s="16">
        <v>15</v>
      </c>
    </row>
    <row r="38" spans="1:13" x14ac:dyDescent="0.35">
      <c r="A38" s="11" t="s">
        <v>216</v>
      </c>
      <c r="B38" s="16">
        <v>16225</v>
      </c>
      <c r="C38" s="16">
        <v>60</v>
      </c>
      <c r="D38" s="16">
        <v>2920</v>
      </c>
      <c r="E38" s="16">
        <v>7115</v>
      </c>
      <c r="F38" s="16">
        <v>2705</v>
      </c>
      <c r="G38" s="16">
        <v>760</v>
      </c>
      <c r="H38" s="16">
        <v>310</v>
      </c>
      <c r="I38" s="16">
        <v>225</v>
      </c>
      <c r="J38" s="16">
        <v>195</v>
      </c>
      <c r="K38" s="16">
        <v>140</v>
      </c>
      <c r="L38" s="16">
        <v>1805</v>
      </c>
      <c r="M38" s="16">
        <v>10</v>
      </c>
    </row>
    <row r="39" spans="1:13" x14ac:dyDescent="0.35">
      <c r="A39" s="11" t="s">
        <v>217</v>
      </c>
      <c r="B39" s="16">
        <v>8520</v>
      </c>
      <c r="C39" s="16">
        <v>30</v>
      </c>
      <c r="D39" s="16">
        <v>935</v>
      </c>
      <c r="E39" s="16">
        <v>3700</v>
      </c>
      <c r="F39" s="16">
        <v>795</v>
      </c>
      <c r="G39" s="16">
        <v>605</v>
      </c>
      <c r="H39" s="16">
        <v>580</v>
      </c>
      <c r="I39" s="16">
        <v>415</v>
      </c>
      <c r="J39" s="16">
        <v>245</v>
      </c>
      <c r="K39" s="16">
        <v>160</v>
      </c>
      <c r="L39" s="16">
        <v>1060</v>
      </c>
      <c r="M39" s="16">
        <v>9</v>
      </c>
    </row>
    <row r="40" spans="1:13" x14ac:dyDescent="0.35">
      <c r="A40" s="11" t="s">
        <v>218</v>
      </c>
      <c r="B40" s="16">
        <v>7560</v>
      </c>
      <c r="C40" s="16">
        <v>30</v>
      </c>
      <c r="D40" s="16">
        <v>930</v>
      </c>
      <c r="E40" s="16">
        <v>2720</v>
      </c>
      <c r="F40" s="16">
        <v>790</v>
      </c>
      <c r="G40" s="16">
        <v>530</v>
      </c>
      <c r="H40" s="16">
        <v>355</v>
      </c>
      <c r="I40" s="16">
        <v>310</v>
      </c>
      <c r="J40" s="16">
        <v>280</v>
      </c>
      <c r="K40" s="16">
        <v>220</v>
      </c>
      <c r="L40" s="16">
        <v>1395</v>
      </c>
      <c r="M40" s="16">
        <v>11</v>
      </c>
    </row>
    <row r="41" spans="1:13" x14ac:dyDescent="0.35">
      <c r="A41" s="11" t="s">
        <v>219</v>
      </c>
      <c r="B41" s="16">
        <v>5195</v>
      </c>
      <c r="C41" s="16">
        <v>10</v>
      </c>
      <c r="D41" s="16">
        <v>55</v>
      </c>
      <c r="E41" s="16">
        <v>490</v>
      </c>
      <c r="F41" s="16">
        <v>1975</v>
      </c>
      <c r="G41" s="16">
        <v>705</v>
      </c>
      <c r="H41" s="16">
        <v>480</v>
      </c>
      <c r="I41" s="16">
        <v>290</v>
      </c>
      <c r="J41" s="16">
        <v>205</v>
      </c>
      <c r="K41" s="16">
        <v>135</v>
      </c>
      <c r="L41" s="16">
        <v>855</v>
      </c>
      <c r="M41" s="16">
        <v>16</v>
      </c>
    </row>
    <row r="42" spans="1:13" x14ac:dyDescent="0.35">
      <c r="A42" s="11" t="s">
        <v>220</v>
      </c>
      <c r="B42" s="16">
        <v>4075</v>
      </c>
      <c r="C42" s="16">
        <v>10</v>
      </c>
      <c r="D42" s="16">
        <v>40</v>
      </c>
      <c r="E42" s="16">
        <v>55</v>
      </c>
      <c r="F42" s="16">
        <v>145</v>
      </c>
      <c r="G42" s="16">
        <v>1620</v>
      </c>
      <c r="H42" s="16">
        <v>710</v>
      </c>
      <c r="I42" s="16">
        <v>360</v>
      </c>
      <c r="J42" s="16">
        <v>240</v>
      </c>
      <c r="K42" s="16">
        <v>210</v>
      </c>
      <c r="L42" s="16">
        <v>690</v>
      </c>
      <c r="M42" s="16">
        <v>21</v>
      </c>
    </row>
    <row r="43" spans="1:13" x14ac:dyDescent="0.35">
      <c r="A43" s="11" t="s">
        <v>221</v>
      </c>
      <c r="B43" s="16">
        <v>5435</v>
      </c>
      <c r="C43" s="16">
        <v>10</v>
      </c>
      <c r="D43" s="16">
        <v>60</v>
      </c>
      <c r="E43" s="16">
        <v>195</v>
      </c>
      <c r="F43" s="16">
        <v>305</v>
      </c>
      <c r="G43" s="16">
        <v>2165</v>
      </c>
      <c r="H43" s="16">
        <v>1030</v>
      </c>
      <c r="I43" s="16">
        <v>375</v>
      </c>
      <c r="J43" s="16">
        <v>245</v>
      </c>
      <c r="K43" s="16">
        <v>240</v>
      </c>
      <c r="L43" s="16">
        <v>805</v>
      </c>
      <c r="M43" s="16">
        <v>20</v>
      </c>
    </row>
    <row r="44" spans="1:13" x14ac:dyDescent="0.35">
      <c r="A44" s="11" t="s">
        <v>222</v>
      </c>
      <c r="B44" s="16">
        <v>3645</v>
      </c>
      <c r="C44" s="16" t="s">
        <v>879</v>
      </c>
      <c r="D44" s="16">
        <v>30</v>
      </c>
      <c r="E44" s="16">
        <v>35</v>
      </c>
      <c r="F44" s="16">
        <v>170</v>
      </c>
      <c r="G44" s="16">
        <v>365</v>
      </c>
      <c r="H44" s="16">
        <v>1015</v>
      </c>
      <c r="I44" s="16">
        <v>725</v>
      </c>
      <c r="J44" s="16">
        <v>260</v>
      </c>
      <c r="K44" s="16">
        <v>265</v>
      </c>
      <c r="L44" s="16">
        <v>770</v>
      </c>
      <c r="M44" s="16">
        <v>26</v>
      </c>
    </row>
    <row r="45" spans="1:13" x14ac:dyDescent="0.35">
      <c r="A45" s="11" t="s">
        <v>223</v>
      </c>
      <c r="B45" s="16">
        <v>4335</v>
      </c>
      <c r="C45" s="16">
        <v>5</v>
      </c>
      <c r="D45" s="16">
        <v>50</v>
      </c>
      <c r="E45" s="16">
        <v>45</v>
      </c>
      <c r="F45" s="16">
        <v>135</v>
      </c>
      <c r="G45" s="16">
        <v>270</v>
      </c>
      <c r="H45" s="16">
        <v>660</v>
      </c>
      <c r="I45" s="16">
        <v>1195</v>
      </c>
      <c r="J45" s="16">
        <v>525</v>
      </c>
      <c r="K45" s="16">
        <v>545</v>
      </c>
      <c r="L45" s="16">
        <v>900</v>
      </c>
      <c r="M45" s="16">
        <v>30</v>
      </c>
    </row>
    <row r="46" spans="1:13" x14ac:dyDescent="0.35">
      <c r="A46" s="11" t="s">
        <v>224</v>
      </c>
      <c r="B46" s="16">
        <v>5080</v>
      </c>
      <c r="C46" s="16">
        <v>15</v>
      </c>
      <c r="D46" s="16">
        <v>50</v>
      </c>
      <c r="E46" s="16">
        <v>35</v>
      </c>
      <c r="F46" s="16">
        <v>80</v>
      </c>
      <c r="G46" s="16">
        <v>770</v>
      </c>
      <c r="H46" s="16">
        <v>1280</v>
      </c>
      <c r="I46" s="16">
        <v>435</v>
      </c>
      <c r="J46" s="16">
        <v>285</v>
      </c>
      <c r="K46" s="16">
        <v>775</v>
      </c>
      <c r="L46" s="16">
        <v>1350</v>
      </c>
      <c r="M46" s="16">
        <v>28.5</v>
      </c>
    </row>
    <row r="47" spans="1:13" x14ac:dyDescent="0.35">
      <c r="A47" s="11" t="s">
        <v>225</v>
      </c>
      <c r="B47" s="16">
        <v>5680</v>
      </c>
      <c r="C47" s="16">
        <v>10</v>
      </c>
      <c r="D47" s="16">
        <v>70</v>
      </c>
      <c r="E47" s="16">
        <v>45</v>
      </c>
      <c r="F47" s="16">
        <v>40</v>
      </c>
      <c r="G47" s="16">
        <v>65</v>
      </c>
      <c r="H47" s="16">
        <v>430</v>
      </c>
      <c r="I47" s="16">
        <v>1455</v>
      </c>
      <c r="J47" s="16">
        <v>920</v>
      </c>
      <c r="K47" s="16">
        <v>770</v>
      </c>
      <c r="L47" s="16">
        <v>1875</v>
      </c>
      <c r="M47" s="16">
        <v>34</v>
      </c>
    </row>
    <row r="48" spans="1:13" x14ac:dyDescent="0.35">
      <c r="A48" s="11" t="s">
        <v>226</v>
      </c>
      <c r="B48" s="16">
        <v>5210</v>
      </c>
      <c r="C48" s="16">
        <v>10</v>
      </c>
      <c r="D48" s="16">
        <v>30</v>
      </c>
      <c r="E48" s="16">
        <v>35</v>
      </c>
      <c r="F48" s="16">
        <v>25</v>
      </c>
      <c r="G48" s="16">
        <v>30</v>
      </c>
      <c r="H48" s="16">
        <v>60</v>
      </c>
      <c r="I48" s="16">
        <v>130</v>
      </c>
      <c r="J48" s="16">
        <v>1045</v>
      </c>
      <c r="K48" s="16">
        <v>1470</v>
      </c>
      <c r="L48" s="16">
        <v>2375</v>
      </c>
      <c r="M48" s="16">
        <v>40</v>
      </c>
    </row>
    <row r="49" spans="1:13" x14ac:dyDescent="0.35">
      <c r="A49" s="11" t="s">
        <v>227</v>
      </c>
      <c r="B49" s="16">
        <v>7330</v>
      </c>
      <c r="C49" s="16">
        <v>20</v>
      </c>
      <c r="D49" s="16">
        <v>65</v>
      </c>
      <c r="E49" s="16">
        <v>95</v>
      </c>
      <c r="F49" s="16">
        <v>80</v>
      </c>
      <c r="G49" s="16">
        <v>125</v>
      </c>
      <c r="H49" s="16">
        <v>150</v>
      </c>
      <c r="I49" s="16">
        <v>140</v>
      </c>
      <c r="J49" s="16">
        <v>110</v>
      </c>
      <c r="K49" s="16">
        <v>1470</v>
      </c>
      <c r="L49" s="16">
        <v>5075</v>
      </c>
      <c r="M49" s="16">
        <v>44</v>
      </c>
    </row>
    <row r="50" spans="1:13" x14ac:dyDescent="0.35">
      <c r="A50" s="11" t="s">
        <v>228</v>
      </c>
      <c r="B50" s="16">
        <v>6830</v>
      </c>
      <c r="C50" s="16">
        <v>15</v>
      </c>
      <c r="D50" s="16">
        <v>150</v>
      </c>
      <c r="E50" s="16">
        <v>55</v>
      </c>
      <c r="F50" s="16">
        <v>60</v>
      </c>
      <c r="G50" s="16">
        <v>60</v>
      </c>
      <c r="H50" s="16">
        <v>45</v>
      </c>
      <c r="I50" s="16">
        <v>385</v>
      </c>
      <c r="J50" s="16">
        <v>2255</v>
      </c>
      <c r="K50" s="16">
        <v>1500</v>
      </c>
      <c r="L50" s="16">
        <v>2300</v>
      </c>
      <c r="M50" s="16">
        <v>36</v>
      </c>
    </row>
    <row r="51" spans="1:13" x14ac:dyDescent="0.35">
      <c r="A51" s="11" t="s">
        <v>229</v>
      </c>
      <c r="B51" s="16">
        <v>9240</v>
      </c>
      <c r="C51" s="16" t="s">
        <v>879</v>
      </c>
      <c r="D51" s="16">
        <v>40</v>
      </c>
      <c r="E51" s="16">
        <v>25</v>
      </c>
      <c r="F51" s="16">
        <v>25</v>
      </c>
      <c r="G51" s="16">
        <v>30</v>
      </c>
      <c r="H51" s="16">
        <v>75</v>
      </c>
      <c r="I51" s="16">
        <v>2235</v>
      </c>
      <c r="J51" s="16">
        <v>2495</v>
      </c>
      <c r="K51" s="16">
        <v>2535</v>
      </c>
      <c r="L51" s="16">
        <v>1780</v>
      </c>
      <c r="M51" s="16">
        <v>35</v>
      </c>
    </row>
    <row r="52" spans="1:13" x14ac:dyDescent="0.35">
      <c r="A52" s="11" t="s">
        <v>230</v>
      </c>
      <c r="B52" s="16">
        <v>12710</v>
      </c>
      <c r="C52" s="16">
        <v>20</v>
      </c>
      <c r="D52" s="16">
        <v>165</v>
      </c>
      <c r="E52" s="16">
        <v>105</v>
      </c>
      <c r="F52" s="16">
        <v>45</v>
      </c>
      <c r="G52" s="16">
        <v>30</v>
      </c>
      <c r="H52" s="16">
        <v>45</v>
      </c>
      <c r="I52" s="16">
        <v>45</v>
      </c>
      <c r="J52" s="16">
        <v>60</v>
      </c>
      <c r="K52" s="16">
        <v>2065</v>
      </c>
      <c r="L52" s="16">
        <v>10130</v>
      </c>
      <c r="M52" s="16">
        <v>42</v>
      </c>
    </row>
    <row r="53" spans="1:13" x14ac:dyDescent="0.35">
      <c r="A53" s="11" t="s">
        <v>231</v>
      </c>
      <c r="B53" s="16">
        <v>10950</v>
      </c>
      <c r="C53" s="16">
        <v>10</v>
      </c>
      <c r="D53" s="16">
        <v>155</v>
      </c>
      <c r="E53" s="16">
        <v>110</v>
      </c>
      <c r="F53" s="16">
        <v>110</v>
      </c>
      <c r="G53" s="16">
        <v>1585</v>
      </c>
      <c r="H53" s="16">
        <v>1485</v>
      </c>
      <c r="I53" s="16">
        <v>1845</v>
      </c>
      <c r="J53" s="16">
        <v>1780</v>
      </c>
      <c r="K53" s="16">
        <v>1240</v>
      </c>
      <c r="L53" s="16">
        <v>2630</v>
      </c>
      <c r="M53" s="16">
        <v>31</v>
      </c>
    </row>
    <row r="54" spans="1:13" x14ac:dyDescent="0.35">
      <c r="A54" s="11" t="s">
        <v>232</v>
      </c>
      <c r="B54" s="16">
        <v>7335</v>
      </c>
      <c r="C54" s="16">
        <v>10</v>
      </c>
      <c r="D54" s="16">
        <v>515</v>
      </c>
      <c r="E54" s="16">
        <v>1385</v>
      </c>
      <c r="F54" s="16">
        <v>1255</v>
      </c>
      <c r="G54" s="16">
        <v>1000</v>
      </c>
      <c r="H54" s="16">
        <v>505</v>
      </c>
      <c r="I54" s="16">
        <v>360</v>
      </c>
      <c r="J54" s="16">
        <v>325</v>
      </c>
      <c r="K54" s="16">
        <v>250</v>
      </c>
      <c r="L54" s="16">
        <v>1730</v>
      </c>
      <c r="M54" s="16">
        <v>17</v>
      </c>
    </row>
    <row r="55" spans="1:13" x14ac:dyDescent="0.35">
      <c r="A55" s="11" t="s">
        <v>233</v>
      </c>
      <c r="B55" s="16">
        <v>5600</v>
      </c>
      <c r="C55" s="16">
        <v>10</v>
      </c>
      <c r="D55" s="16">
        <v>1095</v>
      </c>
      <c r="E55" s="16">
        <v>785</v>
      </c>
      <c r="F55" s="16">
        <v>445</v>
      </c>
      <c r="G55" s="16">
        <v>335</v>
      </c>
      <c r="H55" s="16">
        <v>320</v>
      </c>
      <c r="I55" s="16">
        <v>320</v>
      </c>
      <c r="J55" s="16">
        <v>265</v>
      </c>
      <c r="K55" s="16">
        <v>255</v>
      </c>
      <c r="L55" s="16">
        <v>1775</v>
      </c>
      <c r="M55" s="16">
        <v>22</v>
      </c>
    </row>
    <row r="56" spans="1:13" x14ac:dyDescent="0.35">
      <c r="A56" s="11" t="s">
        <v>234</v>
      </c>
      <c r="B56" s="16">
        <v>3580</v>
      </c>
      <c r="C56" s="16" t="s">
        <v>879</v>
      </c>
      <c r="D56" s="16">
        <v>125</v>
      </c>
      <c r="E56" s="16">
        <v>65</v>
      </c>
      <c r="F56" s="16">
        <v>250</v>
      </c>
      <c r="G56" s="16">
        <v>455</v>
      </c>
      <c r="H56" s="16">
        <v>865</v>
      </c>
      <c r="I56" s="16">
        <v>580</v>
      </c>
      <c r="J56" s="16">
        <v>155</v>
      </c>
      <c r="K56" s="16">
        <v>115</v>
      </c>
      <c r="L56" s="16">
        <v>970</v>
      </c>
      <c r="M56" s="16">
        <v>26</v>
      </c>
    </row>
    <row r="57" spans="1:13" x14ac:dyDescent="0.35">
      <c r="A57" s="11" t="s">
        <v>235</v>
      </c>
      <c r="B57" s="16">
        <v>4840</v>
      </c>
      <c r="C57" s="16">
        <v>5</v>
      </c>
      <c r="D57" s="16">
        <v>50</v>
      </c>
      <c r="E57" s="16">
        <v>45</v>
      </c>
      <c r="F57" s="16">
        <v>25</v>
      </c>
      <c r="G57" s="16">
        <v>45</v>
      </c>
      <c r="H57" s="16">
        <v>65</v>
      </c>
      <c r="I57" s="16">
        <v>70</v>
      </c>
      <c r="J57" s="16">
        <v>650</v>
      </c>
      <c r="K57" s="16">
        <v>1885</v>
      </c>
      <c r="L57" s="16">
        <v>2005</v>
      </c>
      <c r="M57" s="16">
        <v>39</v>
      </c>
    </row>
    <row r="58" spans="1:13" x14ac:dyDescent="0.35">
      <c r="A58" s="11" t="s">
        <v>236</v>
      </c>
      <c r="B58" s="16">
        <v>4270</v>
      </c>
      <c r="C58" s="16">
        <v>10</v>
      </c>
      <c r="D58" s="16">
        <v>65</v>
      </c>
      <c r="E58" s="16">
        <v>70</v>
      </c>
      <c r="F58" s="16">
        <v>30</v>
      </c>
      <c r="G58" s="16">
        <v>35</v>
      </c>
      <c r="H58" s="16">
        <v>40</v>
      </c>
      <c r="I58" s="16">
        <v>45</v>
      </c>
      <c r="J58" s="16">
        <v>40</v>
      </c>
      <c r="K58" s="16">
        <v>835</v>
      </c>
      <c r="L58" s="16">
        <v>3105</v>
      </c>
      <c r="M58" s="16">
        <v>44</v>
      </c>
    </row>
    <row r="59" spans="1:13" x14ac:dyDescent="0.35">
      <c r="A59" s="11" t="s">
        <v>237</v>
      </c>
      <c r="B59" s="16">
        <v>11085</v>
      </c>
      <c r="C59" s="16">
        <v>10</v>
      </c>
      <c r="D59" s="16">
        <v>120</v>
      </c>
      <c r="E59" s="16">
        <v>165</v>
      </c>
      <c r="F59" s="16">
        <v>150</v>
      </c>
      <c r="G59" s="16">
        <v>160</v>
      </c>
      <c r="H59" s="16">
        <v>395</v>
      </c>
      <c r="I59" s="16">
        <v>1470</v>
      </c>
      <c r="J59" s="16">
        <v>1490</v>
      </c>
      <c r="K59" s="16">
        <v>1855</v>
      </c>
      <c r="L59" s="16">
        <v>5270</v>
      </c>
      <c r="M59" s="16">
        <v>40</v>
      </c>
    </row>
    <row r="60" spans="1:13" x14ac:dyDescent="0.35">
      <c r="A60" s="11" t="s">
        <v>238</v>
      </c>
      <c r="B60" s="16">
        <v>7955</v>
      </c>
      <c r="C60" s="16">
        <v>15</v>
      </c>
      <c r="D60" s="16">
        <v>60</v>
      </c>
      <c r="E60" s="16">
        <v>275</v>
      </c>
      <c r="F60" s="16">
        <v>1160</v>
      </c>
      <c r="G60" s="16">
        <v>1475</v>
      </c>
      <c r="H60" s="16">
        <v>915</v>
      </c>
      <c r="I60" s="16">
        <v>1240</v>
      </c>
      <c r="J60" s="16">
        <v>335</v>
      </c>
      <c r="K60" s="16">
        <v>260</v>
      </c>
      <c r="L60" s="16">
        <v>2215</v>
      </c>
      <c r="M60" s="16">
        <v>26</v>
      </c>
    </row>
    <row r="61" spans="1:13" x14ac:dyDescent="0.35">
      <c r="A61" s="11" t="s">
        <v>239</v>
      </c>
      <c r="B61" s="16">
        <v>6255</v>
      </c>
      <c r="C61" s="16">
        <v>45</v>
      </c>
      <c r="D61" s="16">
        <v>45</v>
      </c>
      <c r="E61" s="16">
        <v>120</v>
      </c>
      <c r="F61" s="16">
        <v>2495</v>
      </c>
      <c r="G61" s="16">
        <v>450</v>
      </c>
      <c r="H61" s="16">
        <v>285</v>
      </c>
      <c r="I61" s="16">
        <v>240</v>
      </c>
      <c r="J61" s="16">
        <v>175</v>
      </c>
      <c r="K61" s="16">
        <v>140</v>
      </c>
      <c r="L61" s="16">
        <v>2265</v>
      </c>
      <c r="M61" s="16">
        <v>20</v>
      </c>
    </row>
    <row r="62" spans="1:13" x14ac:dyDescent="0.35">
      <c r="A62" s="11" t="s">
        <v>240</v>
      </c>
      <c r="B62" s="16">
        <v>7020</v>
      </c>
      <c r="C62" s="16">
        <v>130</v>
      </c>
      <c r="D62" s="16">
        <v>75</v>
      </c>
      <c r="E62" s="16">
        <v>1700</v>
      </c>
      <c r="F62" s="16">
        <v>2465</v>
      </c>
      <c r="G62" s="16">
        <v>395</v>
      </c>
      <c r="H62" s="16">
        <v>325</v>
      </c>
      <c r="I62" s="16">
        <v>225</v>
      </c>
      <c r="J62" s="16">
        <v>165</v>
      </c>
      <c r="K62" s="16">
        <v>150</v>
      </c>
      <c r="L62" s="16">
        <v>1385</v>
      </c>
      <c r="M62" s="16">
        <v>12</v>
      </c>
    </row>
    <row r="63" spans="1:13" x14ac:dyDescent="0.35">
      <c r="A63" s="11" t="s">
        <v>241</v>
      </c>
      <c r="B63" s="16">
        <v>5620</v>
      </c>
      <c r="C63" s="16">
        <v>325</v>
      </c>
      <c r="D63" s="16">
        <v>550</v>
      </c>
      <c r="E63" s="16">
        <v>2295</v>
      </c>
      <c r="F63" s="16">
        <v>415</v>
      </c>
      <c r="G63" s="16">
        <v>270</v>
      </c>
      <c r="H63" s="16">
        <v>270</v>
      </c>
      <c r="I63" s="16">
        <v>215</v>
      </c>
      <c r="J63" s="16">
        <v>160</v>
      </c>
      <c r="K63" s="16">
        <v>130</v>
      </c>
      <c r="L63" s="16">
        <v>990</v>
      </c>
      <c r="M63" s="16">
        <v>9</v>
      </c>
    </row>
    <row r="64" spans="1:13" x14ac:dyDescent="0.35">
      <c r="A64" s="11" t="s">
        <v>242</v>
      </c>
      <c r="B64" s="16">
        <v>5755</v>
      </c>
      <c r="C64" s="16">
        <v>50</v>
      </c>
      <c r="D64" s="16">
        <v>2120</v>
      </c>
      <c r="E64" s="16">
        <v>1330</v>
      </c>
      <c r="F64" s="16">
        <v>335</v>
      </c>
      <c r="G64" s="16">
        <v>260</v>
      </c>
      <c r="H64" s="16">
        <v>335</v>
      </c>
      <c r="I64" s="16">
        <v>235</v>
      </c>
      <c r="J64" s="16">
        <v>170</v>
      </c>
      <c r="K64" s="16">
        <v>100</v>
      </c>
      <c r="L64" s="16">
        <v>825</v>
      </c>
      <c r="M64" s="16">
        <v>7</v>
      </c>
    </row>
    <row r="65" spans="1:13" x14ac:dyDescent="0.35">
      <c r="A65" s="11" t="s">
        <v>243</v>
      </c>
      <c r="B65" s="16">
        <v>4740</v>
      </c>
      <c r="C65" s="16">
        <v>540</v>
      </c>
      <c r="D65" s="16">
        <v>1950</v>
      </c>
      <c r="E65" s="16">
        <v>355</v>
      </c>
      <c r="F65" s="16">
        <v>245</v>
      </c>
      <c r="G65" s="16">
        <v>250</v>
      </c>
      <c r="H65" s="16">
        <v>325</v>
      </c>
      <c r="I65" s="16">
        <v>220</v>
      </c>
      <c r="J65" s="16">
        <v>125</v>
      </c>
      <c r="K65" s="16">
        <v>105</v>
      </c>
      <c r="L65" s="16">
        <v>635</v>
      </c>
      <c r="M65" s="16">
        <v>4</v>
      </c>
    </row>
    <row r="66" spans="1:13" x14ac:dyDescent="0.35">
      <c r="A66" s="18" t="s">
        <v>244</v>
      </c>
      <c r="B66" s="19">
        <v>17675</v>
      </c>
      <c r="C66" s="19">
        <v>1715</v>
      </c>
      <c r="D66" s="19">
        <v>4570</v>
      </c>
      <c r="E66" s="19">
        <v>3490</v>
      </c>
      <c r="F66" s="19">
        <v>4160</v>
      </c>
      <c r="G66" s="19">
        <v>1360</v>
      </c>
      <c r="H66" s="19">
        <v>895</v>
      </c>
      <c r="I66" s="19">
        <v>485</v>
      </c>
      <c r="J66" s="19">
        <v>375</v>
      </c>
      <c r="K66" s="19">
        <v>255</v>
      </c>
      <c r="L66" s="19">
        <v>370</v>
      </c>
      <c r="M66" s="19">
        <v>9</v>
      </c>
    </row>
    <row r="67" spans="1:13" x14ac:dyDescent="0.35">
      <c r="A67" s="30" t="s">
        <v>245</v>
      </c>
      <c r="B67" s="22">
        <v>119380</v>
      </c>
      <c r="C67" s="22">
        <v>3900</v>
      </c>
      <c r="D67" s="22">
        <v>37865</v>
      </c>
      <c r="E67" s="22">
        <v>25480</v>
      </c>
      <c r="F67" s="22">
        <v>19795</v>
      </c>
      <c r="G67" s="22">
        <v>13390</v>
      </c>
      <c r="H67" s="22">
        <v>8975</v>
      </c>
      <c r="I67" s="22">
        <v>2905</v>
      </c>
      <c r="J67" s="22">
        <v>1990</v>
      </c>
      <c r="K67" s="22">
        <v>1315</v>
      </c>
      <c r="L67" s="22">
        <v>3765</v>
      </c>
      <c r="M67" s="22">
        <v>9</v>
      </c>
    </row>
    <row r="68" spans="1:13" x14ac:dyDescent="0.35">
      <c r="A68" s="21" t="s">
        <v>246</v>
      </c>
      <c r="B68" s="22">
        <v>111835</v>
      </c>
      <c r="C68" s="22">
        <v>1645</v>
      </c>
      <c r="D68" s="22">
        <v>12360</v>
      </c>
      <c r="E68" s="22">
        <v>11455</v>
      </c>
      <c r="F68" s="22">
        <v>13970</v>
      </c>
      <c r="G68" s="22">
        <v>22955</v>
      </c>
      <c r="H68" s="22">
        <v>13235</v>
      </c>
      <c r="I68" s="22">
        <v>9100</v>
      </c>
      <c r="J68" s="22">
        <v>5350</v>
      </c>
      <c r="K68" s="22">
        <v>4705</v>
      </c>
      <c r="L68" s="22">
        <v>17070</v>
      </c>
      <c r="M68" s="22">
        <v>19</v>
      </c>
    </row>
    <row r="69" spans="1:13" x14ac:dyDescent="0.35">
      <c r="A69" s="21" t="s">
        <v>247</v>
      </c>
      <c r="B69" s="22">
        <v>82960</v>
      </c>
      <c r="C69" s="22">
        <v>270</v>
      </c>
      <c r="D69" s="22">
        <v>7110</v>
      </c>
      <c r="E69" s="22">
        <v>16110</v>
      </c>
      <c r="F69" s="22">
        <v>8680</v>
      </c>
      <c r="G69" s="22">
        <v>9090</v>
      </c>
      <c r="H69" s="22">
        <v>8750</v>
      </c>
      <c r="I69" s="22">
        <v>8325</v>
      </c>
      <c r="J69" s="22">
        <v>4570</v>
      </c>
      <c r="K69" s="22">
        <v>4235</v>
      </c>
      <c r="L69" s="22">
        <v>15820</v>
      </c>
      <c r="M69" s="22">
        <v>21</v>
      </c>
    </row>
    <row r="70" spans="1:13" x14ac:dyDescent="0.35">
      <c r="A70" s="21" t="s">
        <v>248</v>
      </c>
      <c r="B70" s="22">
        <v>88985</v>
      </c>
      <c r="C70" s="22">
        <v>120</v>
      </c>
      <c r="D70" s="22">
        <v>2575</v>
      </c>
      <c r="E70" s="22">
        <v>2935</v>
      </c>
      <c r="F70" s="22">
        <v>2495</v>
      </c>
      <c r="G70" s="22">
        <v>3895</v>
      </c>
      <c r="H70" s="22">
        <v>4045</v>
      </c>
      <c r="I70" s="22">
        <v>7630</v>
      </c>
      <c r="J70" s="22">
        <v>10665</v>
      </c>
      <c r="K70" s="22">
        <v>15480</v>
      </c>
      <c r="L70" s="22">
        <v>39145</v>
      </c>
      <c r="M70" s="22">
        <v>39</v>
      </c>
    </row>
    <row r="71" spans="1:13" x14ac:dyDescent="0.35">
      <c r="A71" s="21" t="s">
        <v>249</v>
      </c>
      <c r="B71" s="22">
        <v>37345</v>
      </c>
      <c r="C71" s="22">
        <v>1100</v>
      </c>
      <c r="D71" s="22">
        <v>4800</v>
      </c>
      <c r="E71" s="22">
        <v>6075</v>
      </c>
      <c r="F71" s="22">
        <v>7110</v>
      </c>
      <c r="G71" s="22">
        <v>3100</v>
      </c>
      <c r="H71" s="22">
        <v>2455</v>
      </c>
      <c r="I71" s="22">
        <v>2375</v>
      </c>
      <c r="J71" s="22">
        <v>1130</v>
      </c>
      <c r="K71" s="22">
        <v>880</v>
      </c>
      <c r="L71" s="22">
        <v>8315</v>
      </c>
      <c r="M71" s="22">
        <v>15</v>
      </c>
    </row>
    <row r="72" spans="1:13" x14ac:dyDescent="0.35">
      <c r="A72" s="13" t="s">
        <v>336</v>
      </c>
      <c r="B72" s="15">
        <v>1</v>
      </c>
      <c r="C72" s="15">
        <v>0.02</v>
      </c>
      <c r="D72" s="15">
        <v>0.15</v>
      </c>
      <c r="E72" s="15">
        <v>0.14000000000000001</v>
      </c>
      <c r="F72" s="15">
        <v>0.12</v>
      </c>
      <c r="G72" s="15">
        <v>0.12</v>
      </c>
      <c r="H72" s="15">
        <v>0.08</v>
      </c>
      <c r="I72" s="15">
        <v>7.0000000000000007E-2</v>
      </c>
      <c r="J72" s="15">
        <v>0.05</v>
      </c>
      <c r="K72" s="15">
        <v>0.06</v>
      </c>
      <c r="L72" s="15">
        <v>0.18</v>
      </c>
      <c r="M72" s="15" t="s">
        <v>880</v>
      </c>
    </row>
    <row r="73" spans="1:13" x14ac:dyDescent="0.35">
      <c r="A73" s="11" t="s">
        <v>64</v>
      </c>
      <c r="B73" s="11"/>
      <c r="C73" s="11"/>
      <c r="D73" s="11"/>
      <c r="E73" s="11"/>
      <c r="F73" s="11"/>
      <c r="G73" s="11"/>
      <c r="H73" s="11"/>
      <c r="I73" s="11"/>
      <c r="J73" s="11"/>
      <c r="K73" s="11"/>
      <c r="L73" s="11"/>
      <c r="M73" s="11"/>
    </row>
    <row r="74" spans="1:13" ht="170.5" x14ac:dyDescent="0.35">
      <c r="A74" s="24" t="s">
        <v>110</v>
      </c>
      <c r="B74" s="11"/>
      <c r="C74" s="11"/>
      <c r="D74" s="11"/>
      <c r="E74" s="11"/>
      <c r="F74" s="11"/>
      <c r="G74" s="11"/>
      <c r="H74" s="11"/>
      <c r="I74" s="11"/>
      <c r="J74" s="11"/>
      <c r="K74" s="11"/>
      <c r="L74" s="11"/>
      <c r="M74" s="11"/>
    </row>
    <row r="75" spans="1:13" x14ac:dyDescent="0.35">
      <c r="A75" s="11" t="s">
        <v>111</v>
      </c>
      <c r="B75" s="11"/>
      <c r="C75" s="11"/>
      <c r="D75" s="11"/>
      <c r="E75" s="11"/>
      <c r="F75" s="11"/>
      <c r="G75" s="11"/>
      <c r="H75" s="11"/>
      <c r="I75" s="11"/>
      <c r="J75" s="11"/>
      <c r="K75" s="11"/>
      <c r="L75" s="11"/>
      <c r="M75" s="11"/>
    </row>
    <row r="76" spans="1:13" ht="139.5" x14ac:dyDescent="0.35">
      <c r="A76" s="24" t="s">
        <v>112</v>
      </c>
      <c r="B76" s="11"/>
      <c r="C76" s="11"/>
      <c r="D76" s="11"/>
      <c r="E76" s="11"/>
      <c r="F76" s="11"/>
      <c r="G76" s="11"/>
      <c r="H76" s="11"/>
      <c r="I76" s="11"/>
      <c r="J76" s="11"/>
      <c r="K76" s="11"/>
      <c r="L76" s="11"/>
      <c r="M76" s="11"/>
    </row>
    <row r="77" spans="1:13" x14ac:dyDescent="0.35">
      <c r="A77" s="11" t="s">
        <v>113</v>
      </c>
      <c r="B77" s="11"/>
      <c r="C77" s="11"/>
      <c r="D77" s="11"/>
      <c r="E77" s="11"/>
      <c r="F77" s="11"/>
      <c r="G77" s="11"/>
      <c r="H77" s="11"/>
      <c r="I77" s="11"/>
      <c r="J77" s="11"/>
      <c r="K77" s="11"/>
      <c r="L77" s="11"/>
      <c r="M77" s="11"/>
    </row>
    <row r="78" spans="1:13" x14ac:dyDescent="0.35">
      <c r="A78" s="11" t="s">
        <v>114</v>
      </c>
      <c r="B78" s="11"/>
      <c r="C78" s="11"/>
      <c r="D78" s="11"/>
      <c r="E78" s="11"/>
      <c r="F78" s="11"/>
      <c r="G78" s="11"/>
      <c r="H78" s="11"/>
      <c r="I78" s="11"/>
      <c r="J78" s="11"/>
      <c r="K78" s="11"/>
      <c r="L78" s="11"/>
      <c r="M78" s="11"/>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{E554CEAA-B2CB-47BE-8531-595F2332349D}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54CEAA-B2CB-47BE-8531-595F2332349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9"/>
  <sheetViews>
    <sheetView workbookViewId="0"/>
  </sheetViews>
  <sheetFormatPr defaultColWidth="11" defaultRowHeight="15.5" x14ac:dyDescent="0.35"/>
  <cols>
    <col min="1" max="1" width="50.75" customWidth="1"/>
    <col min="2" max="10" width="16.75" customWidth="1"/>
  </cols>
  <sheetData>
    <row r="1" spans="1:10" ht="21" x14ac:dyDescent="0.5">
      <c r="A1" s="10" t="s">
        <v>11</v>
      </c>
      <c r="B1" s="11"/>
      <c r="C1" s="11"/>
      <c r="D1" s="11"/>
      <c r="E1" s="11"/>
      <c r="F1" s="11"/>
      <c r="G1" s="11"/>
      <c r="H1" s="11"/>
      <c r="I1" s="11"/>
      <c r="J1" s="11"/>
    </row>
    <row r="2" spans="1:10" x14ac:dyDescent="0.35">
      <c r="A2" s="11" t="s">
        <v>50</v>
      </c>
      <c r="B2" s="11"/>
      <c r="C2" s="11"/>
      <c r="D2" s="11"/>
      <c r="E2" s="11"/>
      <c r="F2" s="11"/>
      <c r="G2" s="11"/>
      <c r="H2" s="11"/>
      <c r="I2" s="11"/>
      <c r="J2" s="11"/>
    </row>
    <row r="3" spans="1:10" x14ac:dyDescent="0.35">
      <c r="A3" s="11" t="s">
        <v>24</v>
      </c>
      <c r="B3" s="11"/>
      <c r="C3" s="11"/>
      <c r="D3" s="11"/>
      <c r="E3" s="11"/>
      <c r="F3" s="11"/>
      <c r="G3" s="11"/>
      <c r="H3" s="11"/>
      <c r="I3" s="11"/>
      <c r="J3" s="11"/>
    </row>
    <row r="4" spans="1:10" x14ac:dyDescent="0.35">
      <c r="A4" s="11" t="s">
        <v>25</v>
      </c>
      <c r="B4" s="11"/>
      <c r="C4" s="11"/>
      <c r="D4" s="11"/>
      <c r="E4" s="11"/>
      <c r="F4" s="11"/>
      <c r="G4" s="11"/>
      <c r="H4" s="11"/>
      <c r="I4" s="11"/>
      <c r="J4" s="11"/>
    </row>
    <row r="5" spans="1:10" x14ac:dyDescent="0.35">
      <c r="A5" s="11" t="s">
        <v>51</v>
      </c>
      <c r="B5" s="11"/>
      <c r="C5" s="11"/>
      <c r="D5" s="11"/>
      <c r="E5" s="11"/>
      <c r="F5" s="11"/>
      <c r="G5" s="11"/>
      <c r="H5" s="11"/>
      <c r="I5" s="11"/>
      <c r="J5" s="11"/>
    </row>
    <row r="6" spans="1:10" ht="110.15" customHeight="1" x14ac:dyDescent="0.35">
      <c r="A6" s="12" t="s">
        <v>884</v>
      </c>
      <c r="B6" s="12" t="s">
        <v>885</v>
      </c>
      <c r="C6" s="12" t="s">
        <v>886</v>
      </c>
      <c r="D6" s="12" t="s">
        <v>887</v>
      </c>
      <c r="E6" s="12" t="s">
        <v>888</v>
      </c>
      <c r="F6" s="12" t="s">
        <v>889</v>
      </c>
      <c r="G6" s="12" t="s">
        <v>337</v>
      </c>
      <c r="H6" s="12" t="s">
        <v>338</v>
      </c>
      <c r="I6" s="12" t="s">
        <v>339</v>
      </c>
      <c r="J6" s="12" t="s">
        <v>340</v>
      </c>
    </row>
    <row r="7" spans="1:10" x14ac:dyDescent="0.35">
      <c r="A7" s="13" t="s">
        <v>185</v>
      </c>
      <c r="B7" s="25">
        <v>138108235</v>
      </c>
      <c r="C7" s="25">
        <v>35513515</v>
      </c>
      <c r="D7" s="25">
        <v>28310511</v>
      </c>
      <c r="E7" s="25">
        <v>27278690</v>
      </c>
      <c r="F7" s="25">
        <v>47005518</v>
      </c>
      <c r="G7" s="15">
        <v>0.26</v>
      </c>
      <c r="H7" s="15">
        <v>0.2</v>
      </c>
      <c r="I7" s="15">
        <v>0.2</v>
      </c>
      <c r="J7" s="15">
        <v>0.34</v>
      </c>
    </row>
    <row r="8" spans="1:10" x14ac:dyDescent="0.35">
      <c r="A8" s="11" t="s">
        <v>274</v>
      </c>
      <c r="B8" s="26">
        <v>3880658</v>
      </c>
      <c r="C8" s="26">
        <v>1137230</v>
      </c>
      <c r="D8" s="26">
        <v>712824</v>
      </c>
      <c r="E8" s="26">
        <v>602192</v>
      </c>
      <c r="F8" s="26">
        <v>1428411</v>
      </c>
      <c r="G8" s="17">
        <v>0.28999999999999998</v>
      </c>
      <c r="H8" s="17">
        <v>0.18</v>
      </c>
      <c r="I8" s="17">
        <v>0.16</v>
      </c>
      <c r="J8" s="17">
        <v>0.37</v>
      </c>
    </row>
    <row r="9" spans="1:10" x14ac:dyDescent="0.35">
      <c r="A9" s="11" t="s">
        <v>275</v>
      </c>
      <c r="B9" s="26">
        <v>3320372</v>
      </c>
      <c r="C9" s="26">
        <v>918607</v>
      </c>
      <c r="D9" s="26">
        <v>633714</v>
      </c>
      <c r="E9" s="26">
        <v>562883</v>
      </c>
      <c r="F9" s="26">
        <v>1205168</v>
      </c>
      <c r="G9" s="17">
        <v>0.28000000000000003</v>
      </c>
      <c r="H9" s="17">
        <v>0.19</v>
      </c>
      <c r="I9" s="17">
        <v>0.17</v>
      </c>
      <c r="J9" s="17">
        <v>0.36</v>
      </c>
    </row>
    <row r="10" spans="1:10" x14ac:dyDescent="0.35">
      <c r="A10" s="11" t="s">
        <v>276</v>
      </c>
      <c r="B10" s="26">
        <v>2532014</v>
      </c>
      <c r="C10" s="26">
        <v>731966</v>
      </c>
      <c r="D10" s="26">
        <v>464631</v>
      </c>
      <c r="E10" s="26">
        <v>407500</v>
      </c>
      <c r="F10" s="26">
        <v>927917</v>
      </c>
      <c r="G10" s="17">
        <v>0.28999999999999998</v>
      </c>
      <c r="H10" s="17">
        <v>0.18</v>
      </c>
      <c r="I10" s="17">
        <v>0.16</v>
      </c>
      <c r="J10" s="17">
        <v>0.37</v>
      </c>
    </row>
    <row r="11" spans="1:10" x14ac:dyDescent="0.35">
      <c r="A11" s="11" t="s">
        <v>277</v>
      </c>
      <c r="B11" s="26">
        <v>1400382</v>
      </c>
      <c r="C11" s="26">
        <v>390894</v>
      </c>
      <c r="D11" s="26">
        <v>278983</v>
      </c>
      <c r="E11" s="26">
        <v>262677</v>
      </c>
      <c r="F11" s="26">
        <v>467827</v>
      </c>
      <c r="G11" s="17">
        <v>0.28000000000000003</v>
      </c>
      <c r="H11" s="17">
        <v>0.2</v>
      </c>
      <c r="I11" s="17">
        <v>0.19</v>
      </c>
      <c r="J11" s="17">
        <v>0.33</v>
      </c>
    </row>
    <row r="12" spans="1:10" x14ac:dyDescent="0.35">
      <c r="A12" s="11" t="s">
        <v>278</v>
      </c>
      <c r="B12" s="26">
        <v>1443175</v>
      </c>
      <c r="C12" s="26">
        <v>404648</v>
      </c>
      <c r="D12" s="26">
        <v>247181</v>
      </c>
      <c r="E12" s="26">
        <v>241149</v>
      </c>
      <c r="F12" s="26">
        <v>550197</v>
      </c>
      <c r="G12" s="17">
        <v>0.28000000000000003</v>
      </c>
      <c r="H12" s="17">
        <v>0.17</v>
      </c>
      <c r="I12" s="17">
        <v>0.17</v>
      </c>
      <c r="J12" s="17">
        <v>0.38</v>
      </c>
    </row>
    <row r="13" spans="1:10" x14ac:dyDescent="0.35">
      <c r="A13" s="11" t="s">
        <v>279</v>
      </c>
      <c r="B13" s="26">
        <v>3267481</v>
      </c>
      <c r="C13" s="26">
        <v>906963</v>
      </c>
      <c r="D13" s="26">
        <v>642298</v>
      </c>
      <c r="E13" s="26">
        <v>560269</v>
      </c>
      <c r="F13" s="26">
        <v>1157951</v>
      </c>
      <c r="G13" s="17">
        <v>0.28000000000000003</v>
      </c>
      <c r="H13" s="17">
        <v>0.2</v>
      </c>
      <c r="I13" s="17">
        <v>0.17</v>
      </c>
      <c r="J13" s="17">
        <v>0.35</v>
      </c>
    </row>
    <row r="14" spans="1:10" x14ac:dyDescent="0.35">
      <c r="A14" s="11" t="s">
        <v>280</v>
      </c>
      <c r="B14" s="26">
        <v>4438780</v>
      </c>
      <c r="C14" s="26">
        <v>1274941</v>
      </c>
      <c r="D14" s="26">
        <v>786796</v>
      </c>
      <c r="E14" s="26">
        <v>706282</v>
      </c>
      <c r="F14" s="26">
        <v>1670761</v>
      </c>
      <c r="G14" s="17">
        <v>0.28999999999999998</v>
      </c>
      <c r="H14" s="17">
        <v>0.18</v>
      </c>
      <c r="I14" s="17">
        <v>0.16</v>
      </c>
      <c r="J14" s="17">
        <v>0.38</v>
      </c>
    </row>
    <row r="15" spans="1:10" x14ac:dyDescent="0.35">
      <c r="A15" s="11" t="s">
        <v>281</v>
      </c>
      <c r="B15" s="26">
        <v>3774775</v>
      </c>
      <c r="C15" s="26">
        <v>1064857</v>
      </c>
      <c r="D15" s="26">
        <v>672040</v>
      </c>
      <c r="E15" s="26">
        <v>577962</v>
      </c>
      <c r="F15" s="26">
        <v>1459916</v>
      </c>
      <c r="G15" s="17">
        <v>0.28000000000000003</v>
      </c>
      <c r="H15" s="17">
        <v>0.18</v>
      </c>
      <c r="I15" s="17">
        <v>0.15</v>
      </c>
      <c r="J15" s="17">
        <v>0.39</v>
      </c>
    </row>
    <row r="16" spans="1:10" x14ac:dyDescent="0.35">
      <c r="A16" s="11" t="s">
        <v>282</v>
      </c>
      <c r="B16" s="26">
        <v>1213329</v>
      </c>
      <c r="C16" s="26">
        <v>341142</v>
      </c>
      <c r="D16" s="26">
        <v>230161</v>
      </c>
      <c r="E16" s="26">
        <v>225628</v>
      </c>
      <c r="F16" s="26">
        <v>416399</v>
      </c>
      <c r="G16" s="17">
        <v>0.28000000000000003</v>
      </c>
      <c r="H16" s="17">
        <v>0.19</v>
      </c>
      <c r="I16" s="17">
        <v>0.19</v>
      </c>
      <c r="J16" s="17">
        <v>0.34</v>
      </c>
    </row>
    <row r="17" spans="1:10" x14ac:dyDescent="0.35">
      <c r="A17" s="11" t="s">
        <v>283</v>
      </c>
      <c r="B17" s="26">
        <v>2158543</v>
      </c>
      <c r="C17" s="26">
        <v>595925</v>
      </c>
      <c r="D17" s="26">
        <v>393464</v>
      </c>
      <c r="E17" s="26">
        <v>374026</v>
      </c>
      <c r="F17" s="26">
        <v>795128</v>
      </c>
      <c r="G17" s="17">
        <v>0.28000000000000003</v>
      </c>
      <c r="H17" s="17">
        <v>0.18</v>
      </c>
      <c r="I17" s="17">
        <v>0.17</v>
      </c>
      <c r="J17" s="17">
        <v>0.37</v>
      </c>
    </row>
    <row r="18" spans="1:10" x14ac:dyDescent="0.35">
      <c r="A18" s="11" t="s">
        <v>284</v>
      </c>
      <c r="B18" s="26">
        <v>1162227</v>
      </c>
      <c r="C18" s="26">
        <v>334209</v>
      </c>
      <c r="D18" s="26">
        <v>226614</v>
      </c>
      <c r="E18" s="26">
        <v>212718</v>
      </c>
      <c r="F18" s="26">
        <v>388685</v>
      </c>
      <c r="G18" s="17">
        <v>0.28999999999999998</v>
      </c>
      <c r="H18" s="17">
        <v>0.19</v>
      </c>
      <c r="I18" s="17">
        <v>0.18</v>
      </c>
      <c r="J18" s="17">
        <v>0.33</v>
      </c>
    </row>
    <row r="19" spans="1:10" x14ac:dyDescent="0.35">
      <c r="A19" s="11" t="s">
        <v>285</v>
      </c>
      <c r="B19" s="26">
        <v>7579804</v>
      </c>
      <c r="C19" s="26">
        <v>2180989</v>
      </c>
      <c r="D19" s="26">
        <v>1394417</v>
      </c>
      <c r="E19" s="26">
        <v>1259824</v>
      </c>
      <c r="F19" s="26">
        <v>2744575</v>
      </c>
      <c r="G19" s="17">
        <v>0.28999999999999998</v>
      </c>
      <c r="H19" s="17">
        <v>0.18</v>
      </c>
      <c r="I19" s="17">
        <v>0.17</v>
      </c>
      <c r="J19" s="17">
        <v>0.36</v>
      </c>
    </row>
    <row r="20" spans="1:10" x14ac:dyDescent="0.35">
      <c r="A20" s="11" t="s">
        <v>286</v>
      </c>
      <c r="B20" s="26">
        <v>3758950</v>
      </c>
      <c r="C20" s="26">
        <v>1069273</v>
      </c>
      <c r="D20" s="26">
        <v>689280</v>
      </c>
      <c r="E20" s="26">
        <v>588376</v>
      </c>
      <c r="F20" s="26">
        <v>1412021</v>
      </c>
      <c r="G20" s="17">
        <v>0.28000000000000003</v>
      </c>
      <c r="H20" s="17">
        <v>0.18</v>
      </c>
      <c r="I20" s="17">
        <v>0.16</v>
      </c>
      <c r="J20" s="17">
        <v>0.38</v>
      </c>
    </row>
    <row r="21" spans="1:10" x14ac:dyDescent="0.35">
      <c r="A21" s="11" t="s">
        <v>287</v>
      </c>
      <c r="B21" s="26">
        <v>9666028</v>
      </c>
      <c r="C21" s="26">
        <v>2698577</v>
      </c>
      <c r="D21" s="26">
        <v>1749807</v>
      </c>
      <c r="E21" s="26">
        <v>1533694</v>
      </c>
      <c r="F21" s="26">
        <v>3683950</v>
      </c>
      <c r="G21" s="17">
        <v>0.28000000000000003</v>
      </c>
      <c r="H21" s="17">
        <v>0.18</v>
      </c>
      <c r="I21" s="17">
        <v>0.16</v>
      </c>
      <c r="J21" s="17">
        <v>0.38</v>
      </c>
    </row>
    <row r="22" spans="1:10" x14ac:dyDescent="0.35">
      <c r="A22" s="11" t="s">
        <v>288</v>
      </c>
      <c r="B22" s="26">
        <v>20419027</v>
      </c>
      <c r="C22" s="26">
        <v>5886152</v>
      </c>
      <c r="D22" s="26">
        <v>3655609</v>
      </c>
      <c r="E22" s="26">
        <v>3241084</v>
      </c>
      <c r="F22" s="26">
        <v>7636182</v>
      </c>
      <c r="G22" s="17">
        <v>0.28999999999999998</v>
      </c>
      <c r="H22" s="17">
        <v>0.18</v>
      </c>
      <c r="I22" s="17">
        <v>0.16</v>
      </c>
      <c r="J22" s="17">
        <v>0.37</v>
      </c>
    </row>
    <row r="23" spans="1:10" x14ac:dyDescent="0.35">
      <c r="A23" s="11" t="s">
        <v>289</v>
      </c>
      <c r="B23" s="26">
        <v>4214871</v>
      </c>
      <c r="C23" s="26">
        <v>1205474</v>
      </c>
      <c r="D23" s="26">
        <v>790582</v>
      </c>
      <c r="E23" s="26">
        <v>691818</v>
      </c>
      <c r="F23" s="26">
        <v>1526998</v>
      </c>
      <c r="G23" s="17">
        <v>0.28999999999999998</v>
      </c>
      <c r="H23" s="17">
        <v>0.19</v>
      </c>
      <c r="I23" s="17">
        <v>0.16</v>
      </c>
      <c r="J23" s="17">
        <v>0.36</v>
      </c>
    </row>
    <row r="24" spans="1:10" x14ac:dyDescent="0.35">
      <c r="A24" s="11" t="s">
        <v>290</v>
      </c>
      <c r="B24" s="26">
        <v>2144195</v>
      </c>
      <c r="C24" s="26">
        <v>617046</v>
      </c>
      <c r="D24" s="26">
        <v>373674</v>
      </c>
      <c r="E24" s="26">
        <v>321660</v>
      </c>
      <c r="F24" s="26">
        <v>831815</v>
      </c>
      <c r="G24" s="17">
        <v>0.28999999999999998</v>
      </c>
      <c r="H24" s="17">
        <v>0.17</v>
      </c>
      <c r="I24" s="17">
        <v>0.15</v>
      </c>
      <c r="J24" s="17">
        <v>0.39</v>
      </c>
    </row>
    <row r="25" spans="1:10" x14ac:dyDescent="0.35">
      <c r="A25" s="11" t="s">
        <v>291</v>
      </c>
      <c r="B25" s="26">
        <v>2340600</v>
      </c>
      <c r="C25" s="26">
        <v>643590</v>
      </c>
      <c r="D25" s="26">
        <v>428074</v>
      </c>
      <c r="E25" s="26">
        <v>389133</v>
      </c>
      <c r="F25" s="26">
        <v>879803</v>
      </c>
      <c r="G25" s="17">
        <v>0.27</v>
      </c>
      <c r="H25" s="17">
        <v>0.18</v>
      </c>
      <c r="I25" s="17">
        <v>0.17</v>
      </c>
      <c r="J25" s="17">
        <v>0.38</v>
      </c>
    </row>
    <row r="26" spans="1:10" x14ac:dyDescent="0.35">
      <c r="A26" s="11" t="s">
        <v>292</v>
      </c>
      <c r="B26" s="26">
        <v>1755505</v>
      </c>
      <c r="C26" s="26">
        <v>494919</v>
      </c>
      <c r="D26" s="26">
        <v>337296</v>
      </c>
      <c r="E26" s="26">
        <v>295401</v>
      </c>
      <c r="F26" s="26">
        <v>627890</v>
      </c>
      <c r="G26" s="17">
        <v>0.28000000000000003</v>
      </c>
      <c r="H26" s="17">
        <v>0.19</v>
      </c>
      <c r="I26" s="17">
        <v>0.17</v>
      </c>
      <c r="J26" s="17">
        <v>0.36</v>
      </c>
    </row>
    <row r="27" spans="1:10" x14ac:dyDescent="0.35">
      <c r="A27" s="11" t="s">
        <v>293</v>
      </c>
      <c r="B27" s="26">
        <v>321059</v>
      </c>
      <c r="C27" s="26">
        <v>92301</v>
      </c>
      <c r="D27" s="26">
        <v>67557</v>
      </c>
      <c r="E27" s="26">
        <v>58515</v>
      </c>
      <c r="F27" s="26">
        <v>102686</v>
      </c>
      <c r="G27" s="17">
        <v>0.28999999999999998</v>
      </c>
      <c r="H27" s="17">
        <v>0.21</v>
      </c>
      <c r="I27" s="17">
        <v>0.18</v>
      </c>
      <c r="J27" s="17">
        <v>0.32</v>
      </c>
    </row>
    <row r="28" spans="1:10" x14ac:dyDescent="0.35">
      <c r="A28" s="11" t="s">
        <v>294</v>
      </c>
      <c r="B28" s="26">
        <v>4292589</v>
      </c>
      <c r="C28" s="26">
        <v>1195402</v>
      </c>
      <c r="D28" s="26">
        <v>771123</v>
      </c>
      <c r="E28" s="26">
        <v>659117</v>
      </c>
      <c r="F28" s="26">
        <v>1666948</v>
      </c>
      <c r="G28" s="17">
        <v>0.28000000000000003</v>
      </c>
      <c r="H28" s="17">
        <v>0.18</v>
      </c>
      <c r="I28" s="17">
        <v>0.15</v>
      </c>
      <c r="J28" s="17">
        <v>0.39</v>
      </c>
    </row>
    <row r="29" spans="1:10" x14ac:dyDescent="0.35">
      <c r="A29" s="11" t="s">
        <v>295</v>
      </c>
      <c r="B29" s="26">
        <v>9972779</v>
      </c>
      <c r="C29" s="26">
        <v>2811209</v>
      </c>
      <c r="D29" s="26">
        <v>1783381</v>
      </c>
      <c r="E29" s="26">
        <v>1588229</v>
      </c>
      <c r="F29" s="26">
        <v>3789959</v>
      </c>
      <c r="G29" s="17">
        <v>0.28000000000000003</v>
      </c>
      <c r="H29" s="17">
        <v>0.18</v>
      </c>
      <c r="I29" s="17">
        <v>0.16</v>
      </c>
      <c r="J29" s="17">
        <v>0.38</v>
      </c>
    </row>
    <row r="30" spans="1:10" x14ac:dyDescent="0.35">
      <c r="A30" s="11" t="s">
        <v>296</v>
      </c>
      <c r="B30" s="26">
        <v>231547</v>
      </c>
      <c r="C30" s="26">
        <v>66390</v>
      </c>
      <c r="D30" s="26">
        <v>52458</v>
      </c>
      <c r="E30" s="26">
        <v>49865</v>
      </c>
      <c r="F30" s="26">
        <v>62834</v>
      </c>
      <c r="G30" s="17">
        <v>0.28999999999999998</v>
      </c>
      <c r="H30" s="17">
        <v>0.23</v>
      </c>
      <c r="I30" s="17">
        <v>0.22</v>
      </c>
      <c r="J30" s="17">
        <v>0.27</v>
      </c>
    </row>
    <row r="31" spans="1:10" x14ac:dyDescent="0.35">
      <c r="A31" s="11" t="s">
        <v>297</v>
      </c>
      <c r="B31" s="26">
        <v>2592772</v>
      </c>
      <c r="C31" s="26">
        <v>764585</v>
      </c>
      <c r="D31" s="26">
        <v>499227</v>
      </c>
      <c r="E31" s="26">
        <v>431699</v>
      </c>
      <c r="F31" s="26">
        <v>897261</v>
      </c>
      <c r="G31" s="17">
        <v>0.28999999999999998</v>
      </c>
      <c r="H31" s="17">
        <v>0.19</v>
      </c>
      <c r="I31" s="17">
        <v>0.17</v>
      </c>
      <c r="J31" s="17">
        <v>0.35</v>
      </c>
    </row>
    <row r="32" spans="1:10" x14ac:dyDescent="0.35">
      <c r="A32" s="11" t="s">
        <v>298</v>
      </c>
      <c r="B32" s="26">
        <v>4066484</v>
      </c>
      <c r="C32" s="26">
        <v>1193859</v>
      </c>
      <c r="D32" s="26">
        <v>762843</v>
      </c>
      <c r="E32" s="26">
        <v>664686</v>
      </c>
      <c r="F32" s="26">
        <v>1445096</v>
      </c>
      <c r="G32" s="17">
        <v>0.28999999999999998</v>
      </c>
      <c r="H32" s="17">
        <v>0.19</v>
      </c>
      <c r="I32" s="17">
        <v>0.16</v>
      </c>
      <c r="J32" s="17">
        <v>0.36</v>
      </c>
    </row>
    <row r="33" spans="1:10" x14ac:dyDescent="0.35">
      <c r="A33" s="11" t="s">
        <v>299</v>
      </c>
      <c r="B33" s="26">
        <v>2066262</v>
      </c>
      <c r="C33" s="26">
        <v>594110</v>
      </c>
      <c r="D33" s="26">
        <v>390988</v>
      </c>
      <c r="E33" s="26">
        <v>364531</v>
      </c>
      <c r="F33" s="26">
        <v>716632</v>
      </c>
      <c r="G33" s="17">
        <v>0.28999999999999998</v>
      </c>
      <c r="H33" s="17">
        <v>0.19</v>
      </c>
      <c r="I33" s="17">
        <v>0.18</v>
      </c>
      <c r="J33" s="17">
        <v>0.35</v>
      </c>
    </row>
    <row r="34" spans="1:10" x14ac:dyDescent="0.35">
      <c r="A34" s="11" t="s">
        <v>300</v>
      </c>
      <c r="B34" s="26">
        <v>247411</v>
      </c>
      <c r="C34" s="26">
        <v>68843</v>
      </c>
      <c r="D34" s="26">
        <v>52218</v>
      </c>
      <c r="E34" s="26">
        <v>46185</v>
      </c>
      <c r="F34" s="26">
        <v>80166</v>
      </c>
      <c r="G34" s="17">
        <v>0.28000000000000003</v>
      </c>
      <c r="H34" s="17">
        <v>0.21</v>
      </c>
      <c r="I34" s="17">
        <v>0.19</v>
      </c>
      <c r="J34" s="17">
        <v>0.32</v>
      </c>
    </row>
    <row r="35" spans="1:10" x14ac:dyDescent="0.35">
      <c r="A35" s="11" t="s">
        <v>301</v>
      </c>
      <c r="B35" s="26">
        <v>2488492</v>
      </c>
      <c r="C35" s="26">
        <v>701698</v>
      </c>
      <c r="D35" s="26">
        <v>458509</v>
      </c>
      <c r="E35" s="26">
        <v>416132</v>
      </c>
      <c r="F35" s="26">
        <v>912152</v>
      </c>
      <c r="G35" s="17">
        <v>0.28000000000000003</v>
      </c>
      <c r="H35" s="17">
        <v>0.18</v>
      </c>
      <c r="I35" s="17">
        <v>0.17</v>
      </c>
      <c r="J35" s="17">
        <v>0.37</v>
      </c>
    </row>
    <row r="36" spans="1:10" x14ac:dyDescent="0.35">
      <c r="A36" s="11" t="s">
        <v>302</v>
      </c>
      <c r="B36" s="26">
        <v>7607320</v>
      </c>
      <c r="C36" s="26">
        <v>2191289</v>
      </c>
      <c r="D36" s="26">
        <v>1364439</v>
      </c>
      <c r="E36" s="26">
        <v>1217937</v>
      </c>
      <c r="F36" s="26">
        <v>2833654</v>
      </c>
      <c r="G36" s="17">
        <v>0.28999999999999998</v>
      </c>
      <c r="H36" s="17">
        <v>0.18</v>
      </c>
      <c r="I36" s="17">
        <v>0.16</v>
      </c>
      <c r="J36" s="17">
        <v>0.37</v>
      </c>
    </row>
    <row r="37" spans="1:10" x14ac:dyDescent="0.35">
      <c r="A37" s="11" t="s">
        <v>303</v>
      </c>
      <c r="B37" s="26">
        <v>1476034</v>
      </c>
      <c r="C37" s="26">
        <v>423373</v>
      </c>
      <c r="D37" s="26">
        <v>265456</v>
      </c>
      <c r="E37" s="26">
        <v>235970</v>
      </c>
      <c r="F37" s="26">
        <v>551235</v>
      </c>
      <c r="G37" s="17">
        <v>0.28999999999999998</v>
      </c>
      <c r="H37" s="17">
        <v>0.18</v>
      </c>
      <c r="I37" s="17">
        <v>0.16</v>
      </c>
      <c r="J37" s="17">
        <v>0.37</v>
      </c>
    </row>
    <row r="38" spans="1:10" x14ac:dyDescent="0.35">
      <c r="A38" s="11" t="s">
        <v>304</v>
      </c>
      <c r="B38" s="26">
        <v>3019047</v>
      </c>
      <c r="C38" s="26">
        <v>887075</v>
      </c>
      <c r="D38" s="26">
        <v>527839</v>
      </c>
      <c r="E38" s="26">
        <v>473711</v>
      </c>
      <c r="F38" s="26">
        <v>1130421</v>
      </c>
      <c r="G38" s="17">
        <v>0.28999999999999998</v>
      </c>
      <c r="H38" s="17">
        <v>0.17</v>
      </c>
      <c r="I38" s="17">
        <v>0.16</v>
      </c>
      <c r="J38" s="17">
        <v>0.37</v>
      </c>
    </row>
    <row r="39" spans="1:10" x14ac:dyDescent="0.35">
      <c r="A39" s="11" t="s">
        <v>305</v>
      </c>
      <c r="B39" s="26">
        <v>4649205</v>
      </c>
      <c r="C39" s="26">
        <v>1303491</v>
      </c>
      <c r="D39" s="26">
        <v>855863</v>
      </c>
      <c r="E39" s="26">
        <v>782491</v>
      </c>
      <c r="F39" s="26">
        <v>1707360</v>
      </c>
      <c r="G39" s="17">
        <v>0.28000000000000003</v>
      </c>
      <c r="H39" s="17">
        <v>0.18</v>
      </c>
      <c r="I39" s="17">
        <v>0.17</v>
      </c>
      <c r="J39" s="17">
        <v>0.37</v>
      </c>
    </row>
    <row r="40" spans="1:10" x14ac:dyDescent="0.35">
      <c r="A40" s="11" t="s">
        <v>306</v>
      </c>
      <c r="B40" s="26">
        <v>13773154</v>
      </c>
      <c r="C40" s="26">
        <v>64102</v>
      </c>
      <c r="D40" s="26">
        <v>5595000</v>
      </c>
      <c r="E40" s="26">
        <v>7148023</v>
      </c>
      <c r="F40" s="26">
        <v>966028</v>
      </c>
      <c r="G40" s="17">
        <v>0</v>
      </c>
      <c r="H40" s="17">
        <v>0.41</v>
      </c>
      <c r="I40" s="17">
        <v>0.52</v>
      </c>
      <c r="J40" s="17">
        <v>7.0000000000000007E-2</v>
      </c>
    </row>
    <row r="41" spans="1:10" x14ac:dyDescent="0.35">
      <c r="A41" s="11" t="s">
        <v>307</v>
      </c>
      <c r="B41" s="26">
        <v>767793</v>
      </c>
      <c r="C41" s="26">
        <v>234023</v>
      </c>
      <c r="D41" s="26">
        <v>141997</v>
      </c>
      <c r="E41" s="26">
        <v>79693</v>
      </c>
      <c r="F41" s="26">
        <v>312080</v>
      </c>
      <c r="G41" s="17">
        <v>0.3</v>
      </c>
      <c r="H41" s="17">
        <v>0.18</v>
      </c>
      <c r="I41" s="17">
        <v>0.1</v>
      </c>
      <c r="J41" s="17">
        <v>0.41</v>
      </c>
    </row>
    <row r="42" spans="1:10" x14ac:dyDescent="0.35">
      <c r="A42" s="11" t="s">
        <v>308</v>
      </c>
      <c r="B42" s="26">
        <v>65573</v>
      </c>
      <c r="C42" s="26">
        <v>24362</v>
      </c>
      <c r="D42" s="26">
        <v>14168</v>
      </c>
      <c r="E42" s="26">
        <v>7631</v>
      </c>
      <c r="F42" s="26">
        <v>19412</v>
      </c>
      <c r="G42" s="17">
        <v>0.37</v>
      </c>
      <c r="H42" s="17">
        <v>0.22</v>
      </c>
      <c r="I42" s="17">
        <v>0.12</v>
      </c>
      <c r="J42" s="17">
        <v>0.3</v>
      </c>
    </row>
    <row r="43" spans="1:10" ht="108.5" x14ac:dyDescent="0.35">
      <c r="A43" s="24" t="s">
        <v>115</v>
      </c>
      <c r="B43" s="11"/>
      <c r="C43" s="11"/>
      <c r="D43" s="11"/>
      <c r="E43" s="11"/>
      <c r="F43" s="11"/>
      <c r="G43" s="11"/>
      <c r="H43" s="11"/>
      <c r="I43" s="11"/>
      <c r="J43" s="11"/>
    </row>
    <row r="44" spans="1:10" ht="217" x14ac:dyDescent="0.35">
      <c r="A44" s="24" t="s">
        <v>116</v>
      </c>
      <c r="B44" s="11"/>
      <c r="C44" s="11"/>
      <c r="D44" s="11"/>
      <c r="E44" s="11"/>
      <c r="F44" s="11"/>
      <c r="G44" s="11"/>
      <c r="H44" s="11"/>
      <c r="I44" s="11"/>
      <c r="J44" s="11"/>
    </row>
    <row r="45" spans="1:10" ht="108.5" x14ac:dyDescent="0.35">
      <c r="A45" s="24" t="s">
        <v>117</v>
      </c>
      <c r="B45" s="11"/>
      <c r="C45" s="11"/>
      <c r="D45" s="11"/>
      <c r="E45" s="11"/>
      <c r="F45" s="11"/>
      <c r="G45" s="11"/>
      <c r="H45" s="11"/>
      <c r="I45" s="11"/>
      <c r="J45" s="11"/>
    </row>
    <row r="46" spans="1:10" x14ac:dyDescent="0.35">
      <c r="A46" s="11" t="s">
        <v>118</v>
      </c>
      <c r="B46" s="11"/>
      <c r="C46" s="11"/>
      <c r="D46" s="11"/>
      <c r="E46" s="11"/>
      <c r="F46" s="11"/>
      <c r="G46" s="11"/>
      <c r="H46" s="11"/>
      <c r="I46" s="11"/>
      <c r="J46" s="11"/>
    </row>
    <row r="47" spans="1:10" x14ac:dyDescent="0.35">
      <c r="A47" s="11" t="s">
        <v>119</v>
      </c>
      <c r="B47" s="11"/>
      <c r="C47" s="11"/>
      <c r="D47" s="11"/>
      <c r="E47" s="11"/>
      <c r="F47" s="11"/>
      <c r="G47" s="11"/>
      <c r="H47" s="11"/>
      <c r="I47" s="11"/>
      <c r="J47" s="11"/>
    </row>
    <row r="48" spans="1:10" x14ac:dyDescent="0.35">
      <c r="A48" s="11" t="s">
        <v>120</v>
      </c>
      <c r="B48" s="11"/>
      <c r="C48" s="11"/>
      <c r="D48" s="11"/>
      <c r="E48" s="11"/>
      <c r="F48" s="11"/>
      <c r="G48" s="11"/>
      <c r="H48" s="11"/>
      <c r="I48" s="11"/>
      <c r="J48" s="11"/>
    </row>
    <row r="49" spans="1:10" x14ac:dyDescent="0.35">
      <c r="A49" s="11" t="s">
        <v>121</v>
      </c>
      <c r="B49" s="11"/>
      <c r="C49" s="11"/>
      <c r="D49" s="11"/>
      <c r="E49" s="11"/>
      <c r="F49" s="11"/>
      <c r="G49" s="11"/>
      <c r="H49" s="11"/>
      <c r="I49" s="11"/>
      <c r="J49" s="11"/>
    </row>
  </sheetData>
  <sheetProtection sheet="1" objects="1" scenarios="1"/>
  <conditionalFormatting sqref="G1:J1048576">
    <cfRule type="dataBar" priority="1">
      <dataBar>
        <cfvo type="num" val="0"/>
        <cfvo type="num" val="1"/>
        <color rgb="FFB4A9D4"/>
      </dataBar>
      <extLst>
        <ext xmlns:x14="http://schemas.microsoft.com/office/spreadsheetml/2009/9/main" uri="{B025F937-C7B1-47D3-B67F-A62EFF666E3E}">
          <x14:id>{9480FE7D-6922-4375-997E-194B7AE0B0FF}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480FE7D-6922-4375-997E-194B7AE0B0FF}">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75"/>
  <sheetViews>
    <sheetView workbookViewId="0"/>
  </sheetViews>
  <sheetFormatPr defaultColWidth="11" defaultRowHeight="15.5" x14ac:dyDescent="0.35"/>
  <cols>
    <col min="1" max="1" width="50.75" customWidth="1"/>
    <col min="2" max="10" width="16.75" customWidth="1"/>
    <col min="11" max="11" width="14.33203125" customWidth="1"/>
    <col min="12" max="12" width="12.83203125" customWidth="1"/>
    <col min="13" max="13" width="13.25" customWidth="1"/>
    <col min="14" max="14" width="11.08203125" customWidth="1"/>
  </cols>
  <sheetData>
    <row r="1" spans="1:15" ht="21" x14ac:dyDescent="0.5">
      <c r="A1" s="10" t="s">
        <v>12</v>
      </c>
      <c r="B1" s="11"/>
      <c r="C1" s="11"/>
      <c r="D1" s="11"/>
      <c r="E1" s="11"/>
      <c r="F1" s="11"/>
      <c r="G1" s="11"/>
      <c r="H1" s="11"/>
      <c r="I1" s="11"/>
      <c r="J1" s="11"/>
    </row>
    <row r="2" spans="1:15" x14ac:dyDescent="0.35">
      <c r="A2" s="11" t="s">
        <v>52</v>
      </c>
      <c r="B2" s="11"/>
      <c r="C2" s="11"/>
      <c r="D2" s="11"/>
      <c r="E2" s="11"/>
      <c r="F2" s="11"/>
      <c r="G2" s="11"/>
      <c r="H2" s="11"/>
      <c r="I2" s="11"/>
      <c r="J2" s="11"/>
    </row>
    <row r="3" spans="1:15" x14ac:dyDescent="0.35">
      <c r="A3" s="11" t="s">
        <v>24</v>
      </c>
      <c r="B3" s="11"/>
      <c r="C3" s="11"/>
      <c r="D3" s="11"/>
      <c r="E3" s="11"/>
      <c r="F3" s="11"/>
      <c r="G3" s="11"/>
      <c r="H3" s="11"/>
      <c r="I3" s="11"/>
      <c r="J3" s="11"/>
    </row>
    <row r="4" spans="1:15" x14ac:dyDescent="0.35">
      <c r="A4" s="11" t="s">
        <v>25</v>
      </c>
      <c r="B4" s="11"/>
      <c r="C4" s="11"/>
      <c r="D4" s="11"/>
      <c r="E4" s="11"/>
      <c r="F4" s="11"/>
      <c r="G4" s="11"/>
      <c r="H4" s="11"/>
      <c r="I4" s="11"/>
      <c r="J4" s="11"/>
    </row>
    <row r="5" spans="1:15" x14ac:dyDescent="0.35">
      <c r="A5" s="11" t="s">
        <v>26</v>
      </c>
      <c r="B5" s="11"/>
      <c r="C5" s="11"/>
      <c r="D5" s="11"/>
      <c r="E5" s="11"/>
      <c r="F5" s="11"/>
      <c r="G5" s="11"/>
      <c r="H5" s="11"/>
      <c r="I5" s="11"/>
      <c r="J5" s="11"/>
    </row>
    <row r="6" spans="1:15" ht="110.15" customHeight="1" x14ac:dyDescent="0.35">
      <c r="A6" s="12" t="s">
        <v>919</v>
      </c>
      <c r="B6" s="32" t="s">
        <v>918</v>
      </c>
      <c r="C6" s="31" t="s">
        <v>932</v>
      </c>
      <c r="D6" s="31" t="s">
        <v>923</v>
      </c>
      <c r="E6" s="12" t="s">
        <v>920</v>
      </c>
      <c r="F6" s="31" t="s">
        <v>924</v>
      </c>
      <c r="G6" s="12" t="s">
        <v>921</v>
      </c>
      <c r="H6" s="31" t="s">
        <v>925</v>
      </c>
      <c r="I6" s="12" t="s">
        <v>922</v>
      </c>
      <c r="J6" s="31" t="s">
        <v>926</v>
      </c>
      <c r="K6" s="12" t="s">
        <v>927</v>
      </c>
      <c r="L6" s="12" t="s">
        <v>928</v>
      </c>
      <c r="M6" s="12" t="s">
        <v>929</v>
      </c>
      <c r="N6" s="12" t="s">
        <v>930</v>
      </c>
      <c r="O6" s="12" t="s">
        <v>931</v>
      </c>
    </row>
    <row r="7" spans="1:15" x14ac:dyDescent="0.35">
      <c r="A7" s="33" t="s">
        <v>185</v>
      </c>
      <c r="B7" s="45">
        <v>1834995</v>
      </c>
      <c r="C7" s="25">
        <v>138108235</v>
      </c>
      <c r="D7" s="41">
        <v>83020</v>
      </c>
      <c r="E7" s="25">
        <v>35513515</v>
      </c>
      <c r="F7" s="41">
        <v>106875</v>
      </c>
      <c r="G7" s="25">
        <v>28310511</v>
      </c>
      <c r="H7" s="41">
        <v>101800</v>
      </c>
      <c r="I7" s="25">
        <v>27278690</v>
      </c>
      <c r="J7" s="41">
        <v>1543300</v>
      </c>
      <c r="K7" s="25">
        <v>47005518</v>
      </c>
      <c r="L7" s="15">
        <v>0.26</v>
      </c>
      <c r="M7" s="15">
        <v>0.2</v>
      </c>
      <c r="N7" s="15">
        <v>0.2</v>
      </c>
      <c r="O7" s="15">
        <v>0.34</v>
      </c>
    </row>
    <row r="8" spans="1:15" x14ac:dyDescent="0.35">
      <c r="A8" s="11" t="s">
        <v>186</v>
      </c>
      <c r="B8" s="43">
        <v>1200</v>
      </c>
      <c r="C8" s="26">
        <v>421800</v>
      </c>
      <c r="D8" s="38">
        <v>1200</v>
      </c>
      <c r="E8" s="26">
        <v>421800</v>
      </c>
      <c r="F8" s="37">
        <v>0</v>
      </c>
      <c r="G8" s="26">
        <v>0</v>
      </c>
      <c r="H8" s="37">
        <v>0</v>
      </c>
      <c r="I8" s="26">
        <v>0</v>
      </c>
      <c r="J8" s="37">
        <v>0</v>
      </c>
      <c r="K8" s="26">
        <v>0</v>
      </c>
      <c r="L8" s="17">
        <v>1</v>
      </c>
      <c r="M8" s="17">
        <v>0</v>
      </c>
      <c r="N8" s="17">
        <v>0</v>
      </c>
      <c r="O8" s="17">
        <v>0</v>
      </c>
    </row>
    <row r="9" spans="1:15" x14ac:dyDescent="0.35">
      <c r="A9" s="11" t="s">
        <v>187</v>
      </c>
      <c r="B9" s="43">
        <v>5700</v>
      </c>
      <c r="C9" s="26">
        <v>2132700</v>
      </c>
      <c r="D9" s="38">
        <v>5700</v>
      </c>
      <c r="E9" s="26">
        <v>2132700</v>
      </c>
      <c r="F9" s="37">
        <v>0</v>
      </c>
      <c r="G9" s="26">
        <v>0</v>
      </c>
      <c r="H9" s="37">
        <v>0</v>
      </c>
      <c r="I9" s="26">
        <v>0</v>
      </c>
      <c r="J9" s="37">
        <v>0</v>
      </c>
      <c r="K9" s="26">
        <v>0</v>
      </c>
      <c r="L9" s="17">
        <v>1</v>
      </c>
      <c r="M9" s="17">
        <v>0</v>
      </c>
      <c r="N9" s="17">
        <v>0</v>
      </c>
      <c r="O9" s="17">
        <v>0</v>
      </c>
    </row>
    <row r="10" spans="1:15" x14ac:dyDescent="0.35">
      <c r="A10" s="11" t="s">
        <v>188</v>
      </c>
      <c r="B10" s="43">
        <v>1770</v>
      </c>
      <c r="C10" s="26">
        <v>705900</v>
      </c>
      <c r="D10" s="38">
        <v>1770</v>
      </c>
      <c r="E10" s="26">
        <v>705900</v>
      </c>
      <c r="F10" s="37">
        <v>0</v>
      </c>
      <c r="G10" s="26">
        <v>0</v>
      </c>
      <c r="H10" s="37">
        <v>0</v>
      </c>
      <c r="I10" s="26">
        <v>0</v>
      </c>
      <c r="J10" s="37">
        <v>0</v>
      </c>
      <c r="K10" s="26">
        <v>0</v>
      </c>
      <c r="L10" s="17">
        <v>1</v>
      </c>
      <c r="M10" s="17">
        <v>0</v>
      </c>
      <c r="N10" s="17">
        <v>0</v>
      </c>
      <c r="O10" s="17">
        <v>0</v>
      </c>
    </row>
    <row r="11" spans="1:15" x14ac:dyDescent="0.35">
      <c r="A11" s="11" t="s">
        <v>189</v>
      </c>
      <c r="B11" s="43">
        <v>2005</v>
      </c>
      <c r="C11" s="26">
        <v>811800</v>
      </c>
      <c r="D11" s="38">
        <v>2005</v>
      </c>
      <c r="E11" s="26">
        <v>811800</v>
      </c>
      <c r="F11" s="37">
        <v>0</v>
      </c>
      <c r="G11" s="26">
        <v>0</v>
      </c>
      <c r="H11" s="37">
        <v>0</v>
      </c>
      <c r="I11" s="26">
        <v>0</v>
      </c>
      <c r="J11" s="37">
        <v>0</v>
      </c>
      <c r="K11" s="26">
        <v>0</v>
      </c>
      <c r="L11" s="17">
        <v>1</v>
      </c>
      <c r="M11" s="17">
        <v>0</v>
      </c>
      <c r="N11" s="17">
        <v>0</v>
      </c>
      <c r="O11" s="17">
        <v>0</v>
      </c>
    </row>
    <row r="12" spans="1:15" x14ac:dyDescent="0.35">
      <c r="A12" s="11" t="s">
        <v>190</v>
      </c>
      <c r="B12" s="43">
        <v>1695</v>
      </c>
      <c r="C12" s="26">
        <v>692400</v>
      </c>
      <c r="D12" s="38">
        <v>1695</v>
      </c>
      <c r="E12" s="26">
        <v>692400</v>
      </c>
      <c r="F12" s="37">
        <v>0</v>
      </c>
      <c r="G12" s="26">
        <v>0</v>
      </c>
      <c r="H12" s="37">
        <v>0</v>
      </c>
      <c r="I12" s="26">
        <v>0</v>
      </c>
      <c r="J12" s="37">
        <v>0</v>
      </c>
      <c r="K12" s="26">
        <v>0</v>
      </c>
      <c r="L12" s="17">
        <v>1</v>
      </c>
      <c r="M12" s="17">
        <v>0</v>
      </c>
      <c r="N12" s="17">
        <v>0</v>
      </c>
      <c r="O12" s="17">
        <v>0</v>
      </c>
    </row>
    <row r="13" spans="1:15" x14ac:dyDescent="0.35">
      <c r="A13" s="11" t="s">
        <v>191</v>
      </c>
      <c r="B13" s="43">
        <v>12200</v>
      </c>
      <c r="C13" s="26">
        <v>3401350</v>
      </c>
      <c r="D13" s="38">
        <v>1680</v>
      </c>
      <c r="E13" s="26">
        <v>680100</v>
      </c>
      <c r="F13" s="38">
        <v>10520</v>
      </c>
      <c r="G13" s="26">
        <v>2721250</v>
      </c>
      <c r="H13" s="37">
        <v>0</v>
      </c>
      <c r="I13" s="26">
        <v>0</v>
      </c>
      <c r="J13" s="37">
        <v>0</v>
      </c>
      <c r="K13" s="26">
        <v>0</v>
      </c>
      <c r="L13" s="17">
        <v>0.2</v>
      </c>
      <c r="M13" s="17">
        <v>0.8</v>
      </c>
      <c r="N13" s="17">
        <v>0</v>
      </c>
      <c r="O13" s="17">
        <v>0</v>
      </c>
    </row>
    <row r="14" spans="1:15" x14ac:dyDescent="0.35">
      <c r="A14" s="11" t="s">
        <v>192</v>
      </c>
      <c r="B14" s="43">
        <v>14865</v>
      </c>
      <c r="C14" s="26">
        <v>4034050</v>
      </c>
      <c r="D14" s="38">
        <v>1415</v>
      </c>
      <c r="E14" s="26">
        <v>589800</v>
      </c>
      <c r="F14" s="38">
        <v>5390</v>
      </c>
      <c r="G14" s="26">
        <v>1393250</v>
      </c>
      <c r="H14" s="38">
        <v>8060</v>
      </c>
      <c r="I14" s="26">
        <v>2051000</v>
      </c>
      <c r="J14" s="37">
        <v>0</v>
      </c>
      <c r="K14" s="26">
        <v>0</v>
      </c>
      <c r="L14" s="17">
        <v>0.15</v>
      </c>
      <c r="M14" s="17">
        <v>0.35</v>
      </c>
      <c r="N14" s="17">
        <v>0.51</v>
      </c>
      <c r="O14" s="17">
        <v>0</v>
      </c>
    </row>
    <row r="15" spans="1:15" x14ac:dyDescent="0.35">
      <c r="A15" s="11" t="s">
        <v>193</v>
      </c>
      <c r="B15" s="43">
        <v>11610</v>
      </c>
      <c r="C15" s="26">
        <v>3243000</v>
      </c>
      <c r="D15" s="38">
        <v>1710</v>
      </c>
      <c r="E15" s="26">
        <v>714000</v>
      </c>
      <c r="F15" s="38">
        <v>4305</v>
      </c>
      <c r="G15" s="26">
        <v>1106500</v>
      </c>
      <c r="H15" s="38">
        <v>5595</v>
      </c>
      <c r="I15" s="26">
        <v>1422500</v>
      </c>
      <c r="J15" s="37">
        <v>0</v>
      </c>
      <c r="K15" s="26">
        <v>0</v>
      </c>
      <c r="L15" s="17">
        <v>0.22</v>
      </c>
      <c r="M15" s="17">
        <v>0.34</v>
      </c>
      <c r="N15" s="17">
        <v>0.44</v>
      </c>
      <c r="O15" s="17">
        <v>0</v>
      </c>
    </row>
    <row r="16" spans="1:15" x14ac:dyDescent="0.35">
      <c r="A16" s="11" t="s">
        <v>194</v>
      </c>
      <c r="B16" s="43">
        <v>4525</v>
      </c>
      <c r="C16" s="26">
        <v>1373900</v>
      </c>
      <c r="D16" s="38">
        <v>1380</v>
      </c>
      <c r="E16" s="26">
        <v>576900</v>
      </c>
      <c r="F16" s="38">
        <v>1755</v>
      </c>
      <c r="G16" s="26">
        <v>447250</v>
      </c>
      <c r="H16" s="38">
        <v>1390</v>
      </c>
      <c r="I16" s="26">
        <v>349750</v>
      </c>
      <c r="J16" s="37">
        <v>0</v>
      </c>
      <c r="K16" s="26">
        <v>0</v>
      </c>
      <c r="L16" s="17">
        <v>0.42</v>
      </c>
      <c r="M16" s="17">
        <v>0.33</v>
      </c>
      <c r="N16" s="17">
        <v>0.25</v>
      </c>
      <c r="O16" s="17">
        <v>0</v>
      </c>
    </row>
    <row r="17" spans="1:15" x14ac:dyDescent="0.35">
      <c r="A17" s="11" t="s">
        <v>195</v>
      </c>
      <c r="B17" s="43">
        <v>4685</v>
      </c>
      <c r="C17" s="26">
        <v>995921</v>
      </c>
      <c r="D17" s="38">
        <v>970</v>
      </c>
      <c r="E17" s="26">
        <v>422700</v>
      </c>
      <c r="F17" s="38">
        <v>1280</v>
      </c>
      <c r="G17" s="26">
        <v>329000</v>
      </c>
      <c r="H17" s="38">
        <v>670</v>
      </c>
      <c r="I17" s="26">
        <v>171750</v>
      </c>
      <c r="J17" s="38">
        <v>1760</v>
      </c>
      <c r="K17" s="26">
        <v>72471</v>
      </c>
      <c r="L17" s="17">
        <v>0.42</v>
      </c>
      <c r="M17" s="17">
        <v>0.33</v>
      </c>
      <c r="N17" s="17">
        <v>0.17</v>
      </c>
      <c r="O17" s="17">
        <v>7.0000000000000007E-2</v>
      </c>
    </row>
    <row r="18" spans="1:15" x14ac:dyDescent="0.35">
      <c r="A18" s="11" t="s">
        <v>196</v>
      </c>
      <c r="B18" s="43">
        <v>7775</v>
      </c>
      <c r="C18" s="26">
        <v>1145684</v>
      </c>
      <c r="D18" s="38">
        <v>1160</v>
      </c>
      <c r="E18" s="26">
        <v>486900</v>
      </c>
      <c r="F18" s="38">
        <v>1295</v>
      </c>
      <c r="G18" s="26">
        <v>332500</v>
      </c>
      <c r="H18" s="38">
        <v>410</v>
      </c>
      <c r="I18" s="26">
        <v>103750</v>
      </c>
      <c r="J18" s="38">
        <v>4910</v>
      </c>
      <c r="K18" s="26">
        <v>222534</v>
      </c>
      <c r="L18" s="17">
        <v>0.42</v>
      </c>
      <c r="M18" s="17">
        <v>0.28999999999999998</v>
      </c>
      <c r="N18" s="17">
        <v>0.09</v>
      </c>
      <c r="O18" s="17">
        <v>0.19</v>
      </c>
    </row>
    <row r="19" spans="1:15" x14ac:dyDescent="0.35">
      <c r="A19" s="11" t="s">
        <v>197</v>
      </c>
      <c r="B19" s="43">
        <v>10395</v>
      </c>
      <c r="C19" s="26">
        <v>1276632</v>
      </c>
      <c r="D19" s="38">
        <v>1300</v>
      </c>
      <c r="E19" s="26">
        <v>540000</v>
      </c>
      <c r="F19" s="38">
        <v>1440</v>
      </c>
      <c r="G19" s="26">
        <v>367500</v>
      </c>
      <c r="H19" s="38">
        <v>340</v>
      </c>
      <c r="I19" s="26">
        <v>85500</v>
      </c>
      <c r="J19" s="38">
        <v>7315</v>
      </c>
      <c r="K19" s="26">
        <v>283632</v>
      </c>
      <c r="L19" s="17">
        <v>0.42</v>
      </c>
      <c r="M19" s="17">
        <v>0.28999999999999998</v>
      </c>
      <c r="N19" s="17">
        <v>7.0000000000000007E-2</v>
      </c>
      <c r="O19" s="17">
        <v>0.22</v>
      </c>
    </row>
    <row r="20" spans="1:15" x14ac:dyDescent="0.35">
      <c r="A20" s="11" t="s">
        <v>198</v>
      </c>
      <c r="B20" s="43">
        <v>12605</v>
      </c>
      <c r="C20" s="26">
        <v>1023155</v>
      </c>
      <c r="D20" s="38">
        <v>830</v>
      </c>
      <c r="E20" s="26">
        <v>361800</v>
      </c>
      <c r="F20" s="38">
        <v>865</v>
      </c>
      <c r="G20" s="26">
        <v>219250</v>
      </c>
      <c r="H20" s="38">
        <v>185</v>
      </c>
      <c r="I20" s="26">
        <v>47250</v>
      </c>
      <c r="J20" s="38">
        <v>10725</v>
      </c>
      <c r="K20" s="26">
        <v>394855</v>
      </c>
      <c r="L20" s="17">
        <v>0.35</v>
      </c>
      <c r="M20" s="17">
        <v>0.21</v>
      </c>
      <c r="N20" s="17">
        <v>0.05</v>
      </c>
      <c r="O20" s="17">
        <v>0.39</v>
      </c>
    </row>
    <row r="21" spans="1:15" x14ac:dyDescent="0.35">
      <c r="A21" s="11" t="s">
        <v>199</v>
      </c>
      <c r="B21" s="43">
        <v>33615</v>
      </c>
      <c r="C21" s="26">
        <v>2115895</v>
      </c>
      <c r="D21" s="38">
        <v>1440</v>
      </c>
      <c r="E21" s="26">
        <v>599100</v>
      </c>
      <c r="F21" s="38">
        <v>1595</v>
      </c>
      <c r="G21" s="26">
        <v>408000</v>
      </c>
      <c r="H21" s="38">
        <v>275</v>
      </c>
      <c r="I21" s="26">
        <v>69500</v>
      </c>
      <c r="J21" s="38">
        <v>30310</v>
      </c>
      <c r="K21" s="26">
        <v>1039295</v>
      </c>
      <c r="L21" s="17">
        <v>0.28000000000000003</v>
      </c>
      <c r="M21" s="17">
        <v>0.19</v>
      </c>
      <c r="N21" s="17">
        <v>0.03</v>
      </c>
      <c r="O21" s="17">
        <v>0.49</v>
      </c>
    </row>
    <row r="22" spans="1:15" x14ac:dyDescent="0.35">
      <c r="A22" s="11" t="s">
        <v>200</v>
      </c>
      <c r="B22" s="43">
        <v>21350</v>
      </c>
      <c r="C22" s="26">
        <v>1478432</v>
      </c>
      <c r="D22" s="38">
        <v>1180</v>
      </c>
      <c r="E22" s="26">
        <v>493200</v>
      </c>
      <c r="F22" s="38">
        <v>1285</v>
      </c>
      <c r="G22" s="26">
        <v>327000</v>
      </c>
      <c r="H22" s="38">
        <v>290</v>
      </c>
      <c r="I22" s="26">
        <v>72250</v>
      </c>
      <c r="J22" s="38">
        <v>18595</v>
      </c>
      <c r="K22" s="26">
        <v>585982</v>
      </c>
      <c r="L22" s="17">
        <v>0.33</v>
      </c>
      <c r="M22" s="17">
        <v>0.22</v>
      </c>
      <c r="N22" s="17">
        <v>0.05</v>
      </c>
      <c r="O22" s="17">
        <v>0.4</v>
      </c>
    </row>
    <row r="23" spans="1:15" x14ac:dyDescent="0.35">
      <c r="A23" s="11" t="s">
        <v>201</v>
      </c>
      <c r="B23" s="43">
        <v>25035</v>
      </c>
      <c r="C23" s="26">
        <v>1705304</v>
      </c>
      <c r="D23" s="38">
        <v>1115</v>
      </c>
      <c r="E23" s="26">
        <v>481200</v>
      </c>
      <c r="F23" s="38">
        <v>1535</v>
      </c>
      <c r="G23" s="26">
        <v>395250</v>
      </c>
      <c r="H23" s="38">
        <v>665</v>
      </c>
      <c r="I23" s="26">
        <v>169250</v>
      </c>
      <c r="J23" s="38">
        <v>21715</v>
      </c>
      <c r="K23" s="26">
        <v>659604</v>
      </c>
      <c r="L23" s="17">
        <v>0.28000000000000003</v>
      </c>
      <c r="M23" s="17">
        <v>0.23</v>
      </c>
      <c r="N23" s="17">
        <v>0.1</v>
      </c>
      <c r="O23" s="17">
        <v>0.39</v>
      </c>
    </row>
    <row r="24" spans="1:15" x14ac:dyDescent="0.35">
      <c r="A24" s="11" t="s">
        <v>202</v>
      </c>
      <c r="B24" s="43">
        <v>25560</v>
      </c>
      <c r="C24" s="26">
        <v>1478762</v>
      </c>
      <c r="D24" s="38">
        <v>1035</v>
      </c>
      <c r="E24" s="26">
        <v>437700</v>
      </c>
      <c r="F24" s="38">
        <v>1250</v>
      </c>
      <c r="G24" s="26">
        <v>319250</v>
      </c>
      <c r="H24" s="38">
        <v>350</v>
      </c>
      <c r="I24" s="26">
        <v>89250</v>
      </c>
      <c r="J24" s="38">
        <v>22925</v>
      </c>
      <c r="K24" s="26">
        <v>632562</v>
      </c>
      <c r="L24" s="17">
        <v>0.3</v>
      </c>
      <c r="M24" s="17">
        <v>0.22</v>
      </c>
      <c r="N24" s="17">
        <v>0.06</v>
      </c>
      <c r="O24" s="17">
        <v>0.43</v>
      </c>
    </row>
    <row r="25" spans="1:15" x14ac:dyDescent="0.35">
      <c r="A25" s="11" t="s">
        <v>203</v>
      </c>
      <c r="B25" s="43">
        <v>27005</v>
      </c>
      <c r="C25" s="26">
        <v>1705235</v>
      </c>
      <c r="D25" s="38">
        <v>1565</v>
      </c>
      <c r="E25" s="26">
        <v>679500</v>
      </c>
      <c r="F25" s="38">
        <v>1180</v>
      </c>
      <c r="G25" s="26">
        <v>302000</v>
      </c>
      <c r="H25" s="38">
        <v>65</v>
      </c>
      <c r="I25" s="26">
        <v>16250</v>
      </c>
      <c r="J25" s="38">
        <v>24200</v>
      </c>
      <c r="K25" s="26">
        <v>707485</v>
      </c>
      <c r="L25" s="17">
        <v>0.4</v>
      </c>
      <c r="M25" s="17">
        <v>0.18</v>
      </c>
      <c r="N25" s="17">
        <v>0.01</v>
      </c>
      <c r="O25" s="17">
        <v>0.41</v>
      </c>
    </row>
    <row r="26" spans="1:15" x14ac:dyDescent="0.35">
      <c r="A26" s="11" t="s">
        <v>204</v>
      </c>
      <c r="B26" s="43">
        <v>29830</v>
      </c>
      <c r="C26" s="26">
        <v>2091177</v>
      </c>
      <c r="D26" s="38">
        <v>1190</v>
      </c>
      <c r="E26" s="26">
        <v>522900</v>
      </c>
      <c r="F26" s="38">
        <v>915</v>
      </c>
      <c r="G26" s="26">
        <v>233000</v>
      </c>
      <c r="H26" s="38">
        <v>2110</v>
      </c>
      <c r="I26" s="26">
        <v>538500</v>
      </c>
      <c r="J26" s="38">
        <v>25615</v>
      </c>
      <c r="K26" s="26">
        <v>796777</v>
      </c>
      <c r="L26" s="17">
        <v>0.25</v>
      </c>
      <c r="M26" s="17">
        <v>0.11</v>
      </c>
      <c r="N26" s="17">
        <v>0.26</v>
      </c>
      <c r="O26" s="17">
        <v>0.38</v>
      </c>
    </row>
    <row r="27" spans="1:15" x14ac:dyDescent="0.35">
      <c r="A27" s="11" t="s">
        <v>205</v>
      </c>
      <c r="B27" s="43">
        <v>33080</v>
      </c>
      <c r="C27" s="26">
        <v>3132319</v>
      </c>
      <c r="D27" s="38">
        <v>790</v>
      </c>
      <c r="E27" s="26">
        <v>333600</v>
      </c>
      <c r="F27" s="38">
        <v>1090</v>
      </c>
      <c r="G27" s="26">
        <v>279750</v>
      </c>
      <c r="H27" s="38">
        <v>7085</v>
      </c>
      <c r="I27" s="26">
        <v>1806750</v>
      </c>
      <c r="J27" s="38">
        <v>24115</v>
      </c>
      <c r="K27" s="26">
        <v>712219</v>
      </c>
      <c r="L27" s="17">
        <v>0.11</v>
      </c>
      <c r="M27" s="17">
        <v>0.09</v>
      </c>
      <c r="N27" s="17">
        <v>0.57999999999999996</v>
      </c>
      <c r="O27" s="17">
        <v>0.23</v>
      </c>
    </row>
    <row r="28" spans="1:15" x14ac:dyDescent="0.35">
      <c r="A28" s="11" t="s">
        <v>206</v>
      </c>
      <c r="B28" s="43">
        <v>34265</v>
      </c>
      <c r="C28" s="26">
        <v>3098139</v>
      </c>
      <c r="D28" s="38">
        <v>1235</v>
      </c>
      <c r="E28" s="26">
        <v>501300</v>
      </c>
      <c r="F28" s="38">
        <v>2045</v>
      </c>
      <c r="G28" s="26">
        <v>521750</v>
      </c>
      <c r="H28" s="38">
        <v>5055</v>
      </c>
      <c r="I28" s="26">
        <v>1280500</v>
      </c>
      <c r="J28" s="38">
        <v>25935</v>
      </c>
      <c r="K28" s="26">
        <v>794589</v>
      </c>
      <c r="L28" s="17">
        <v>0.16</v>
      </c>
      <c r="M28" s="17">
        <v>0.17</v>
      </c>
      <c r="N28" s="17">
        <v>0.41</v>
      </c>
      <c r="O28" s="17">
        <v>0.26</v>
      </c>
    </row>
    <row r="29" spans="1:15" x14ac:dyDescent="0.35">
      <c r="A29" s="11" t="s">
        <v>207</v>
      </c>
      <c r="B29" s="43">
        <v>38885</v>
      </c>
      <c r="C29" s="26">
        <v>4156700</v>
      </c>
      <c r="D29" s="38">
        <v>2460</v>
      </c>
      <c r="E29" s="26">
        <v>1044300</v>
      </c>
      <c r="F29" s="38">
        <v>4520</v>
      </c>
      <c r="G29" s="26">
        <v>1158250</v>
      </c>
      <c r="H29" s="38">
        <v>4055</v>
      </c>
      <c r="I29" s="26">
        <v>1035750</v>
      </c>
      <c r="J29" s="38">
        <v>27850</v>
      </c>
      <c r="K29" s="26">
        <v>918400</v>
      </c>
      <c r="L29" s="17">
        <v>0.25</v>
      </c>
      <c r="M29" s="17">
        <v>0.28000000000000003</v>
      </c>
      <c r="N29" s="17">
        <v>0.25</v>
      </c>
      <c r="O29" s="17">
        <v>0.22</v>
      </c>
    </row>
    <row r="30" spans="1:15" x14ac:dyDescent="0.35">
      <c r="A30" s="11" t="s">
        <v>208</v>
      </c>
      <c r="B30" s="43">
        <v>35890</v>
      </c>
      <c r="C30" s="26">
        <v>2761735</v>
      </c>
      <c r="D30" s="38">
        <v>2080</v>
      </c>
      <c r="E30" s="26">
        <v>878700</v>
      </c>
      <c r="F30" s="38">
        <v>1910</v>
      </c>
      <c r="G30" s="26">
        <v>485750</v>
      </c>
      <c r="H30" s="38">
        <v>1335</v>
      </c>
      <c r="I30" s="26">
        <v>340000</v>
      </c>
      <c r="J30" s="38">
        <v>30570</v>
      </c>
      <c r="K30" s="26">
        <v>1057285</v>
      </c>
      <c r="L30" s="17">
        <v>0.32</v>
      </c>
      <c r="M30" s="17">
        <v>0.18</v>
      </c>
      <c r="N30" s="17">
        <v>0.12</v>
      </c>
      <c r="O30" s="17">
        <v>0.38</v>
      </c>
    </row>
    <row r="31" spans="1:15" x14ac:dyDescent="0.35">
      <c r="A31" s="11" t="s">
        <v>209</v>
      </c>
      <c r="B31" s="43">
        <v>31795</v>
      </c>
      <c r="C31" s="26">
        <v>1929781</v>
      </c>
      <c r="D31" s="38">
        <v>1345</v>
      </c>
      <c r="E31" s="26">
        <v>573900</v>
      </c>
      <c r="F31" s="38">
        <v>1310</v>
      </c>
      <c r="G31" s="26">
        <v>335500</v>
      </c>
      <c r="H31" s="38">
        <v>480</v>
      </c>
      <c r="I31" s="26">
        <v>122500</v>
      </c>
      <c r="J31" s="38">
        <v>28660</v>
      </c>
      <c r="K31" s="26">
        <v>897881</v>
      </c>
      <c r="L31" s="17">
        <v>0.3</v>
      </c>
      <c r="M31" s="17">
        <v>0.17</v>
      </c>
      <c r="N31" s="17">
        <v>0.06</v>
      </c>
      <c r="O31" s="17">
        <v>0.47</v>
      </c>
    </row>
    <row r="32" spans="1:15" x14ac:dyDescent="0.35">
      <c r="A32" s="11" t="s">
        <v>210</v>
      </c>
      <c r="B32" s="43">
        <v>65805</v>
      </c>
      <c r="C32" s="26">
        <v>2862957</v>
      </c>
      <c r="D32" s="38">
        <v>1115</v>
      </c>
      <c r="E32" s="26">
        <v>480600</v>
      </c>
      <c r="F32" s="38">
        <v>1635</v>
      </c>
      <c r="G32" s="26">
        <v>415500</v>
      </c>
      <c r="H32" s="38">
        <v>500</v>
      </c>
      <c r="I32" s="26">
        <v>126250</v>
      </c>
      <c r="J32" s="38">
        <v>62550</v>
      </c>
      <c r="K32" s="26">
        <v>1840607</v>
      </c>
      <c r="L32" s="17">
        <v>0.17</v>
      </c>
      <c r="M32" s="17">
        <v>0.15</v>
      </c>
      <c r="N32" s="17">
        <v>0.04</v>
      </c>
      <c r="O32" s="17">
        <v>0.64</v>
      </c>
    </row>
    <row r="33" spans="1:15" x14ac:dyDescent="0.35">
      <c r="A33" s="11" t="s">
        <v>211</v>
      </c>
      <c r="B33" s="43">
        <v>35385</v>
      </c>
      <c r="C33" s="26">
        <v>1725653</v>
      </c>
      <c r="D33" s="38">
        <v>905</v>
      </c>
      <c r="E33" s="26">
        <v>385200</v>
      </c>
      <c r="F33" s="38">
        <v>1115</v>
      </c>
      <c r="G33" s="26">
        <v>285750</v>
      </c>
      <c r="H33" s="38">
        <v>375</v>
      </c>
      <c r="I33" s="26">
        <v>94500</v>
      </c>
      <c r="J33" s="38">
        <v>32990</v>
      </c>
      <c r="K33" s="26">
        <v>960203</v>
      </c>
      <c r="L33" s="17">
        <v>0.22</v>
      </c>
      <c r="M33" s="17">
        <v>0.17</v>
      </c>
      <c r="N33" s="17">
        <v>0.05</v>
      </c>
      <c r="O33" s="17">
        <v>0.56000000000000005</v>
      </c>
    </row>
    <row r="34" spans="1:15" x14ac:dyDescent="0.35">
      <c r="A34" s="11" t="s">
        <v>212</v>
      </c>
      <c r="B34" s="43">
        <v>38130</v>
      </c>
      <c r="C34" s="26">
        <v>2339443</v>
      </c>
      <c r="D34" s="38">
        <v>1425</v>
      </c>
      <c r="E34" s="26">
        <v>598800</v>
      </c>
      <c r="F34" s="38">
        <v>2270</v>
      </c>
      <c r="G34" s="26">
        <v>584250</v>
      </c>
      <c r="H34" s="38">
        <v>555</v>
      </c>
      <c r="I34" s="26">
        <v>139500</v>
      </c>
      <c r="J34" s="38">
        <v>33885</v>
      </c>
      <c r="K34" s="26">
        <v>1016893</v>
      </c>
      <c r="L34" s="17">
        <v>0.26</v>
      </c>
      <c r="M34" s="17">
        <v>0.25</v>
      </c>
      <c r="N34" s="17">
        <v>0.06</v>
      </c>
      <c r="O34" s="17">
        <v>0.43</v>
      </c>
    </row>
    <row r="35" spans="1:15" x14ac:dyDescent="0.35">
      <c r="A35" s="11" t="s">
        <v>213</v>
      </c>
      <c r="B35" s="43">
        <v>38200</v>
      </c>
      <c r="C35" s="26">
        <v>2176275</v>
      </c>
      <c r="D35" s="38">
        <v>1170</v>
      </c>
      <c r="E35" s="26">
        <v>506100</v>
      </c>
      <c r="F35" s="38">
        <v>1780</v>
      </c>
      <c r="G35" s="26">
        <v>455000</v>
      </c>
      <c r="H35" s="38">
        <v>610</v>
      </c>
      <c r="I35" s="26">
        <v>153750</v>
      </c>
      <c r="J35" s="38">
        <v>34640</v>
      </c>
      <c r="K35" s="26">
        <v>1061425</v>
      </c>
      <c r="L35" s="17">
        <v>0.23</v>
      </c>
      <c r="M35" s="17">
        <v>0.21</v>
      </c>
      <c r="N35" s="17">
        <v>7.0000000000000007E-2</v>
      </c>
      <c r="O35" s="17">
        <v>0.49</v>
      </c>
    </row>
    <row r="36" spans="1:15" x14ac:dyDescent="0.35">
      <c r="A36" s="11" t="s">
        <v>214</v>
      </c>
      <c r="B36" s="43">
        <v>36595</v>
      </c>
      <c r="C36" s="26">
        <v>2272193</v>
      </c>
      <c r="D36" s="38">
        <v>1520</v>
      </c>
      <c r="E36" s="26">
        <v>646404</v>
      </c>
      <c r="F36" s="38">
        <v>2130</v>
      </c>
      <c r="G36" s="26">
        <v>543375</v>
      </c>
      <c r="H36" s="38">
        <v>485</v>
      </c>
      <c r="I36" s="26">
        <v>122250</v>
      </c>
      <c r="J36" s="38">
        <v>32465</v>
      </c>
      <c r="K36" s="26">
        <v>960164</v>
      </c>
      <c r="L36" s="17">
        <v>0.28000000000000003</v>
      </c>
      <c r="M36" s="17">
        <v>0.24</v>
      </c>
      <c r="N36" s="17">
        <v>0.05</v>
      </c>
      <c r="O36" s="17">
        <v>0.42</v>
      </c>
    </row>
    <row r="37" spans="1:15" x14ac:dyDescent="0.35">
      <c r="A37" s="11" t="s">
        <v>215</v>
      </c>
      <c r="B37" s="43">
        <v>39210</v>
      </c>
      <c r="C37" s="26">
        <v>2481403</v>
      </c>
      <c r="D37" s="38">
        <v>2000</v>
      </c>
      <c r="E37" s="26">
        <v>833760</v>
      </c>
      <c r="F37" s="38">
        <v>1995</v>
      </c>
      <c r="G37" s="26">
        <v>513043</v>
      </c>
      <c r="H37" s="38">
        <v>115</v>
      </c>
      <c r="I37" s="26">
        <v>28750</v>
      </c>
      <c r="J37" s="38">
        <v>35095</v>
      </c>
      <c r="K37" s="26">
        <v>1105850</v>
      </c>
      <c r="L37" s="17">
        <v>0.34</v>
      </c>
      <c r="M37" s="17">
        <v>0.21</v>
      </c>
      <c r="N37" s="17">
        <v>0.01</v>
      </c>
      <c r="O37" s="17">
        <v>0.45</v>
      </c>
    </row>
    <row r="38" spans="1:15" x14ac:dyDescent="0.35">
      <c r="A38" s="11" t="s">
        <v>216</v>
      </c>
      <c r="B38" s="43">
        <v>45640</v>
      </c>
      <c r="C38" s="26">
        <v>3665275</v>
      </c>
      <c r="D38" s="38">
        <v>1345</v>
      </c>
      <c r="E38" s="26">
        <v>556302</v>
      </c>
      <c r="F38" s="38">
        <v>1315</v>
      </c>
      <c r="G38" s="26">
        <v>339358</v>
      </c>
      <c r="H38" s="38">
        <v>6595</v>
      </c>
      <c r="I38" s="26">
        <v>1704655</v>
      </c>
      <c r="J38" s="38">
        <v>36390</v>
      </c>
      <c r="K38" s="26">
        <v>1064961</v>
      </c>
      <c r="L38" s="17">
        <v>0.15</v>
      </c>
      <c r="M38" s="17">
        <v>0.09</v>
      </c>
      <c r="N38" s="17">
        <v>0.47</v>
      </c>
      <c r="O38" s="17">
        <v>0.28999999999999998</v>
      </c>
    </row>
    <row r="39" spans="1:15" x14ac:dyDescent="0.35">
      <c r="A39" s="11" t="s">
        <v>217</v>
      </c>
      <c r="B39" s="43">
        <v>44305</v>
      </c>
      <c r="C39" s="26">
        <v>3100664</v>
      </c>
      <c r="D39" s="38">
        <v>1005</v>
      </c>
      <c r="E39" s="26">
        <v>428994</v>
      </c>
      <c r="F39" s="38">
        <v>2065</v>
      </c>
      <c r="G39" s="26">
        <v>528098</v>
      </c>
      <c r="H39" s="38">
        <v>4100</v>
      </c>
      <c r="I39" s="26">
        <v>1050955</v>
      </c>
      <c r="J39" s="38">
        <v>37135</v>
      </c>
      <c r="K39" s="26">
        <v>1092618</v>
      </c>
      <c r="L39" s="17">
        <v>0.14000000000000001</v>
      </c>
      <c r="M39" s="17">
        <v>0.17</v>
      </c>
      <c r="N39" s="17">
        <v>0.34</v>
      </c>
      <c r="O39" s="17">
        <v>0.35</v>
      </c>
    </row>
    <row r="40" spans="1:15" x14ac:dyDescent="0.35">
      <c r="A40" s="11" t="s">
        <v>218</v>
      </c>
      <c r="B40" s="43">
        <v>43160</v>
      </c>
      <c r="C40" s="26">
        <v>2960925</v>
      </c>
      <c r="D40" s="38">
        <v>1885</v>
      </c>
      <c r="E40" s="26">
        <v>773154</v>
      </c>
      <c r="F40" s="38">
        <v>1640</v>
      </c>
      <c r="G40" s="26">
        <v>419148</v>
      </c>
      <c r="H40" s="38">
        <v>2885</v>
      </c>
      <c r="I40" s="26">
        <v>736190</v>
      </c>
      <c r="J40" s="38">
        <v>36755</v>
      </c>
      <c r="K40" s="26">
        <v>1032434</v>
      </c>
      <c r="L40" s="17">
        <v>0.26</v>
      </c>
      <c r="M40" s="17">
        <v>0.14000000000000001</v>
      </c>
      <c r="N40" s="17">
        <v>0.25</v>
      </c>
      <c r="O40" s="17">
        <v>0.35</v>
      </c>
    </row>
    <row r="41" spans="1:15" x14ac:dyDescent="0.35">
      <c r="A41" s="11" t="s">
        <v>219</v>
      </c>
      <c r="B41" s="43">
        <v>39945</v>
      </c>
      <c r="C41" s="26">
        <v>2463083</v>
      </c>
      <c r="D41" s="38">
        <v>1145</v>
      </c>
      <c r="E41" s="26">
        <v>477576</v>
      </c>
      <c r="F41" s="38">
        <v>1040</v>
      </c>
      <c r="G41" s="26">
        <v>265978</v>
      </c>
      <c r="H41" s="38">
        <v>1205</v>
      </c>
      <c r="I41" s="26">
        <v>309755</v>
      </c>
      <c r="J41" s="38">
        <v>36555</v>
      </c>
      <c r="K41" s="26">
        <v>1409775</v>
      </c>
      <c r="L41" s="17">
        <v>0.19</v>
      </c>
      <c r="M41" s="17">
        <v>0.11</v>
      </c>
      <c r="N41" s="17">
        <v>0.13</v>
      </c>
      <c r="O41" s="17">
        <v>0.56999999999999995</v>
      </c>
    </row>
    <row r="42" spans="1:15" x14ac:dyDescent="0.35">
      <c r="A42" s="11" t="s">
        <v>220</v>
      </c>
      <c r="B42" s="43">
        <v>38320</v>
      </c>
      <c r="C42" s="26">
        <v>1723867</v>
      </c>
      <c r="D42" s="38">
        <v>905</v>
      </c>
      <c r="E42" s="26">
        <v>388371</v>
      </c>
      <c r="F42" s="38">
        <v>695</v>
      </c>
      <c r="G42" s="26">
        <v>178740</v>
      </c>
      <c r="H42" s="38">
        <v>480</v>
      </c>
      <c r="I42" s="26">
        <v>123973</v>
      </c>
      <c r="J42" s="38">
        <v>36240</v>
      </c>
      <c r="K42" s="26">
        <v>1032783</v>
      </c>
      <c r="L42" s="17">
        <v>0.23</v>
      </c>
      <c r="M42" s="17">
        <v>0.1</v>
      </c>
      <c r="N42" s="17">
        <v>7.0000000000000007E-2</v>
      </c>
      <c r="O42" s="17">
        <v>0.6</v>
      </c>
    </row>
    <row r="43" spans="1:15" x14ac:dyDescent="0.35">
      <c r="A43" s="11" t="s">
        <v>221</v>
      </c>
      <c r="B43" s="43">
        <v>38635</v>
      </c>
      <c r="C43" s="26">
        <v>1929123</v>
      </c>
      <c r="D43" s="38">
        <v>1250</v>
      </c>
      <c r="E43" s="26">
        <v>524745</v>
      </c>
      <c r="F43" s="38">
        <v>1025</v>
      </c>
      <c r="G43" s="26">
        <v>262563</v>
      </c>
      <c r="H43" s="38">
        <v>510</v>
      </c>
      <c r="I43" s="26">
        <v>130780</v>
      </c>
      <c r="J43" s="38">
        <v>35850</v>
      </c>
      <c r="K43" s="26">
        <v>1011035</v>
      </c>
      <c r="L43" s="17">
        <v>0.27</v>
      </c>
      <c r="M43" s="17">
        <v>0.14000000000000001</v>
      </c>
      <c r="N43" s="17">
        <v>7.0000000000000007E-2</v>
      </c>
      <c r="O43" s="17">
        <v>0.52</v>
      </c>
    </row>
    <row r="44" spans="1:15" x14ac:dyDescent="0.35">
      <c r="A44" s="11" t="s">
        <v>222</v>
      </c>
      <c r="B44" s="43">
        <v>73325</v>
      </c>
      <c r="C44" s="26">
        <v>2697595</v>
      </c>
      <c r="D44" s="38">
        <v>905</v>
      </c>
      <c r="E44" s="26">
        <v>383562</v>
      </c>
      <c r="F44" s="38">
        <v>775</v>
      </c>
      <c r="G44" s="26">
        <v>199958</v>
      </c>
      <c r="H44" s="38">
        <v>280</v>
      </c>
      <c r="I44" s="26">
        <v>71193</v>
      </c>
      <c r="J44" s="38">
        <v>71365</v>
      </c>
      <c r="K44" s="26">
        <v>2042883</v>
      </c>
      <c r="L44" s="17">
        <v>0.14000000000000001</v>
      </c>
      <c r="M44" s="17">
        <v>7.0000000000000007E-2</v>
      </c>
      <c r="N44" s="17">
        <v>0.03</v>
      </c>
      <c r="O44" s="17">
        <v>0.76</v>
      </c>
    </row>
    <row r="45" spans="1:15" x14ac:dyDescent="0.35">
      <c r="A45" s="11" t="s">
        <v>223</v>
      </c>
      <c r="B45" s="43">
        <v>36725</v>
      </c>
      <c r="C45" s="26">
        <v>1659465</v>
      </c>
      <c r="D45" s="38">
        <v>980</v>
      </c>
      <c r="E45" s="26">
        <v>418107</v>
      </c>
      <c r="F45" s="38">
        <v>755</v>
      </c>
      <c r="G45" s="26">
        <v>194155</v>
      </c>
      <c r="H45" s="38">
        <v>310</v>
      </c>
      <c r="I45" s="26">
        <v>78523</v>
      </c>
      <c r="J45" s="38">
        <v>34680</v>
      </c>
      <c r="K45" s="26">
        <v>968680</v>
      </c>
      <c r="L45" s="17">
        <v>0.25</v>
      </c>
      <c r="M45" s="17">
        <v>0.12</v>
      </c>
      <c r="N45" s="17">
        <v>0.05</v>
      </c>
      <c r="O45" s="17">
        <v>0.57999999999999996</v>
      </c>
    </row>
    <row r="46" spans="1:15" x14ac:dyDescent="0.35">
      <c r="A46" s="11" t="s">
        <v>224</v>
      </c>
      <c r="B46" s="43">
        <v>36580</v>
      </c>
      <c r="C46" s="26">
        <v>1763722</v>
      </c>
      <c r="D46" s="38">
        <v>1050</v>
      </c>
      <c r="E46" s="26">
        <v>451437</v>
      </c>
      <c r="F46" s="38">
        <v>880</v>
      </c>
      <c r="G46" s="26">
        <v>226488</v>
      </c>
      <c r="H46" s="38">
        <v>275</v>
      </c>
      <c r="I46" s="26">
        <v>69175</v>
      </c>
      <c r="J46" s="38">
        <v>34375</v>
      </c>
      <c r="K46" s="26">
        <v>1016623</v>
      </c>
      <c r="L46" s="17">
        <v>0.26</v>
      </c>
      <c r="M46" s="17">
        <v>0.13</v>
      </c>
      <c r="N46" s="17">
        <v>0.04</v>
      </c>
      <c r="O46" s="17">
        <v>0.57999999999999996</v>
      </c>
    </row>
    <row r="47" spans="1:15" x14ac:dyDescent="0.35">
      <c r="A47" s="11" t="s">
        <v>225</v>
      </c>
      <c r="B47" s="43">
        <v>36525</v>
      </c>
      <c r="C47" s="26">
        <v>1767777</v>
      </c>
      <c r="D47" s="38">
        <v>960</v>
      </c>
      <c r="E47" s="26">
        <v>394485</v>
      </c>
      <c r="F47" s="38">
        <v>1145</v>
      </c>
      <c r="G47" s="26">
        <v>294408</v>
      </c>
      <c r="H47" s="38">
        <v>275</v>
      </c>
      <c r="I47" s="26">
        <v>69933</v>
      </c>
      <c r="J47" s="38">
        <v>34145</v>
      </c>
      <c r="K47" s="26">
        <v>1008952</v>
      </c>
      <c r="L47" s="17">
        <v>0.22</v>
      </c>
      <c r="M47" s="17">
        <v>0.17</v>
      </c>
      <c r="N47" s="17">
        <v>0.04</v>
      </c>
      <c r="O47" s="17">
        <v>0.56999999999999995</v>
      </c>
    </row>
    <row r="48" spans="1:15" x14ac:dyDescent="0.35">
      <c r="A48" s="11" t="s">
        <v>226</v>
      </c>
      <c r="B48" s="43">
        <v>36105</v>
      </c>
      <c r="C48" s="26">
        <v>1729864</v>
      </c>
      <c r="D48" s="38">
        <v>900</v>
      </c>
      <c r="E48" s="26">
        <v>367463</v>
      </c>
      <c r="F48" s="38">
        <v>1155</v>
      </c>
      <c r="G48" s="26">
        <v>299018</v>
      </c>
      <c r="H48" s="38">
        <v>395</v>
      </c>
      <c r="I48" s="26">
        <v>101000</v>
      </c>
      <c r="J48" s="38">
        <v>33660</v>
      </c>
      <c r="K48" s="26">
        <v>962382</v>
      </c>
      <c r="L48" s="17">
        <v>0.21</v>
      </c>
      <c r="M48" s="17">
        <v>0.17</v>
      </c>
      <c r="N48" s="17">
        <v>0.06</v>
      </c>
      <c r="O48" s="17">
        <v>0.56000000000000005</v>
      </c>
    </row>
    <row r="49" spans="1:15" x14ac:dyDescent="0.35">
      <c r="A49" s="11" t="s">
        <v>227</v>
      </c>
      <c r="B49" s="43">
        <v>35860</v>
      </c>
      <c r="C49" s="26">
        <v>1777596</v>
      </c>
      <c r="D49" s="38">
        <v>975</v>
      </c>
      <c r="E49" s="26">
        <v>396555</v>
      </c>
      <c r="F49" s="38">
        <v>1220</v>
      </c>
      <c r="G49" s="26">
        <v>315436</v>
      </c>
      <c r="H49" s="38">
        <v>385</v>
      </c>
      <c r="I49" s="26">
        <v>98475</v>
      </c>
      <c r="J49" s="38">
        <v>33280</v>
      </c>
      <c r="K49" s="26">
        <v>967130</v>
      </c>
      <c r="L49" s="17">
        <v>0.22</v>
      </c>
      <c r="M49" s="17">
        <v>0.18</v>
      </c>
      <c r="N49" s="17">
        <v>0.06</v>
      </c>
      <c r="O49" s="17">
        <v>0.54</v>
      </c>
    </row>
    <row r="50" spans="1:15" x14ac:dyDescent="0.35">
      <c r="A50" s="11" t="s">
        <v>228</v>
      </c>
      <c r="B50" s="43">
        <v>35615</v>
      </c>
      <c r="C50" s="26">
        <v>1859846</v>
      </c>
      <c r="D50" s="38">
        <v>1180</v>
      </c>
      <c r="E50" s="26">
        <v>503139</v>
      </c>
      <c r="F50" s="38">
        <v>1325</v>
      </c>
      <c r="G50" s="26">
        <v>351185</v>
      </c>
      <c r="H50" s="38">
        <v>130</v>
      </c>
      <c r="I50" s="26">
        <v>33805</v>
      </c>
      <c r="J50" s="38">
        <v>32980</v>
      </c>
      <c r="K50" s="26">
        <v>971717</v>
      </c>
      <c r="L50" s="17">
        <v>0.27</v>
      </c>
      <c r="M50" s="17">
        <v>0.19</v>
      </c>
      <c r="N50" s="17">
        <v>0.02</v>
      </c>
      <c r="O50" s="17">
        <v>0.52</v>
      </c>
    </row>
    <row r="51" spans="1:15" x14ac:dyDescent="0.35">
      <c r="A51" s="11" t="s">
        <v>229</v>
      </c>
      <c r="B51" s="43">
        <v>37425</v>
      </c>
      <c r="C51" s="26">
        <v>2461098</v>
      </c>
      <c r="D51" s="38">
        <v>1525</v>
      </c>
      <c r="E51" s="26">
        <v>663766</v>
      </c>
      <c r="F51" s="38">
        <v>1630</v>
      </c>
      <c r="G51" s="26">
        <v>441726</v>
      </c>
      <c r="H51" s="38">
        <v>1195</v>
      </c>
      <c r="I51" s="26">
        <v>328351</v>
      </c>
      <c r="J51" s="38">
        <v>33075</v>
      </c>
      <c r="K51" s="26">
        <v>1027255</v>
      </c>
      <c r="L51" s="17">
        <v>0.27</v>
      </c>
      <c r="M51" s="17">
        <v>0.18</v>
      </c>
      <c r="N51" s="17">
        <v>0.13</v>
      </c>
      <c r="O51" s="17">
        <v>0.42</v>
      </c>
    </row>
    <row r="52" spans="1:15" x14ac:dyDescent="0.35">
      <c r="A52" s="11" t="s">
        <v>230</v>
      </c>
      <c r="B52" s="43">
        <v>45195</v>
      </c>
      <c r="C52" s="26">
        <v>4449273</v>
      </c>
      <c r="D52" s="38">
        <v>1425</v>
      </c>
      <c r="E52" s="26">
        <v>618507</v>
      </c>
      <c r="F52" s="38">
        <v>1685</v>
      </c>
      <c r="G52" s="26">
        <v>458080</v>
      </c>
      <c r="H52" s="38">
        <v>8595</v>
      </c>
      <c r="I52" s="26">
        <v>2343021</v>
      </c>
      <c r="J52" s="38">
        <v>33490</v>
      </c>
      <c r="K52" s="26">
        <v>1029666</v>
      </c>
      <c r="L52" s="17">
        <v>0.14000000000000001</v>
      </c>
      <c r="M52" s="17">
        <v>0.1</v>
      </c>
      <c r="N52" s="17">
        <v>0.53</v>
      </c>
      <c r="O52" s="17">
        <v>0.23</v>
      </c>
    </row>
    <row r="53" spans="1:15" x14ac:dyDescent="0.35">
      <c r="A53" s="11" t="s">
        <v>231</v>
      </c>
      <c r="B53" s="43">
        <v>40450</v>
      </c>
      <c r="C53" s="26">
        <v>3267734</v>
      </c>
      <c r="D53" s="38">
        <v>1890</v>
      </c>
      <c r="E53" s="26">
        <v>839623</v>
      </c>
      <c r="F53" s="38">
        <v>2145</v>
      </c>
      <c r="G53" s="26">
        <v>590769</v>
      </c>
      <c r="H53" s="38">
        <v>3085</v>
      </c>
      <c r="I53" s="26">
        <v>841042</v>
      </c>
      <c r="J53" s="38">
        <v>33330</v>
      </c>
      <c r="K53" s="26">
        <v>996299</v>
      </c>
      <c r="L53" s="17">
        <v>0.26</v>
      </c>
      <c r="M53" s="17">
        <v>0.18</v>
      </c>
      <c r="N53" s="17">
        <v>0.26</v>
      </c>
      <c r="O53" s="17">
        <v>0.3</v>
      </c>
    </row>
    <row r="54" spans="1:15" x14ac:dyDescent="0.35">
      <c r="A54" s="11" t="s">
        <v>232</v>
      </c>
      <c r="B54" s="43">
        <v>38410</v>
      </c>
      <c r="C54" s="26">
        <v>2579069</v>
      </c>
      <c r="D54" s="38">
        <v>1690</v>
      </c>
      <c r="E54" s="26">
        <v>748724</v>
      </c>
      <c r="F54" s="38">
        <v>1800</v>
      </c>
      <c r="G54" s="26">
        <v>492274</v>
      </c>
      <c r="H54" s="38">
        <v>1080</v>
      </c>
      <c r="I54" s="26">
        <v>290991</v>
      </c>
      <c r="J54" s="38">
        <v>33840</v>
      </c>
      <c r="K54" s="26">
        <v>1047080</v>
      </c>
      <c r="L54" s="17">
        <v>0.28999999999999998</v>
      </c>
      <c r="M54" s="17">
        <v>0.19</v>
      </c>
      <c r="N54" s="17">
        <v>0.11</v>
      </c>
      <c r="O54" s="17">
        <v>0.41</v>
      </c>
    </row>
    <row r="55" spans="1:15" x14ac:dyDescent="0.35">
      <c r="A55" s="11" t="s">
        <v>233</v>
      </c>
      <c r="B55" s="43">
        <v>70535</v>
      </c>
      <c r="C55" s="26">
        <v>3153865</v>
      </c>
      <c r="D55" s="38">
        <v>1445</v>
      </c>
      <c r="E55" s="26">
        <v>667822</v>
      </c>
      <c r="F55" s="38">
        <v>1195</v>
      </c>
      <c r="G55" s="26">
        <v>324798</v>
      </c>
      <c r="H55" s="38">
        <v>545</v>
      </c>
      <c r="I55" s="26">
        <v>147887</v>
      </c>
      <c r="J55" s="38">
        <v>67350</v>
      </c>
      <c r="K55" s="26">
        <v>2013358</v>
      </c>
      <c r="L55" s="17">
        <v>0.21</v>
      </c>
      <c r="M55" s="17">
        <v>0.1</v>
      </c>
      <c r="N55" s="17">
        <v>0.05</v>
      </c>
      <c r="O55" s="17">
        <v>0.64</v>
      </c>
    </row>
    <row r="56" spans="1:15" x14ac:dyDescent="0.35">
      <c r="A56" s="11" t="s">
        <v>234</v>
      </c>
      <c r="B56" s="43">
        <v>35465</v>
      </c>
      <c r="C56" s="26">
        <v>1785390</v>
      </c>
      <c r="D56" s="38">
        <v>810</v>
      </c>
      <c r="E56" s="26">
        <v>381787</v>
      </c>
      <c r="F56" s="38">
        <v>1440</v>
      </c>
      <c r="G56" s="26">
        <v>394867</v>
      </c>
      <c r="H56" s="38">
        <v>320</v>
      </c>
      <c r="I56" s="26">
        <v>86092</v>
      </c>
      <c r="J56" s="38">
        <v>32895</v>
      </c>
      <c r="K56" s="26">
        <v>922643</v>
      </c>
      <c r="L56" s="17">
        <v>0.21</v>
      </c>
      <c r="M56" s="17">
        <v>0.22</v>
      </c>
      <c r="N56" s="17">
        <v>0.05</v>
      </c>
      <c r="O56" s="17">
        <v>0.52</v>
      </c>
    </row>
    <row r="57" spans="1:15" x14ac:dyDescent="0.35">
      <c r="A57" s="11" t="s">
        <v>235</v>
      </c>
      <c r="B57" s="43">
        <v>33510</v>
      </c>
      <c r="C57" s="26">
        <v>1457381</v>
      </c>
      <c r="D57" s="38">
        <v>730</v>
      </c>
      <c r="E57" s="26">
        <v>331823</v>
      </c>
      <c r="F57" s="38">
        <v>640</v>
      </c>
      <c r="G57" s="26">
        <v>174384</v>
      </c>
      <c r="H57" s="38">
        <v>340</v>
      </c>
      <c r="I57" s="26">
        <v>93571</v>
      </c>
      <c r="J57" s="38">
        <v>31800</v>
      </c>
      <c r="K57" s="26">
        <v>857603</v>
      </c>
      <c r="L57" s="17">
        <v>0.23</v>
      </c>
      <c r="M57" s="17">
        <v>0.12</v>
      </c>
      <c r="N57" s="17">
        <v>0.06</v>
      </c>
      <c r="O57" s="17">
        <v>0.59</v>
      </c>
    </row>
    <row r="58" spans="1:15" x14ac:dyDescent="0.35">
      <c r="A58" s="11" t="s">
        <v>236</v>
      </c>
      <c r="B58" s="43">
        <v>39530</v>
      </c>
      <c r="C58" s="26">
        <v>3317290</v>
      </c>
      <c r="D58" s="38">
        <v>975</v>
      </c>
      <c r="E58" s="26">
        <v>443395</v>
      </c>
      <c r="F58" s="38">
        <v>6000</v>
      </c>
      <c r="G58" s="26">
        <v>1633094</v>
      </c>
      <c r="H58" s="38">
        <v>1280</v>
      </c>
      <c r="I58" s="26">
        <v>344971</v>
      </c>
      <c r="J58" s="38">
        <v>31275</v>
      </c>
      <c r="K58" s="26">
        <v>895831</v>
      </c>
      <c r="L58" s="17">
        <v>0.13</v>
      </c>
      <c r="M58" s="17">
        <v>0.49</v>
      </c>
      <c r="N58" s="17">
        <v>0.1</v>
      </c>
      <c r="O58" s="17">
        <v>0.27</v>
      </c>
    </row>
    <row r="59" spans="1:15" x14ac:dyDescent="0.35">
      <c r="A59" s="11" t="s">
        <v>237</v>
      </c>
      <c r="B59" s="43">
        <v>41080</v>
      </c>
      <c r="C59" s="26">
        <v>4307193</v>
      </c>
      <c r="D59" s="38">
        <v>1655</v>
      </c>
      <c r="E59" s="26">
        <v>764063</v>
      </c>
      <c r="F59" s="38">
        <v>5620</v>
      </c>
      <c r="G59" s="26">
        <v>1533985</v>
      </c>
      <c r="H59" s="38">
        <v>4035</v>
      </c>
      <c r="I59" s="26">
        <v>1094908</v>
      </c>
      <c r="J59" s="38">
        <v>29770</v>
      </c>
      <c r="K59" s="26">
        <v>914236</v>
      </c>
      <c r="L59" s="17">
        <v>0.18</v>
      </c>
      <c r="M59" s="17">
        <v>0.36</v>
      </c>
      <c r="N59" s="17">
        <v>0.25</v>
      </c>
      <c r="O59" s="17">
        <v>0.21</v>
      </c>
    </row>
    <row r="60" spans="1:15" x14ac:dyDescent="0.35">
      <c r="A60" s="11" t="s">
        <v>238</v>
      </c>
      <c r="B60" s="43">
        <v>36580</v>
      </c>
      <c r="C60" s="26">
        <v>3081803</v>
      </c>
      <c r="D60" s="38">
        <v>2225</v>
      </c>
      <c r="E60" s="26">
        <v>1010941</v>
      </c>
      <c r="F60" s="38">
        <v>2830</v>
      </c>
      <c r="G60" s="26">
        <v>802087</v>
      </c>
      <c r="H60" s="38">
        <v>965</v>
      </c>
      <c r="I60" s="26">
        <v>262519</v>
      </c>
      <c r="J60" s="38">
        <v>30560</v>
      </c>
      <c r="K60" s="26">
        <v>1006256</v>
      </c>
      <c r="L60" s="17">
        <v>0.33</v>
      </c>
      <c r="M60" s="17">
        <v>0.26</v>
      </c>
      <c r="N60" s="17">
        <v>0.09</v>
      </c>
      <c r="O60" s="17">
        <v>0.33</v>
      </c>
    </row>
    <row r="61" spans="1:15" x14ac:dyDescent="0.35">
      <c r="A61" s="11" t="s">
        <v>239</v>
      </c>
      <c r="B61" s="43">
        <v>34770</v>
      </c>
      <c r="C61" s="26">
        <v>2383798</v>
      </c>
      <c r="D61" s="38">
        <v>1515</v>
      </c>
      <c r="E61" s="26">
        <v>732181</v>
      </c>
      <c r="F61" s="38">
        <v>1815</v>
      </c>
      <c r="G61" s="26">
        <v>533893</v>
      </c>
      <c r="H61" s="38">
        <v>210</v>
      </c>
      <c r="I61" s="26">
        <v>56693</v>
      </c>
      <c r="J61" s="38">
        <v>31230</v>
      </c>
      <c r="K61" s="26">
        <v>1061031</v>
      </c>
      <c r="L61" s="17">
        <v>0.31</v>
      </c>
      <c r="M61" s="17">
        <v>0.22</v>
      </c>
      <c r="N61" s="17">
        <v>0.02</v>
      </c>
      <c r="O61" s="17">
        <v>0.45</v>
      </c>
    </row>
    <row r="62" spans="1:15" x14ac:dyDescent="0.35">
      <c r="A62" s="11" t="s">
        <v>240</v>
      </c>
      <c r="B62" s="43">
        <v>55240</v>
      </c>
      <c r="C62" s="26">
        <v>8563295</v>
      </c>
      <c r="D62" s="38">
        <v>1785</v>
      </c>
      <c r="E62" s="26">
        <v>875176</v>
      </c>
      <c r="F62" s="38">
        <v>2480</v>
      </c>
      <c r="G62" s="26">
        <v>736929</v>
      </c>
      <c r="H62" s="38">
        <v>19900</v>
      </c>
      <c r="I62" s="26">
        <v>5965071</v>
      </c>
      <c r="J62" s="38">
        <v>31075</v>
      </c>
      <c r="K62" s="26">
        <v>986119</v>
      </c>
      <c r="L62" s="17">
        <v>0.1</v>
      </c>
      <c r="M62" s="17">
        <v>0.09</v>
      </c>
      <c r="N62" s="17">
        <v>0.7</v>
      </c>
      <c r="O62" s="17">
        <v>0.12</v>
      </c>
    </row>
    <row r="63" spans="1:15" x14ac:dyDescent="0.35">
      <c r="A63" s="11" t="s">
        <v>241</v>
      </c>
      <c r="B63" s="43">
        <v>35090</v>
      </c>
      <c r="C63" s="26">
        <v>2455497</v>
      </c>
      <c r="D63" s="38">
        <v>1460</v>
      </c>
      <c r="E63" s="26">
        <v>728263</v>
      </c>
      <c r="F63" s="38">
        <v>1660</v>
      </c>
      <c r="G63" s="26">
        <v>499641</v>
      </c>
      <c r="H63" s="38">
        <v>800</v>
      </c>
      <c r="I63" s="26">
        <v>237131</v>
      </c>
      <c r="J63" s="38">
        <v>31170</v>
      </c>
      <c r="K63" s="26">
        <v>990462</v>
      </c>
      <c r="L63" s="17">
        <v>0.3</v>
      </c>
      <c r="M63" s="17">
        <v>0.2</v>
      </c>
      <c r="N63" s="17">
        <v>0.1</v>
      </c>
      <c r="O63" s="17">
        <v>0.4</v>
      </c>
    </row>
    <row r="64" spans="1:15" x14ac:dyDescent="0.35">
      <c r="A64" s="11" t="s">
        <v>242</v>
      </c>
      <c r="B64" s="43">
        <v>34700</v>
      </c>
      <c r="C64" s="26">
        <v>2349452</v>
      </c>
      <c r="D64" s="38">
        <v>1530</v>
      </c>
      <c r="E64" s="26">
        <v>759011</v>
      </c>
      <c r="F64" s="38">
        <v>1740</v>
      </c>
      <c r="G64" s="26">
        <v>519544</v>
      </c>
      <c r="H64" s="38">
        <v>295</v>
      </c>
      <c r="I64" s="26">
        <v>87596</v>
      </c>
      <c r="J64" s="38">
        <v>31135</v>
      </c>
      <c r="K64" s="26">
        <v>983300</v>
      </c>
      <c r="L64" s="17">
        <v>0.32</v>
      </c>
      <c r="M64" s="17">
        <v>0.22</v>
      </c>
      <c r="N64" s="17">
        <v>0.04</v>
      </c>
      <c r="O64" s="17">
        <v>0.42</v>
      </c>
    </row>
    <row r="65" spans="1:15" x14ac:dyDescent="0.35">
      <c r="A65" s="11" t="s">
        <v>243</v>
      </c>
      <c r="B65" s="43">
        <v>35605</v>
      </c>
      <c r="C65" s="26">
        <v>2627604</v>
      </c>
      <c r="D65" s="38">
        <v>1485</v>
      </c>
      <c r="E65" s="26">
        <v>751478</v>
      </c>
      <c r="F65" s="38">
        <v>2745</v>
      </c>
      <c r="G65" s="26">
        <v>820993</v>
      </c>
      <c r="H65" s="38">
        <v>285</v>
      </c>
      <c r="I65" s="26">
        <v>83436</v>
      </c>
      <c r="J65" s="38">
        <v>31090</v>
      </c>
      <c r="K65" s="26">
        <v>971697</v>
      </c>
      <c r="L65" s="17">
        <v>0.28999999999999998</v>
      </c>
      <c r="M65" s="17">
        <v>0.31</v>
      </c>
      <c r="N65" s="17">
        <v>0.03</v>
      </c>
      <c r="O65" s="17">
        <v>0.37</v>
      </c>
    </row>
    <row r="66" spans="1:15" x14ac:dyDescent="0.35">
      <c r="A66" s="34" t="s">
        <v>244</v>
      </c>
      <c r="B66" s="44">
        <v>10675</v>
      </c>
      <c r="C66" s="27">
        <v>4072200</v>
      </c>
      <c r="D66" s="40">
        <v>10675</v>
      </c>
      <c r="E66" s="27">
        <v>4072200</v>
      </c>
      <c r="F66" s="39">
        <v>0</v>
      </c>
      <c r="G66" s="27">
        <v>0</v>
      </c>
      <c r="H66" s="39">
        <v>0</v>
      </c>
      <c r="I66" s="27">
        <v>0</v>
      </c>
      <c r="J66" s="39">
        <v>0</v>
      </c>
      <c r="K66" s="27">
        <v>0</v>
      </c>
      <c r="L66" s="20">
        <v>1</v>
      </c>
      <c r="M66" s="20">
        <v>0</v>
      </c>
      <c r="N66" s="20">
        <v>0</v>
      </c>
      <c r="O66" s="20">
        <v>0</v>
      </c>
    </row>
    <row r="67" spans="1:15" x14ac:dyDescent="0.35">
      <c r="A67" s="35" t="s">
        <v>245</v>
      </c>
      <c r="B67" s="46">
        <v>160340</v>
      </c>
      <c r="C67" s="28">
        <v>22485723</v>
      </c>
      <c r="D67" s="42">
        <v>15875</v>
      </c>
      <c r="E67" s="28">
        <v>6638100</v>
      </c>
      <c r="F67" s="42">
        <v>31260</v>
      </c>
      <c r="G67" s="28">
        <v>8046750</v>
      </c>
      <c r="H67" s="42">
        <v>17875</v>
      </c>
      <c r="I67" s="28">
        <v>4542500</v>
      </c>
      <c r="J67" s="42">
        <v>95330</v>
      </c>
      <c r="K67" s="28">
        <v>3258373</v>
      </c>
      <c r="L67" s="23">
        <v>0.3</v>
      </c>
      <c r="M67" s="23">
        <v>0.36</v>
      </c>
      <c r="N67" s="23">
        <v>0.2</v>
      </c>
      <c r="O67" s="23">
        <v>0.14000000000000001</v>
      </c>
    </row>
    <row r="68" spans="1:15" x14ac:dyDescent="0.35">
      <c r="A68" s="36" t="s">
        <v>246</v>
      </c>
      <c r="B68" s="47">
        <v>433835</v>
      </c>
      <c r="C68" s="28">
        <v>29458174</v>
      </c>
      <c r="D68" s="42">
        <v>16315</v>
      </c>
      <c r="E68" s="28">
        <v>6942600</v>
      </c>
      <c r="F68" s="42">
        <v>21025</v>
      </c>
      <c r="G68" s="28">
        <v>5375750</v>
      </c>
      <c r="H68" s="42">
        <v>22570</v>
      </c>
      <c r="I68" s="28">
        <v>5743500</v>
      </c>
      <c r="J68" s="42">
        <v>373930</v>
      </c>
      <c r="K68" s="28">
        <v>11396324</v>
      </c>
      <c r="L68" s="23">
        <v>0.24</v>
      </c>
      <c r="M68" s="23">
        <v>0.18</v>
      </c>
      <c r="N68" s="23">
        <v>0.19</v>
      </c>
      <c r="O68" s="23">
        <v>0.39</v>
      </c>
    </row>
    <row r="69" spans="1:15" x14ac:dyDescent="0.35">
      <c r="A69" s="36" t="s">
        <v>247</v>
      </c>
      <c r="B69" s="47">
        <v>508975</v>
      </c>
      <c r="C69" s="28">
        <v>28485091</v>
      </c>
      <c r="D69" s="42">
        <v>14950</v>
      </c>
      <c r="E69" s="28">
        <v>6276897</v>
      </c>
      <c r="F69" s="42">
        <v>15460</v>
      </c>
      <c r="G69" s="28">
        <v>3965308</v>
      </c>
      <c r="H69" s="42">
        <v>17515</v>
      </c>
      <c r="I69" s="28">
        <v>4496130</v>
      </c>
      <c r="J69" s="42">
        <v>461045</v>
      </c>
      <c r="K69" s="28">
        <v>13746757</v>
      </c>
      <c r="L69" s="23">
        <v>0.22</v>
      </c>
      <c r="M69" s="23">
        <v>0.14000000000000001</v>
      </c>
      <c r="N69" s="23">
        <v>0.16</v>
      </c>
      <c r="O69" s="23">
        <v>0.48</v>
      </c>
    </row>
    <row r="70" spans="1:15" x14ac:dyDescent="0.35">
      <c r="A70" s="36" t="s">
        <v>248</v>
      </c>
      <c r="B70" s="47">
        <v>489185</v>
      </c>
      <c r="C70" s="28">
        <v>32145598</v>
      </c>
      <c r="D70" s="42">
        <v>15200</v>
      </c>
      <c r="E70" s="28">
        <v>6726667</v>
      </c>
      <c r="F70" s="42">
        <v>25855</v>
      </c>
      <c r="G70" s="28">
        <v>7009617</v>
      </c>
      <c r="H70" s="42">
        <v>21385</v>
      </c>
      <c r="I70" s="28">
        <v>5804114</v>
      </c>
      <c r="J70" s="42">
        <v>426745</v>
      </c>
      <c r="K70" s="28">
        <v>12605200</v>
      </c>
      <c r="L70" s="23">
        <v>0.21</v>
      </c>
      <c r="M70" s="23">
        <v>0.22</v>
      </c>
      <c r="N70" s="23">
        <v>0.18</v>
      </c>
      <c r="O70" s="23">
        <v>0.39</v>
      </c>
    </row>
    <row r="71" spans="1:15" x14ac:dyDescent="0.35">
      <c r="A71" s="36" t="s">
        <v>249</v>
      </c>
      <c r="B71" s="47">
        <v>231985</v>
      </c>
      <c r="C71" s="28">
        <v>21461448</v>
      </c>
      <c r="D71" s="42">
        <v>10005</v>
      </c>
      <c r="E71" s="28">
        <v>4857051</v>
      </c>
      <c r="F71" s="42">
        <v>13275</v>
      </c>
      <c r="G71" s="28">
        <v>3913086</v>
      </c>
      <c r="H71" s="42">
        <v>22455</v>
      </c>
      <c r="I71" s="28">
        <v>6692446</v>
      </c>
      <c r="J71" s="42">
        <v>186250</v>
      </c>
      <c r="K71" s="28">
        <v>5998865</v>
      </c>
      <c r="L71" s="23">
        <v>0.23</v>
      </c>
      <c r="M71" s="23">
        <v>0.18</v>
      </c>
      <c r="N71" s="23">
        <v>0.31</v>
      </c>
      <c r="O71" s="23">
        <v>0.28000000000000003</v>
      </c>
    </row>
    <row r="72" spans="1:15" x14ac:dyDescent="0.35">
      <c r="A72" s="11" t="s">
        <v>122</v>
      </c>
      <c r="B72" s="11"/>
      <c r="C72" s="11"/>
      <c r="D72" s="11"/>
      <c r="E72" s="11"/>
      <c r="F72" s="11"/>
      <c r="G72" s="11"/>
      <c r="H72" s="11"/>
      <c r="I72" s="11"/>
      <c r="J72" s="11"/>
    </row>
    <row r="73" spans="1:15" ht="139.5" x14ac:dyDescent="0.35">
      <c r="A73" s="24" t="s">
        <v>123</v>
      </c>
      <c r="B73" s="11"/>
      <c r="C73" s="11"/>
      <c r="D73" s="11"/>
      <c r="E73" s="11"/>
      <c r="F73" s="11"/>
      <c r="G73" s="11"/>
      <c r="H73" s="11"/>
      <c r="I73" s="11"/>
      <c r="J73" s="11"/>
    </row>
    <row r="74" spans="1:15" x14ac:dyDescent="0.35">
      <c r="A74" s="11" t="s">
        <v>124</v>
      </c>
      <c r="B74" s="11"/>
      <c r="C74" s="11"/>
      <c r="D74" s="11"/>
      <c r="E74" s="11"/>
      <c r="F74" s="11"/>
      <c r="G74" s="11"/>
      <c r="H74" s="11"/>
      <c r="I74" s="11"/>
      <c r="J74" s="11"/>
    </row>
    <row r="75" spans="1:15" x14ac:dyDescent="0.35">
      <c r="A75" s="11" t="s">
        <v>125</v>
      </c>
      <c r="B75" s="11"/>
      <c r="C75" s="11"/>
      <c r="D75" s="11"/>
      <c r="E75" s="11"/>
      <c r="F75" s="11"/>
      <c r="G75" s="11"/>
      <c r="H75" s="11"/>
      <c r="I75" s="11"/>
      <c r="J75" s="11"/>
    </row>
  </sheetData>
  <sheetProtection sheet="1" objects="1" scenarios="1"/>
  <conditionalFormatting sqref="G1:J5 G72:J1048576 L6:O71">
    <cfRule type="dataBar" priority="1">
      <dataBar>
        <cfvo type="num" val="0"/>
        <cfvo type="num" val="1"/>
        <color rgb="FFB4A9D4"/>
      </dataBar>
      <extLst>
        <ext xmlns:x14="http://schemas.microsoft.com/office/spreadsheetml/2009/9/main" uri="{B025F937-C7B1-47D3-B67F-A62EFF666E3E}">
          <x14:id>{42C053DB-951C-4917-8CA9-97BB6FDF0A92}</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2C053DB-951C-4917-8CA9-97BB6FDF0A92}">
            <x14:dataBar minLength="0" maxLength="100" gradient="0">
              <x14:cfvo type="num">
                <xm:f>0</xm:f>
              </x14:cfvo>
              <x14:cfvo type="num">
                <xm:f>1</xm:f>
              </x14:cfvo>
              <x14:negativeFillColor rgb="FFB4A9D4"/>
              <x14:axisColor rgb="FF000000"/>
            </x14:dataBar>
          </x14:cfRule>
          <xm:sqref>G1:J5 G72:J1048576 L6:O71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5"/>
  <sheetViews>
    <sheetView workbookViewId="0"/>
  </sheetViews>
  <sheetFormatPr defaultColWidth="11" defaultRowHeight="15.5" x14ac:dyDescent="0.35"/>
  <cols>
    <col min="1" max="1" width="35.75" customWidth="1"/>
    <col min="2" max="2" width="16.75" customWidth="1"/>
  </cols>
  <sheetData>
    <row r="1" spans="1:2" ht="21" x14ac:dyDescent="0.5">
      <c r="A1" s="10" t="s">
        <v>13</v>
      </c>
      <c r="B1" s="11"/>
    </row>
    <row r="2" spans="1:2" x14ac:dyDescent="0.35">
      <c r="A2" s="11" t="s">
        <v>53</v>
      </c>
      <c r="B2" s="11"/>
    </row>
    <row r="3" spans="1:2" x14ac:dyDescent="0.35">
      <c r="A3" s="11" t="s">
        <v>24</v>
      </c>
      <c r="B3" s="11"/>
    </row>
    <row r="4" spans="1:2" x14ac:dyDescent="0.35">
      <c r="A4" s="11" t="s">
        <v>54</v>
      </c>
      <c r="B4" s="11"/>
    </row>
    <row r="5" spans="1:2" ht="80.150000000000006" customHeight="1" x14ac:dyDescent="0.35">
      <c r="A5" s="12" t="s">
        <v>890</v>
      </c>
      <c r="B5" s="12" t="s">
        <v>341</v>
      </c>
    </row>
    <row r="6" spans="1:2" x14ac:dyDescent="0.35">
      <c r="A6" s="13" t="s">
        <v>342</v>
      </c>
      <c r="B6" s="14">
        <v>43110</v>
      </c>
    </row>
    <row r="7" spans="1:2" x14ac:dyDescent="0.35">
      <c r="A7" s="11" t="s">
        <v>253</v>
      </c>
      <c r="B7" s="16">
        <v>18895</v>
      </c>
    </row>
    <row r="8" spans="1:2" x14ac:dyDescent="0.35">
      <c r="A8" s="11" t="s">
        <v>254</v>
      </c>
      <c r="B8" s="16">
        <v>24200</v>
      </c>
    </row>
    <row r="9" spans="1:2" x14ac:dyDescent="0.35">
      <c r="A9" s="11" t="s">
        <v>343</v>
      </c>
      <c r="B9" s="16">
        <v>15</v>
      </c>
    </row>
    <row r="10" spans="1:2" x14ac:dyDescent="0.35">
      <c r="A10" s="11" t="s">
        <v>126</v>
      </c>
      <c r="B10" s="11"/>
    </row>
    <row r="11" spans="1:2" ht="124" x14ac:dyDescent="0.35">
      <c r="A11" s="24" t="s">
        <v>127</v>
      </c>
      <c r="B11" s="11"/>
    </row>
    <row r="12" spans="1:2" x14ac:dyDescent="0.35">
      <c r="A12" s="11" t="s">
        <v>128</v>
      </c>
      <c r="B12" s="11"/>
    </row>
    <row r="13" spans="1:2" x14ac:dyDescent="0.35">
      <c r="A13" s="11" t="s">
        <v>129</v>
      </c>
      <c r="B13" s="11"/>
    </row>
    <row r="14" spans="1:2" ht="108.5" x14ac:dyDescent="0.35">
      <c r="A14" s="24" t="s">
        <v>130</v>
      </c>
      <c r="B14" s="11"/>
    </row>
    <row r="15" spans="1:2" x14ac:dyDescent="0.35">
      <c r="A15" s="11" t="s">
        <v>131</v>
      </c>
      <c r="B15" s="11"/>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{A6F92526-8E4A-496E-A384-CEECE0837950}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6F92526-8E4A-496E-A384-CEECE083795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workbookViewId="0"/>
  </sheetViews>
  <sheetFormatPr defaultColWidth="11" defaultRowHeight="15.5" x14ac:dyDescent="0.35"/>
  <cols>
    <col min="1" max="1" width="35.75" customWidth="1"/>
    <col min="2" max="5" width="16.75" customWidth="1"/>
    <col min="6" max="6" width="14.75" customWidth="1"/>
  </cols>
  <sheetData>
    <row r="1" spans="1:6" ht="21" x14ac:dyDescent="0.5">
      <c r="A1" s="10" t="s">
        <v>14</v>
      </c>
      <c r="B1" s="11"/>
      <c r="C1" s="11"/>
      <c r="D1" s="11"/>
      <c r="E1" s="11"/>
      <c r="F1" s="11"/>
    </row>
    <row r="2" spans="1:6" x14ac:dyDescent="0.35">
      <c r="A2" s="11" t="s">
        <v>55</v>
      </c>
      <c r="B2" s="11"/>
      <c r="C2" s="11"/>
      <c r="D2" s="11"/>
      <c r="E2" s="11"/>
      <c r="F2" s="11"/>
    </row>
    <row r="3" spans="1:6" x14ac:dyDescent="0.35">
      <c r="A3" s="11" t="s">
        <v>24</v>
      </c>
      <c r="B3" s="11"/>
      <c r="C3" s="11"/>
      <c r="D3" s="11"/>
      <c r="E3" s="11"/>
      <c r="F3" s="11"/>
    </row>
    <row r="4" spans="1:6" x14ac:dyDescent="0.35">
      <c r="A4" s="11" t="s">
        <v>940</v>
      </c>
      <c r="B4" s="11"/>
      <c r="C4" s="11"/>
      <c r="D4" s="11"/>
      <c r="E4" s="11"/>
      <c r="F4" s="11"/>
    </row>
    <row r="5" spans="1:6" ht="80.150000000000006" customHeight="1" x14ac:dyDescent="0.35">
      <c r="A5" s="12" t="s">
        <v>891</v>
      </c>
      <c r="B5" s="12" t="s">
        <v>170</v>
      </c>
      <c r="C5" s="12" t="s">
        <v>933</v>
      </c>
      <c r="D5" s="12" t="s">
        <v>934</v>
      </c>
      <c r="E5" s="50" t="s">
        <v>935</v>
      </c>
      <c r="F5" s="52" t="s">
        <v>936</v>
      </c>
    </row>
    <row r="6" spans="1:6" x14ac:dyDescent="0.35">
      <c r="A6" s="11" t="s">
        <v>349</v>
      </c>
      <c r="B6" s="16">
        <v>72445</v>
      </c>
      <c r="C6" s="16">
        <v>15000</v>
      </c>
      <c r="D6" s="16">
        <v>25400</v>
      </c>
      <c r="E6" s="51">
        <v>21270</v>
      </c>
      <c r="F6" s="48">
        <v>46425</v>
      </c>
    </row>
    <row r="7" spans="1:6" x14ac:dyDescent="0.35">
      <c r="A7" s="11" t="s">
        <v>350</v>
      </c>
      <c r="B7" s="16">
        <v>62935</v>
      </c>
      <c r="C7" s="16">
        <v>9940</v>
      </c>
      <c r="D7" s="16">
        <v>13105</v>
      </c>
      <c r="E7" s="51">
        <v>22355</v>
      </c>
      <c r="F7" s="48">
        <v>37440</v>
      </c>
    </row>
    <row r="8" spans="1:6" x14ac:dyDescent="0.35">
      <c r="A8" s="11" t="s">
        <v>126</v>
      </c>
      <c r="B8" s="11"/>
      <c r="C8" s="11"/>
      <c r="D8" s="11"/>
      <c r="E8" s="11"/>
      <c r="F8" s="49"/>
    </row>
    <row r="9" spans="1:6" x14ac:dyDescent="0.35">
      <c r="A9" s="11" t="s">
        <v>132</v>
      </c>
      <c r="B9" s="11"/>
      <c r="C9" s="11"/>
      <c r="D9" s="11"/>
      <c r="E9" s="11"/>
      <c r="F9" s="49"/>
    </row>
    <row r="10" spans="1:6" ht="77.5" x14ac:dyDescent="0.35">
      <c r="A10" s="24" t="s">
        <v>937</v>
      </c>
      <c r="B10" s="11"/>
      <c r="C10" s="11"/>
      <c r="D10" s="11"/>
      <c r="E10" s="11"/>
      <c r="F10" s="49"/>
    </row>
    <row r="11" spans="1:6" x14ac:dyDescent="0.35">
      <c r="A11" s="11" t="s">
        <v>124</v>
      </c>
      <c r="B11" s="11"/>
      <c r="C11" s="11"/>
      <c r="D11" s="11"/>
      <c r="E11" s="11"/>
      <c r="F11" s="49"/>
    </row>
    <row r="12" spans="1:6" x14ac:dyDescent="0.35">
      <c r="A12" s="11" t="s">
        <v>938</v>
      </c>
      <c r="B12" s="11"/>
      <c r="C12" s="11"/>
      <c r="D12" s="11"/>
      <c r="E12" s="11"/>
      <c r="F12" s="49"/>
    </row>
    <row r="13" spans="1:6" x14ac:dyDescent="0.35">
      <c r="F13" s="11"/>
    </row>
    <row r="14" spans="1:6" x14ac:dyDescent="0.35">
      <c r="F14" s="11"/>
    </row>
    <row r="15" spans="1:6" x14ac:dyDescent="0.35">
      <c r="F15" s="11"/>
    </row>
    <row r="16" spans="1:6" x14ac:dyDescent="0.35">
      <c r="F16" s="11"/>
    </row>
    <row r="17" spans="6:6" x14ac:dyDescent="0.35">
      <c r="F17" s="11"/>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{3112C494-F007-4925-9D66-C51B13B85F4B}</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112C494-F007-4925-9D66-C51B13B85F4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78"/>
  <sheetViews>
    <sheetView workbookViewId="0"/>
  </sheetViews>
  <sheetFormatPr defaultColWidth="11" defaultRowHeight="15.5" x14ac:dyDescent="0.35"/>
  <cols>
    <col min="1" max="1" width="50.75" customWidth="1"/>
    <col min="2" max="13" width="16.75" customWidth="1"/>
  </cols>
  <sheetData>
    <row r="1" spans="1:13" ht="21" x14ac:dyDescent="0.5">
      <c r="A1" s="10" t="s">
        <v>15</v>
      </c>
      <c r="B1" s="11"/>
      <c r="C1" s="11"/>
      <c r="D1" s="11"/>
      <c r="E1" s="11"/>
      <c r="F1" s="11"/>
      <c r="G1" s="11"/>
      <c r="H1" s="11"/>
      <c r="I1" s="11"/>
      <c r="J1" s="11"/>
      <c r="K1" s="11"/>
      <c r="L1" s="11"/>
      <c r="M1" s="11"/>
    </row>
    <row r="2" spans="1:13" x14ac:dyDescent="0.35">
      <c r="A2" s="11" t="s">
        <v>56</v>
      </c>
      <c r="B2" s="11"/>
      <c r="C2" s="11"/>
      <c r="D2" s="11"/>
      <c r="E2" s="11"/>
      <c r="F2" s="11"/>
      <c r="G2" s="11"/>
      <c r="H2" s="11"/>
      <c r="I2" s="11"/>
      <c r="J2" s="11"/>
      <c r="K2" s="11"/>
      <c r="L2" s="11"/>
      <c r="M2" s="11"/>
    </row>
    <row r="3" spans="1:13" x14ac:dyDescent="0.35">
      <c r="A3" s="11" t="s">
        <v>24</v>
      </c>
      <c r="B3" s="11"/>
      <c r="C3" s="11"/>
      <c r="D3" s="11"/>
      <c r="E3" s="11"/>
      <c r="F3" s="11"/>
      <c r="G3" s="11"/>
      <c r="H3" s="11"/>
      <c r="I3" s="11"/>
      <c r="J3" s="11"/>
      <c r="K3" s="11"/>
      <c r="L3" s="11"/>
      <c r="M3" s="11"/>
    </row>
    <row r="4" spans="1:13" x14ac:dyDescent="0.35">
      <c r="A4" s="11" t="s">
        <v>25</v>
      </c>
      <c r="B4" s="11"/>
      <c r="C4" s="11"/>
      <c r="D4" s="11"/>
      <c r="E4" s="11"/>
      <c r="F4" s="11"/>
      <c r="G4" s="11"/>
      <c r="H4" s="11"/>
      <c r="I4" s="11"/>
      <c r="J4" s="11"/>
      <c r="K4" s="11"/>
      <c r="L4" s="11"/>
      <c r="M4" s="11"/>
    </row>
    <row r="5" spans="1:13" x14ac:dyDescent="0.35">
      <c r="A5" s="11" t="s">
        <v>26</v>
      </c>
      <c r="B5" s="11"/>
      <c r="C5" s="11"/>
      <c r="D5" s="11"/>
      <c r="E5" s="11"/>
      <c r="F5" s="11"/>
      <c r="G5" s="11"/>
      <c r="H5" s="11"/>
      <c r="I5" s="11"/>
      <c r="J5" s="11"/>
      <c r="K5" s="11"/>
      <c r="L5" s="11"/>
      <c r="M5" s="11"/>
    </row>
    <row r="6" spans="1:13" ht="100" customHeight="1" x14ac:dyDescent="0.35">
      <c r="A6" s="12" t="s">
        <v>842</v>
      </c>
      <c r="B6" s="12" t="s">
        <v>892</v>
      </c>
      <c r="C6" s="12" t="s">
        <v>351</v>
      </c>
      <c r="D6" s="12" t="s">
        <v>893</v>
      </c>
      <c r="E6" s="12" t="s">
        <v>894</v>
      </c>
      <c r="F6" s="12" t="s">
        <v>895</v>
      </c>
      <c r="G6" s="12" t="s">
        <v>896</v>
      </c>
      <c r="H6" s="12" t="s">
        <v>897</v>
      </c>
      <c r="I6" s="12" t="s">
        <v>898</v>
      </c>
      <c r="J6" s="12" t="s">
        <v>899</v>
      </c>
      <c r="K6" s="12" t="s">
        <v>352</v>
      </c>
      <c r="L6" s="12" t="s">
        <v>900</v>
      </c>
      <c r="M6" s="12" t="s">
        <v>901</v>
      </c>
    </row>
    <row r="7" spans="1:13" x14ac:dyDescent="0.35">
      <c r="A7" s="13" t="s">
        <v>185</v>
      </c>
      <c r="B7" s="14">
        <v>4210</v>
      </c>
      <c r="C7" s="53">
        <v>8.9999999999999993E-3</v>
      </c>
      <c r="D7" s="14">
        <v>4180</v>
      </c>
      <c r="E7" s="14">
        <v>2325</v>
      </c>
      <c r="F7" s="14">
        <v>960</v>
      </c>
      <c r="G7" s="14">
        <v>895</v>
      </c>
      <c r="H7" s="15">
        <v>0.56000000000000005</v>
      </c>
      <c r="I7" s="15">
        <v>0.23</v>
      </c>
      <c r="J7" s="15">
        <v>0.21</v>
      </c>
      <c r="K7" s="14" t="s">
        <v>939</v>
      </c>
      <c r="L7" s="14">
        <v>10</v>
      </c>
      <c r="M7" s="15">
        <v>0.95</v>
      </c>
    </row>
    <row r="8" spans="1:13" x14ac:dyDescent="0.35">
      <c r="A8" s="11" t="s">
        <v>186</v>
      </c>
      <c r="B8" s="16" t="s">
        <v>879</v>
      </c>
      <c r="C8" s="54" t="s">
        <v>879</v>
      </c>
      <c r="D8" s="16">
        <v>0</v>
      </c>
      <c r="E8" s="16">
        <v>0</v>
      </c>
      <c r="F8" s="16">
        <v>0</v>
      </c>
      <c r="G8" s="16">
        <v>0</v>
      </c>
      <c r="H8" s="17">
        <v>0</v>
      </c>
      <c r="I8" s="17">
        <v>0</v>
      </c>
      <c r="J8" s="17">
        <v>0</v>
      </c>
      <c r="K8" s="16" t="s">
        <v>879</v>
      </c>
      <c r="L8" s="16" t="s">
        <v>939</v>
      </c>
      <c r="M8" s="17" t="s">
        <v>939</v>
      </c>
    </row>
    <row r="9" spans="1:13" x14ac:dyDescent="0.35">
      <c r="A9" s="11" t="s">
        <v>187</v>
      </c>
      <c r="B9" s="16">
        <v>105</v>
      </c>
      <c r="C9" s="54">
        <v>1.2E-2</v>
      </c>
      <c r="D9" s="16">
        <v>30</v>
      </c>
      <c r="E9" s="16">
        <v>20</v>
      </c>
      <c r="F9" s="16">
        <v>10</v>
      </c>
      <c r="G9" s="16" t="s">
        <v>879</v>
      </c>
      <c r="H9" s="17">
        <v>0.65</v>
      </c>
      <c r="I9" s="17" t="s">
        <v>879</v>
      </c>
      <c r="J9" s="17" t="s">
        <v>879</v>
      </c>
      <c r="K9" s="16">
        <v>75</v>
      </c>
      <c r="L9" s="16">
        <v>12</v>
      </c>
      <c r="M9" s="17">
        <v>1</v>
      </c>
    </row>
    <row r="10" spans="1:13" x14ac:dyDescent="0.35">
      <c r="A10" s="11" t="s">
        <v>188</v>
      </c>
      <c r="B10" s="16">
        <v>135</v>
      </c>
      <c r="C10" s="54">
        <v>4.1000000000000002E-2</v>
      </c>
      <c r="D10" s="16">
        <v>115</v>
      </c>
      <c r="E10" s="16">
        <v>60</v>
      </c>
      <c r="F10" s="16">
        <v>40</v>
      </c>
      <c r="G10" s="16">
        <v>15</v>
      </c>
      <c r="H10" s="17">
        <v>0.53</v>
      </c>
      <c r="I10" s="17">
        <v>0.34</v>
      </c>
      <c r="J10" s="17">
        <v>0.13</v>
      </c>
      <c r="K10" s="16">
        <v>90</v>
      </c>
      <c r="L10" s="16">
        <v>15</v>
      </c>
      <c r="M10" s="17" t="s">
        <v>879</v>
      </c>
    </row>
    <row r="11" spans="1:13" x14ac:dyDescent="0.35">
      <c r="A11" s="11" t="s">
        <v>189</v>
      </c>
      <c r="B11" s="16">
        <v>105</v>
      </c>
      <c r="C11" s="54">
        <v>3.5000000000000003E-2</v>
      </c>
      <c r="D11" s="16">
        <v>155</v>
      </c>
      <c r="E11" s="16">
        <v>70</v>
      </c>
      <c r="F11" s="16">
        <v>70</v>
      </c>
      <c r="G11" s="16">
        <v>15</v>
      </c>
      <c r="H11" s="17">
        <v>0.44</v>
      </c>
      <c r="I11" s="17">
        <v>0.45</v>
      </c>
      <c r="J11" s="17">
        <v>0.11</v>
      </c>
      <c r="K11" s="16">
        <v>45</v>
      </c>
      <c r="L11" s="16">
        <v>14</v>
      </c>
      <c r="M11" s="17">
        <v>0.97</v>
      </c>
    </row>
    <row r="12" spans="1:13" x14ac:dyDescent="0.35">
      <c r="A12" s="11" t="s">
        <v>190</v>
      </c>
      <c r="B12" s="16">
        <v>85</v>
      </c>
      <c r="C12" s="54">
        <v>2.1999999999999999E-2</v>
      </c>
      <c r="D12" s="16">
        <v>80</v>
      </c>
      <c r="E12" s="16">
        <v>35</v>
      </c>
      <c r="F12" s="16">
        <v>35</v>
      </c>
      <c r="G12" s="16">
        <v>15</v>
      </c>
      <c r="H12" s="17">
        <v>0.43</v>
      </c>
      <c r="I12" s="17">
        <v>0.41</v>
      </c>
      <c r="J12" s="17">
        <v>0.16</v>
      </c>
      <c r="K12" s="16">
        <v>50</v>
      </c>
      <c r="L12" s="16">
        <v>14</v>
      </c>
      <c r="M12" s="17" t="s">
        <v>879</v>
      </c>
    </row>
    <row r="13" spans="1:13" x14ac:dyDescent="0.35">
      <c r="A13" s="11" t="s">
        <v>191</v>
      </c>
      <c r="B13" s="16">
        <v>155</v>
      </c>
      <c r="C13" s="54">
        <v>7.0000000000000001E-3</v>
      </c>
      <c r="D13" s="16">
        <v>130</v>
      </c>
      <c r="E13" s="16">
        <v>70</v>
      </c>
      <c r="F13" s="16">
        <v>45</v>
      </c>
      <c r="G13" s="16">
        <v>20</v>
      </c>
      <c r="H13" s="17">
        <v>0.52</v>
      </c>
      <c r="I13" s="17">
        <v>0.33</v>
      </c>
      <c r="J13" s="17">
        <v>0.16</v>
      </c>
      <c r="K13" s="16">
        <v>70</v>
      </c>
      <c r="L13" s="16">
        <v>11</v>
      </c>
      <c r="M13" s="17">
        <v>0.96</v>
      </c>
    </row>
    <row r="14" spans="1:13" x14ac:dyDescent="0.35">
      <c r="A14" s="11" t="s">
        <v>192</v>
      </c>
      <c r="B14" s="16">
        <v>250</v>
      </c>
      <c r="C14" s="54">
        <v>1.2E-2</v>
      </c>
      <c r="D14" s="16">
        <v>200</v>
      </c>
      <c r="E14" s="16">
        <v>130</v>
      </c>
      <c r="F14" s="16">
        <v>45</v>
      </c>
      <c r="G14" s="16">
        <v>25</v>
      </c>
      <c r="H14" s="17">
        <v>0.64</v>
      </c>
      <c r="I14" s="17">
        <v>0.24</v>
      </c>
      <c r="J14" s="17">
        <v>0.13</v>
      </c>
      <c r="K14" s="16">
        <v>120</v>
      </c>
      <c r="L14" s="16">
        <v>9</v>
      </c>
      <c r="M14" s="17" t="s">
        <v>879</v>
      </c>
    </row>
    <row r="15" spans="1:13" x14ac:dyDescent="0.35">
      <c r="A15" s="11" t="s">
        <v>193</v>
      </c>
      <c r="B15" s="16">
        <v>175</v>
      </c>
      <c r="C15" s="54">
        <v>1.2999999999999999E-2</v>
      </c>
      <c r="D15" s="16">
        <v>250</v>
      </c>
      <c r="E15" s="16">
        <v>170</v>
      </c>
      <c r="F15" s="16">
        <v>60</v>
      </c>
      <c r="G15" s="16">
        <v>20</v>
      </c>
      <c r="H15" s="17">
        <v>0.68</v>
      </c>
      <c r="I15" s="17">
        <v>0.24</v>
      </c>
      <c r="J15" s="17">
        <v>0.08</v>
      </c>
      <c r="K15" s="16">
        <v>45</v>
      </c>
      <c r="L15" s="16">
        <v>13</v>
      </c>
      <c r="M15" s="17">
        <v>0.97</v>
      </c>
    </row>
    <row r="16" spans="1:13" x14ac:dyDescent="0.35">
      <c r="A16" s="11" t="s">
        <v>194</v>
      </c>
      <c r="B16" s="16">
        <v>85</v>
      </c>
      <c r="C16" s="54">
        <v>1.0999999999999999E-2</v>
      </c>
      <c r="D16" s="16">
        <v>100</v>
      </c>
      <c r="E16" s="16">
        <v>60</v>
      </c>
      <c r="F16" s="16">
        <v>25</v>
      </c>
      <c r="G16" s="16">
        <v>10</v>
      </c>
      <c r="H16" s="17">
        <v>0.62</v>
      </c>
      <c r="I16" s="17">
        <v>0.27</v>
      </c>
      <c r="J16" s="17">
        <v>0.11</v>
      </c>
      <c r="K16" s="16">
        <v>35</v>
      </c>
      <c r="L16" s="16">
        <v>11</v>
      </c>
      <c r="M16" s="17" t="s">
        <v>879</v>
      </c>
    </row>
    <row r="17" spans="1:13" x14ac:dyDescent="0.35">
      <c r="A17" s="11" t="s">
        <v>195</v>
      </c>
      <c r="B17" s="16">
        <v>60</v>
      </c>
      <c r="C17" s="54">
        <v>8.9999999999999993E-3</v>
      </c>
      <c r="D17" s="16">
        <v>80</v>
      </c>
      <c r="E17" s="16">
        <v>40</v>
      </c>
      <c r="F17" s="16">
        <v>20</v>
      </c>
      <c r="G17" s="16">
        <v>20</v>
      </c>
      <c r="H17" s="17">
        <v>0.51</v>
      </c>
      <c r="I17" s="17">
        <v>0.24</v>
      </c>
      <c r="J17" s="17">
        <v>0.24</v>
      </c>
      <c r="K17" s="16">
        <v>15</v>
      </c>
      <c r="L17" s="16">
        <v>10</v>
      </c>
      <c r="M17" s="17" t="s">
        <v>879</v>
      </c>
    </row>
    <row r="18" spans="1:13" x14ac:dyDescent="0.35">
      <c r="A18" s="11" t="s">
        <v>196</v>
      </c>
      <c r="B18" s="16">
        <v>55</v>
      </c>
      <c r="C18" s="54">
        <v>8.0000000000000002E-3</v>
      </c>
      <c r="D18" s="16">
        <v>50</v>
      </c>
      <c r="E18" s="16">
        <v>15</v>
      </c>
      <c r="F18" s="16">
        <v>10</v>
      </c>
      <c r="G18" s="16">
        <v>20</v>
      </c>
      <c r="H18" s="17">
        <v>0.35</v>
      </c>
      <c r="I18" s="17">
        <v>0.2</v>
      </c>
      <c r="J18" s="17">
        <v>0.45</v>
      </c>
      <c r="K18" s="16">
        <v>20</v>
      </c>
      <c r="L18" s="16">
        <v>12</v>
      </c>
      <c r="M18" s="17" t="s">
        <v>879</v>
      </c>
    </row>
    <row r="19" spans="1:13" x14ac:dyDescent="0.35">
      <c r="A19" s="11" t="s">
        <v>197</v>
      </c>
      <c r="B19" s="16">
        <v>40</v>
      </c>
      <c r="C19" s="54">
        <v>5.0000000000000001E-3</v>
      </c>
      <c r="D19" s="16">
        <v>50</v>
      </c>
      <c r="E19" s="16">
        <v>25</v>
      </c>
      <c r="F19" s="16">
        <v>10</v>
      </c>
      <c r="G19" s="16">
        <v>15</v>
      </c>
      <c r="H19" s="17">
        <v>0.56000000000000005</v>
      </c>
      <c r="I19" s="17">
        <v>0.17</v>
      </c>
      <c r="J19" s="17">
        <v>0.27</v>
      </c>
      <c r="K19" s="16">
        <v>15</v>
      </c>
      <c r="L19" s="16">
        <v>15</v>
      </c>
      <c r="M19" s="17" t="s">
        <v>879</v>
      </c>
    </row>
    <row r="20" spans="1:13" x14ac:dyDescent="0.35">
      <c r="A20" s="11" t="s">
        <v>198</v>
      </c>
      <c r="B20" s="16">
        <v>35</v>
      </c>
      <c r="C20" s="54">
        <v>5.0000000000000001E-3</v>
      </c>
      <c r="D20" s="16">
        <v>45</v>
      </c>
      <c r="E20" s="16">
        <v>20</v>
      </c>
      <c r="F20" s="16">
        <v>10</v>
      </c>
      <c r="G20" s="16">
        <v>15</v>
      </c>
      <c r="H20" s="17">
        <v>0.47</v>
      </c>
      <c r="I20" s="17">
        <v>0.24</v>
      </c>
      <c r="J20" s="17">
        <v>0.28999999999999998</v>
      </c>
      <c r="K20" s="16">
        <v>5</v>
      </c>
      <c r="L20" s="16">
        <v>11</v>
      </c>
      <c r="M20" s="17" t="s">
        <v>879</v>
      </c>
    </row>
    <row r="21" spans="1:13" x14ac:dyDescent="0.35">
      <c r="A21" s="11" t="s">
        <v>199</v>
      </c>
      <c r="B21" s="16">
        <v>60</v>
      </c>
      <c r="C21" s="54">
        <v>8.0000000000000002E-3</v>
      </c>
      <c r="D21" s="16">
        <v>40</v>
      </c>
      <c r="E21" s="16">
        <v>10</v>
      </c>
      <c r="F21" s="16">
        <v>5</v>
      </c>
      <c r="G21" s="16">
        <v>20</v>
      </c>
      <c r="H21" s="17">
        <v>0.24</v>
      </c>
      <c r="I21" s="17">
        <v>0.18</v>
      </c>
      <c r="J21" s="17">
        <v>0.57999999999999996</v>
      </c>
      <c r="K21" s="16">
        <v>25</v>
      </c>
      <c r="L21" s="16">
        <v>9</v>
      </c>
      <c r="M21" s="17">
        <v>1</v>
      </c>
    </row>
    <row r="22" spans="1:13" x14ac:dyDescent="0.35">
      <c r="A22" s="11" t="s">
        <v>200</v>
      </c>
      <c r="B22" s="16">
        <v>50</v>
      </c>
      <c r="C22" s="54">
        <v>6.0000000000000001E-3</v>
      </c>
      <c r="D22" s="16">
        <v>55</v>
      </c>
      <c r="E22" s="16">
        <v>20</v>
      </c>
      <c r="F22" s="16">
        <v>15</v>
      </c>
      <c r="G22" s="16">
        <v>20</v>
      </c>
      <c r="H22" s="17">
        <v>0.39</v>
      </c>
      <c r="I22" s="17">
        <v>0.25</v>
      </c>
      <c r="J22" s="17">
        <v>0.37</v>
      </c>
      <c r="K22" s="16">
        <v>20</v>
      </c>
      <c r="L22" s="16">
        <v>12</v>
      </c>
      <c r="M22" s="17">
        <v>1</v>
      </c>
    </row>
    <row r="23" spans="1:13" x14ac:dyDescent="0.35">
      <c r="A23" s="11" t="s">
        <v>201</v>
      </c>
      <c r="B23" s="16">
        <v>60</v>
      </c>
      <c r="C23" s="54">
        <v>6.0000000000000001E-3</v>
      </c>
      <c r="D23" s="16">
        <v>55</v>
      </c>
      <c r="E23" s="16">
        <v>30</v>
      </c>
      <c r="F23" s="16">
        <v>20</v>
      </c>
      <c r="G23" s="16">
        <v>10</v>
      </c>
      <c r="H23" s="17">
        <v>0.49</v>
      </c>
      <c r="I23" s="17">
        <v>0.37</v>
      </c>
      <c r="J23" s="17">
        <v>0.14000000000000001</v>
      </c>
      <c r="K23" s="16">
        <v>25</v>
      </c>
      <c r="L23" s="16">
        <v>11</v>
      </c>
      <c r="M23" s="17" t="s">
        <v>879</v>
      </c>
    </row>
    <row r="24" spans="1:13" x14ac:dyDescent="0.35">
      <c r="A24" s="11" t="s">
        <v>202</v>
      </c>
      <c r="B24" s="16">
        <v>95</v>
      </c>
      <c r="C24" s="54">
        <v>1.4999999999999999E-2</v>
      </c>
      <c r="D24" s="16">
        <v>90</v>
      </c>
      <c r="E24" s="16">
        <v>30</v>
      </c>
      <c r="F24" s="16">
        <v>10</v>
      </c>
      <c r="G24" s="16">
        <v>50</v>
      </c>
      <c r="H24" s="17">
        <v>0.34</v>
      </c>
      <c r="I24" s="17">
        <v>0.12</v>
      </c>
      <c r="J24" s="17">
        <v>0.53</v>
      </c>
      <c r="K24" s="16">
        <v>30</v>
      </c>
      <c r="L24" s="16">
        <v>8</v>
      </c>
      <c r="M24" s="17" t="s">
        <v>879</v>
      </c>
    </row>
    <row r="25" spans="1:13" x14ac:dyDescent="0.35">
      <c r="A25" s="11" t="s">
        <v>203</v>
      </c>
      <c r="B25" s="16">
        <v>120</v>
      </c>
      <c r="C25" s="54">
        <v>1.9E-2</v>
      </c>
      <c r="D25" s="16">
        <v>110</v>
      </c>
      <c r="E25" s="16">
        <v>35</v>
      </c>
      <c r="F25" s="16">
        <v>15</v>
      </c>
      <c r="G25" s="16">
        <v>65</v>
      </c>
      <c r="H25" s="17">
        <v>0.32</v>
      </c>
      <c r="I25" s="17">
        <v>0.12</v>
      </c>
      <c r="J25" s="17">
        <v>0.56000000000000005</v>
      </c>
      <c r="K25" s="16">
        <v>35</v>
      </c>
      <c r="L25" s="16">
        <v>10</v>
      </c>
      <c r="M25" s="17">
        <v>1</v>
      </c>
    </row>
    <row r="26" spans="1:13" x14ac:dyDescent="0.35">
      <c r="A26" s="11" t="s">
        <v>204</v>
      </c>
      <c r="B26" s="16">
        <v>150</v>
      </c>
      <c r="C26" s="54">
        <v>1.4E-2</v>
      </c>
      <c r="D26" s="16">
        <v>130</v>
      </c>
      <c r="E26" s="16">
        <v>40</v>
      </c>
      <c r="F26" s="16">
        <v>15</v>
      </c>
      <c r="G26" s="16">
        <v>75</v>
      </c>
      <c r="H26" s="17">
        <v>0.31</v>
      </c>
      <c r="I26" s="17">
        <v>0.13</v>
      </c>
      <c r="J26" s="17">
        <v>0.56000000000000005</v>
      </c>
      <c r="K26" s="16">
        <v>50</v>
      </c>
      <c r="L26" s="16">
        <v>11</v>
      </c>
      <c r="M26" s="17">
        <v>0.97</v>
      </c>
    </row>
    <row r="27" spans="1:13" x14ac:dyDescent="0.35">
      <c r="A27" s="11" t="s">
        <v>205</v>
      </c>
      <c r="B27" s="16">
        <v>105</v>
      </c>
      <c r="C27" s="54">
        <v>6.0000000000000001E-3</v>
      </c>
      <c r="D27" s="16">
        <v>110</v>
      </c>
      <c r="E27" s="16">
        <v>40</v>
      </c>
      <c r="F27" s="16">
        <v>25</v>
      </c>
      <c r="G27" s="16">
        <v>40</v>
      </c>
      <c r="H27" s="17">
        <v>0.38</v>
      </c>
      <c r="I27" s="17">
        <v>0.25</v>
      </c>
      <c r="J27" s="17">
        <v>0.38</v>
      </c>
      <c r="K27" s="16">
        <v>45</v>
      </c>
      <c r="L27" s="16">
        <v>13</v>
      </c>
      <c r="M27" s="17">
        <v>0.94</v>
      </c>
    </row>
    <row r="28" spans="1:13" x14ac:dyDescent="0.35">
      <c r="A28" s="11" t="s">
        <v>206</v>
      </c>
      <c r="B28" s="16">
        <v>95</v>
      </c>
      <c r="C28" s="54">
        <v>8.0000000000000002E-3</v>
      </c>
      <c r="D28" s="16">
        <v>90</v>
      </c>
      <c r="E28" s="16">
        <v>30</v>
      </c>
      <c r="F28" s="16">
        <v>20</v>
      </c>
      <c r="G28" s="16">
        <v>35</v>
      </c>
      <c r="H28" s="17">
        <v>0.36</v>
      </c>
      <c r="I28" s="17">
        <v>0.22</v>
      </c>
      <c r="J28" s="17">
        <v>0.42</v>
      </c>
      <c r="K28" s="16">
        <v>55</v>
      </c>
      <c r="L28" s="16">
        <v>14</v>
      </c>
      <c r="M28" s="17">
        <v>0.84</v>
      </c>
    </row>
    <row r="29" spans="1:13" x14ac:dyDescent="0.35">
      <c r="A29" s="11" t="s">
        <v>207</v>
      </c>
      <c r="B29" s="16">
        <v>130</v>
      </c>
      <c r="C29" s="54">
        <v>0.01</v>
      </c>
      <c r="D29" s="16">
        <v>115</v>
      </c>
      <c r="E29" s="16">
        <v>55</v>
      </c>
      <c r="F29" s="16">
        <v>20</v>
      </c>
      <c r="G29" s="16">
        <v>40</v>
      </c>
      <c r="H29" s="17">
        <v>0.46</v>
      </c>
      <c r="I29" s="17">
        <v>0.18</v>
      </c>
      <c r="J29" s="17">
        <v>0.36</v>
      </c>
      <c r="K29" s="16">
        <v>65</v>
      </c>
      <c r="L29" s="16">
        <v>13</v>
      </c>
      <c r="M29" s="17">
        <v>0.96</v>
      </c>
    </row>
    <row r="30" spans="1:13" x14ac:dyDescent="0.35">
      <c r="A30" s="11" t="s">
        <v>208</v>
      </c>
      <c r="B30" s="16">
        <v>115</v>
      </c>
      <c r="C30" s="54">
        <v>1.6E-2</v>
      </c>
      <c r="D30" s="16">
        <v>125</v>
      </c>
      <c r="E30" s="16">
        <v>60</v>
      </c>
      <c r="F30" s="16">
        <v>20</v>
      </c>
      <c r="G30" s="16">
        <v>40</v>
      </c>
      <c r="H30" s="17">
        <v>0.5</v>
      </c>
      <c r="I30" s="17">
        <v>0.17</v>
      </c>
      <c r="J30" s="17">
        <v>0.33</v>
      </c>
      <c r="K30" s="16">
        <v>55</v>
      </c>
      <c r="L30" s="16">
        <v>13</v>
      </c>
      <c r="M30" s="17">
        <v>0.9</v>
      </c>
    </row>
    <row r="31" spans="1:13" x14ac:dyDescent="0.35">
      <c r="A31" s="11" t="s">
        <v>209</v>
      </c>
      <c r="B31" s="16">
        <v>90</v>
      </c>
      <c r="C31" s="54">
        <v>1.4E-2</v>
      </c>
      <c r="D31" s="16">
        <v>105</v>
      </c>
      <c r="E31" s="16">
        <v>45</v>
      </c>
      <c r="F31" s="16">
        <v>20</v>
      </c>
      <c r="G31" s="16">
        <v>40</v>
      </c>
      <c r="H31" s="17">
        <v>0.42</v>
      </c>
      <c r="I31" s="17">
        <v>0.21</v>
      </c>
      <c r="J31" s="17">
        <v>0.38</v>
      </c>
      <c r="K31" s="16">
        <v>40</v>
      </c>
      <c r="L31" s="16">
        <v>13</v>
      </c>
      <c r="M31" s="17">
        <v>0.91</v>
      </c>
    </row>
    <row r="32" spans="1:13" x14ac:dyDescent="0.35">
      <c r="A32" s="11" t="s">
        <v>210</v>
      </c>
      <c r="B32" s="16">
        <v>45</v>
      </c>
      <c r="C32" s="54">
        <v>6.0000000000000001E-3</v>
      </c>
      <c r="D32" s="16">
        <v>55</v>
      </c>
      <c r="E32" s="16">
        <v>20</v>
      </c>
      <c r="F32" s="16">
        <v>20</v>
      </c>
      <c r="G32" s="16">
        <v>15</v>
      </c>
      <c r="H32" s="17">
        <v>0.36</v>
      </c>
      <c r="I32" s="17">
        <v>0.38</v>
      </c>
      <c r="J32" s="17">
        <v>0.25</v>
      </c>
      <c r="K32" s="16">
        <v>30</v>
      </c>
      <c r="L32" s="16">
        <v>10</v>
      </c>
      <c r="M32" s="17">
        <v>0.9</v>
      </c>
    </row>
    <row r="33" spans="1:13" x14ac:dyDescent="0.35">
      <c r="A33" s="11" t="s">
        <v>211</v>
      </c>
      <c r="B33" s="16">
        <v>55</v>
      </c>
      <c r="C33" s="54">
        <v>8.0000000000000002E-3</v>
      </c>
      <c r="D33" s="16">
        <v>55</v>
      </c>
      <c r="E33" s="16">
        <v>15</v>
      </c>
      <c r="F33" s="16">
        <v>10</v>
      </c>
      <c r="G33" s="16">
        <v>30</v>
      </c>
      <c r="H33" s="17">
        <v>0.3</v>
      </c>
      <c r="I33" s="17">
        <v>0.17</v>
      </c>
      <c r="J33" s="17">
        <v>0.53</v>
      </c>
      <c r="K33" s="16">
        <v>30</v>
      </c>
      <c r="L33" s="16">
        <v>11</v>
      </c>
      <c r="M33" s="17" t="s">
        <v>879</v>
      </c>
    </row>
    <row r="34" spans="1:13" x14ac:dyDescent="0.35">
      <c r="A34" s="11" t="s">
        <v>212</v>
      </c>
      <c r="B34" s="16">
        <v>70</v>
      </c>
      <c r="C34" s="54">
        <v>8.0000000000000002E-3</v>
      </c>
      <c r="D34" s="16">
        <v>65</v>
      </c>
      <c r="E34" s="16">
        <v>20</v>
      </c>
      <c r="F34" s="16">
        <v>15</v>
      </c>
      <c r="G34" s="16">
        <v>30</v>
      </c>
      <c r="H34" s="17">
        <v>0.32</v>
      </c>
      <c r="I34" s="17">
        <v>0.21</v>
      </c>
      <c r="J34" s="17">
        <v>0.48</v>
      </c>
      <c r="K34" s="16">
        <v>35</v>
      </c>
      <c r="L34" s="16">
        <v>10</v>
      </c>
      <c r="M34" s="17">
        <v>0.94</v>
      </c>
    </row>
    <row r="35" spans="1:13" x14ac:dyDescent="0.35">
      <c r="A35" s="11" t="s">
        <v>213</v>
      </c>
      <c r="B35" s="16">
        <v>80</v>
      </c>
      <c r="C35" s="54">
        <v>8.0000000000000002E-3</v>
      </c>
      <c r="D35" s="16">
        <v>90</v>
      </c>
      <c r="E35" s="16">
        <v>35</v>
      </c>
      <c r="F35" s="16">
        <v>15</v>
      </c>
      <c r="G35" s="16">
        <v>45</v>
      </c>
      <c r="H35" s="17">
        <v>0.37</v>
      </c>
      <c r="I35" s="17">
        <v>0.15</v>
      </c>
      <c r="J35" s="17">
        <v>0.48</v>
      </c>
      <c r="K35" s="16">
        <v>30</v>
      </c>
      <c r="L35" s="16">
        <v>6</v>
      </c>
      <c r="M35" s="17">
        <v>0.93</v>
      </c>
    </row>
    <row r="36" spans="1:13" x14ac:dyDescent="0.35">
      <c r="A36" s="11" t="s">
        <v>214</v>
      </c>
      <c r="B36" s="16">
        <v>55</v>
      </c>
      <c r="C36" s="54">
        <v>6.0000000000000001E-3</v>
      </c>
      <c r="D36" s="16">
        <v>60</v>
      </c>
      <c r="E36" s="16">
        <v>20</v>
      </c>
      <c r="F36" s="16">
        <v>10</v>
      </c>
      <c r="G36" s="16">
        <v>30</v>
      </c>
      <c r="H36" s="17">
        <v>0.33</v>
      </c>
      <c r="I36" s="17">
        <v>0.2</v>
      </c>
      <c r="J36" s="17">
        <v>0.47</v>
      </c>
      <c r="K36" s="16">
        <v>20</v>
      </c>
      <c r="L36" s="16">
        <v>6</v>
      </c>
      <c r="M36" s="17" t="s">
        <v>879</v>
      </c>
    </row>
    <row r="37" spans="1:13" x14ac:dyDescent="0.35">
      <c r="A37" s="11" t="s">
        <v>215</v>
      </c>
      <c r="B37" s="16">
        <v>55</v>
      </c>
      <c r="C37" s="54">
        <v>7.0000000000000001E-3</v>
      </c>
      <c r="D37" s="16">
        <v>55</v>
      </c>
      <c r="E37" s="16">
        <v>15</v>
      </c>
      <c r="F37" s="16">
        <v>10</v>
      </c>
      <c r="G37" s="16">
        <v>30</v>
      </c>
      <c r="H37" s="17">
        <v>0.25</v>
      </c>
      <c r="I37" s="17">
        <v>0.19</v>
      </c>
      <c r="J37" s="17">
        <v>0.56999999999999995</v>
      </c>
      <c r="K37" s="16">
        <v>25</v>
      </c>
      <c r="L37" s="16">
        <v>7</v>
      </c>
      <c r="M37" s="17">
        <v>0.91</v>
      </c>
    </row>
    <row r="38" spans="1:13" x14ac:dyDescent="0.35">
      <c r="A38" s="11" t="s">
        <v>216</v>
      </c>
      <c r="B38" s="16">
        <v>65</v>
      </c>
      <c r="C38" s="54">
        <v>4.0000000000000001E-3</v>
      </c>
      <c r="D38" s="16">
        <v>65</v>
      </c>
      <c r="E38" s="16">
        <v>20</v>
      </c>
      <c r="F38" s="16">
        <v>15</v>
      </c>
      <c r="G38" s="16">
        <v>30</v>
      </c>
      <c r="H38" s="17">
        <v>0.32</v>
      </c>
      <c r="I38" s="17">
        <v>0.24</v>
      </c>
      <c r="J38" s="17">
        <v>0.44</v>
      </c>
      <c r="K38" s="16">
        <v>25</v>
      </c>
      <c r="L38" s="16">
        <v>9</v>
      </c>
      <c r="M38" s="17">
        <v>0.94</v>
      </c>
    </row>
    <row r="39" spans="1:13" x14ac:dyDescent="0.35">
      <c r="A39" s="11" t="s">
        <v>217</v>
      </c>
      <c r="B39" s="16">
        <v>60</v>
      </c>
      <c r="C39" s="54">
        <v>7.0000000000000001E-3</v>
      </c>
      <c r="D39" s="16">
        <v>60</v>
      </c>
      <c r="E39" s="16">
        <v>20</v>
      </c>
      <c r="F39" s="16">
        <v>15</v>
      </c>
      <c r="G39" s="16">
        <v>25</v>
      </c>
      <c r="H39" s="17">
        <v>0.32</v>
      </c>
      <c r="I39" s="17">
        <v>0.27</v>
      </c>
      <c r="J39" s="17">
        <v>0.4</v>
      </c>
      <c r="K39" s="16">
        <v>25</v>
      </c>
      <c r="L39" s="16">
        <v>8</v>
      </c>
      <c r="M39" s="17">
        <v>0.92</v>
      </c>
    </row>
    <row r="40" spans="1:13" x14ac:dyDescent="0.35">
      <c r="A40" s="11" t="s">
        <v>218</v>
      </c>
      <c r="B40" s="16">
        <v>65</v>
      </c>
      <c r="C40" s="54">
        <v>8.9999999999999993E-3</v>
      </c>
      <c r="D40" s="16">
        <v>55</v>
      </c>
      <c r="E40" s="16">
        <v>30</v>
      </c>
      <c r="F40" s="16">
        <v>10</v>
      </c>
      <c r="G40" s="16">
        <v>15</v>
      </c>
      <c r="H40" s="17">
        <v>0.51</v>
      </c>
      <c r="I40" s="17">
        <v>0.2</v>
      </c>
      <c r="J40" s="17">
        <v>0.28999999999999998</v>
      </c>
      <c r="K40" s="16">
        <v>35</v>
      </c>
      <c r="L40" s="16">
        <v>6</v>
      </c>
      <c r="M40" s="17">
        <v>1</v>
      </c>
    </row>
    <row r="41" spans="1:13" x14ac:dyDescent="0.35">
      <c r="A41" s="11" t="s">
        <v>219</v>
      </c>
      <c r="B41" s="16">
        <v>50</v>
      </c>
      <c r="C41" s="54">
        <v>0.01</v>
      </c>
      <c r="D41" s="16">
        <v>65</v>
      </c>
      <c r="E41" s="16">
        <v>25</v>
      </c>
      <c r="F41" s="16">
        <v>15</v>
      </c>
      <c r="G41" s="16">
        <v>25</v>
      </c>
      <c r="H41" s="17">
        <v>0.41</v>
      </c>
      <c r="I41" s="17">
        <v>0.21</v>
      </c>
      <c r="J41" s="17">
        <v>0.38</v>
      </c>
      <c r="K41" s="16">
        <v>20</v>
      </c>
      <c r="L41" s="16">
        <v>8</v>
      </c>
      <c r="M41" s="17">
        <v>0.73</v>
      </c>
    </row>
    <row r="42" spans="1:13" x14ac:dyDescent="0.35">
      <c r="A42" s="11" t="s">
        <v>220</v>
      </c>
      <c r="B42" s="16">
        <v>35</v>
      </c>
      <c r="C42" s="54">
        <v>8.0000000000000002E-3</v>
      </c>
      <c r="D42" s="16">
        <v>30</v>
      </c>
      <c r="E42" s="16">
        <v>25</v>
      </c>
      <c r="F42" s="16">
        <v>5</v>
      </c>
      <c r="G42" s="16">
        <v>0</v>
      </c>
      <c r="H42" s="17">
        <v>0.78</v>
      </c>
      <c r="I42" s="17">
        <v>0.22</v>
      </c>
      <c r="J42" s="17">
        <v>0</v>
      </c>
      <c r="K42" s="16">
        <v>20</v>
      </c>
      <c r="L42" s="16">
        <v>5</v>
      </c>
      <c r="M42" s="17" t="s">
        <v>879</v>
      </c>
    </row>
    <row r="43" spans="1:13" x14ac:dyDescent="0.35">
      <c r="A43" s="11" t="s">
        <v>221</v>
      </c>
      <c r="B43" s="16">
        <v>30</v>
      </c>
      <c r="C43" s="54">
        <v>5.0000000000000001E-3</v>
      </c>
      <c r="D43" s="16">
        <v>25</v>
      </c>
      <c r="E43" s="16">
        <v>25</v>
      </c>
      <c r="F43" s="16">
        <v>5</v>
      </c>
      <c r="G43" s="16">
        <v>0</v>
      </c>
      <c r="H43" s="17">
        <v>0.85</v>
      </c>
      <c r="I43" s="17">
        <v>0.15</v>
      </c>
      <c r="J43" s="17">
        <v>0</v>
      </c>
      <c r="K43" s="16">
        <v>20</v>
      </c>
      <c r="L43" s="16">
        <v>5</v>
      </c>
      <c r="M43" s="17">
        <v>0.81</v>
      </c>
    </row>
    <row r="44" spans="1:13" x14ac:dyDescent="0.35">
      <c r="A44" s="11" t="s">
        <v>222</v>
      </c>
      <c r="B44" s="16">
        <v>25</v>
      </c>
      <c r="C44" s="54">
        <v>7.0000000000000001E-3</v>
      </c>
      <c r="D44" s="16">
        <v>30</v>
      </c>
      <c r="E44" s="16">
        <v>20</v>
      </c>
      <c r="F44" s="16">
        <v>10</v>
      </c>
      <c r="G44" s="16" t="s">
        <v>879</v>
      </c>
      <c r="H44" s="17">
        <v>0.6</v>
      </c>
      <c r="I44" s="17" t="s">
        <v>879</v>
      </c>
      <c r="J44" s="17" t="s">
        <v>879</v>
      </c>
      <c r="K44" s="16">
        <v>20</v>
      </c>
      <c r="L44" s="16">
        <v>7</v>
      </c>
      <c r="M44" s="17">
        <v>0.9</v>
      </c>
    </row>
    <row r="45" spans="1:13" x14ac:dyDescent="0.35">
      <c r="A45" s="11" t="s">
        <v>223</v>
      </c>
      <c r="B45" s="16">
        <v>30</v>
      </c>
      <c r="C45" s="54">
        <v>7.0000000000000001E-3</v>
      </c>
      <c r="D45" s="16">
        <v>25</v>
      </c>
      <c r="E45" s="16">
        <v>20</v>
      </c>
      <c r="F45" s="16" t="s">
        <v>879</v>
      </c>
      <c r="G45" s="16">
        <v>0</v>
      </c>
      <c r="H45" s="17" t="s">
        <v>879</v>
      </c>
      <c r="I45" s="17" t="s">
        <v>879</v>
      </c>
      <c r="J45" s="17">
        <v>0</v>
      </c>
      <c r="K45" s="16">
        <v>25</v>
      </c>
      <c r="L45" s="16">
        <v>4</v>
      </c>
      <c r="M45" s="17">
        <v>0.96</v>
      </c>
    </row>
    <row r="46" spans="1:13" x14ac:dyDescent="0.35">
      <c r="A46" s="11" t="s">
        <v>224</v>
      </c>
      <c r="B46" s="16">
        <v>45</v>
      </c>
      <c r="C46" s="54">
        <v>8.9999999999999993E-3</v>
      </c>
      <c r="D46" s="16">
        <v>55</v>
      </c>
      <c r="E46" s="16">
        <v>45</v>
      </c>
      <c r="F46" s="16">
        <v>10</v>
      </c>
      <c r="G46" s="16">
        <v>0</v>
      </c>
      <c r="H46" s="17">
        <v>0.8</v>
      </c>
      <c r="I46" s="17">
        <v>0.2</v>
      </c>
      <c r="J46" s="17">
        <v>0</v>
      </c>
      <c r="K46" s="16">
        <v>15</v>
      </c>
      <c r="L46" s="16">
        <v>7</v>
      </c>
      <c r="M46" s="17">
        <v>0.91</v>
      </c>
    </row>
    <row r="47" spans="1:13" x14ac:dyDescent="0.35">
      <c r="A47" s="11" t="s">
        <v>225</v>
      </c>
      <c r="B47" s="16">
        <v>40</v>
      </c>
      <c r="C47" s="54">
        <v>7.0000000000000001E-3</v>
      </c>
      <c r="D47" s="16">
        <v>30</v>
      </c>
      <c r="E47" s="16">
        <v>20</v>
      </c>
      <c r="F47" s="16">
        <v>5</v>
      </c>
      <c r="G47" s="16">
        <v>0</v>
      </c>
      <c r="H47" s="17">
        <v>0.79</v>
      </c>
      <c r="I47" s="17">
        <v>0.21</v>
      </c>
      <c r="J47" s="17">
        <v>0</v>
      </c>
      <c r="K47" s="16">
        <v>25</v>
      </c>
      <c r="L47" s="16">
        <v>6</v>
      </c>
      <c r="M47" s="17">
        <v>0.96</v>
      </c>
    </row>
    <row r="48" spans="1:13" x14ac:dyDescent="0.35">
      <c r="A48" s="11" t="s">
        <v>226</v>
      </c>
      <c r="B48" s="16">
        <v>20</v>
      </c>
      <c r="C48" s="54">
        <v>4.0000000000000001E-3</v>
      </c>
      <c r="D48" s="16">
        <v>25</v>
      </c>
      <c r="E48" s="16">
        <v>20</v>
      </c>
      <c r="F48" s="16">
        <v>5</v>
      </c>
      <c r="G48" s="16">
        <v>0</v>
      </c>
      <c r="H48" s="17">
        <v>0.85</v>
      </c>
      <c r="I48" s="17">
        <v>0.15</v>
      </c>
      <c r="J48" s="17">
        <v>0</v>
      </c>
      <c r="K48" s="16">
        <v>20</v>
      </c>
      <c r="L48" s="16">
        <v>7</v>
      </c>
      <c r="M48" s="17">
        <v>0.92</v>
      </c>
    </row>
    <row r="49" spans="1:13" x14ac:dyDescent="0.35">
      <c r="A49" s="11" t="s">
        <v>227</v>
      </c>
      <c r="B49" s="16">
        <v>35</v>
      </c>
      <c r="C49" s="54">
        <v>5.0000000000000001E-3</v>
      </c>
      <c r="D49" s="16">
        <v>40</v>
      </c>
      <c r="E49" s="16">
        <v>35</v>
      </c>
      <c r="F49" s="16">
        <v>5</v>
      </c>
      <c r="G49" s="16">
        <v>0</v>
      </c>
      <c r="H49" s="17">
        <v>0.9</v>
      </c>
      <c r="I49" s="17">
        <v>0.1</v>
      </c>
      <c r="J49" s="17">
        <v>0</v>
      </c>
      <c r="K49" s="16">
        <v>20</v>
      </c>
      <c r="L49" s="16">
        <v>7</v>
      </c>
      <c r="M49" s="17">
        <v>0.87</v>
      </c>
    </row>
    <row r="50" spans="1:13" x14ac:dyDescent="0.35">
      <c r="A50" s="11" t="s">
        <v>228</v>
      </c>
      <c r="B50" s="16">
        <v>40</v>
      </c>
      <c r="C50" s="54">
        <v>6.0000000000000001E-3</v>
      </c>
      <c r="D50" s="16">
        <v>35</v>
      </c>
      <c r="E50" s="16">
        <v>30</v>
      </c>
      <c r="F50" s="16">
        <v>5</v>
      </c>
      <c r="G50" s="16">
        <v>0</v>
      </c>
      <c r="H50" s="17">
        <v>0.86</v>
      </c>
      <c r="I50" s="17">
        <v>0.14000000000000001</v>
      </c>
      <c r="J50" s="17">
        <v>0</v>
      </c>
      <c r="K50" s="16">
        <v>25</v>
      </c>
      <c r="L50" s="16">
        <v>6</v>
      </c>
      <c r="M50" s="17">
        <v>0.94</v>
      </c>
    </row>
    <row r="51" spans="1:13" x14ac:dyDescent="0.35">
      <c r="A51" s="11" t="s">
        <v>229</v>
      </c>
      <c r="B51" s="16">
        <v>60</v>
      </c>
      <c r="C51" s="54">
        <v>6.0000000000000001E-3</v>
      </c>
      <c r="D51" s="16">
        <v>65</v>
      </c>
      <c r="E51" s="16">
        <v>55</v>
      </c>
      <c r="F51" s="16">
        <v>10</v>
      </c>
      <c r="G51" s="16">
        <v>0</v>
      </c>
      <c r="H51" s="17">
        <v>0.88</v>
      </c>
      <c r="I51" s="17">
        <v>0.12</v>
      </c>
      <c r="J51" s="17">
        <v>0</v>
      </c>
      <c r="K51" s="16">
        <v>15</v>
      </c>
      <c r="L51" s="16">
        <v>6</v>
      </c>
      <c r="M51" s="17">
        <v>0.94</v>
      </c>
    </row>
    <row r="52" spans="1:13" x14ac:dyDescent="0.35">
      <c r="A52" s="11" t="s">
        <v>230</v>
      </c>
      <c r="B52" s="16">
        <v>60</v>
      </c>
      <c r="C52" s="54">
        <v>5.0000000000000001E-3</v>
      </c>
      <c r="D52" s="16">
        <v>50</v>
      </c>
      <c r="E52" s="16">
        <v>35</v>
      </c>
      <c r="F52" s="16">
        <v>15</v>
      </c>
      <c r="G52" s="16">
        <v>0</v>
      </c>
      <c r="H52" s="17">
        <v>0.73</v>
      </c>
      <c r="I52" s="17">
        <v>0.27</v>
      </c>
      <c r="J52" s="17">
        <v>0</v>
      </c>
      <c r="K52" s="16">
        <v>30</v>
      </c>
      <c r="L52" s="16">
        <v>5</v>
      </c>
      <c r="M52" s="17">
        <v>0.96</v>
      </c>
    </row>
    <row r="53" spans="1:13" x14ac:dyDescent="0.35">
      <c r="A53" s="11" t="s">
        <v>231</v>
      </c>
      <c r="B53" s="16">
        <v>75</v>
      </c>
      <c r="C53" s="54">
        <v>7.0000000000000001E-3</v>
      </c>
      <c r="D53" s="16">
        <v>70</v>
      </c>
      <c r="E53" s="16">
        <v>60</v>
      </c>
      <c r="F53" s="16">
        <v>10</v>
      </c>
      <c r="G53" s="16">
        <v>0</v>
      </c>
      <c r="H53" s="17">
        <v>0.86</v>
      </c>
      <c r="I53" s="17">
        <v>0.14000000000000001</v>
      </c>
      <c r="J53" s="17">
        <v>0</v>
      </c>
      <c r="K53" s="16">
        <v>30</v>
      </c>
      <c r="L53" s="16">
        <v>8</v>
      </c>
      <c r="M53" s="17">
        <v>0.97</v>
      </c>
    </row>
    <row r="54" spans="1:13" x14ac:dyDescent="0.35">
      <c r="A54" s="11" t="s">
        <v>232</v>
      </c>
      <c r="B54" s="16">
        <v>70</v>
      </c>
      <c r="C54" s="54">
        <v>0.01</v>
      </c>
      <c r="D54" s="16">
        <v>75</v>
      </c>
      <c r="E54" s="16">
        <v>60</v>
      </c>
      <c r="F54" s="16">
        <v>15</v>
      </c>
      <c r="G54" s="16">
        <v>0</v>
      </c>
      <c r="H54" s="17">
        <v>0.77</v>
      </c>
      <c r="I54" s="17">
        <v>0.23</v>
      </c>
      <c r="J54" s="17">
        <v>0</v>
      </c>
      <c r="K54" s="16">
        <v>30</v>
      </c>
      <c r="L54" s="16">
        <v>7</v>
      </c>
      <c r="M54" s="17">
        <v>1</v>
      </c>
    </row>
    <row r="55" spans="1:13" x14ac:dyDescent="0.35">
      <c r="A55" s="11" t="s">
        <v>233</v>
      </c>
      <c r="B55" s="16">
        <v>55</v>
      </c>
      <c r="C55" s="54">
        <v>8.9999999999999993E-3</v>
      </c>
      <c r="D55" s="16">
        <v>65</v>
      </c>
      <c r="E55" s="16">
        <v>50</v>
      </c>
      <c r="F55" s="16">
        <v>15</v>
      </c>
      <c r="G55" s="16">
        <v>0</v>
      </c>
      <c r="H55" s="17">
        <v>0.77</v>
      </c>
      <c r="I55" s="17">
        <v>0.23</v>
      </c>
      <c r="J55" s="17">
        <v>0</v>
      </c>
      <c r="K55" s="16">
        <v>15</v>
      </c>
      <c r="L55" s="16">
        <v>8</v>
      </c>
      <c r="M55" s="17">
        <v>0.98</v>
      </c>
    </row>
    <row r="56" spans="1:13" x14ac:dyDescent="0.35">
      <c r="A56" s="11" t="s">
        <v>234</v>
      </c>
      <c r="B56" s="16">
        <v>35</v>
      </c>
      <c r="C56" s="54">
        <v>8.9999999999999993E-3</v>
      </c>
      <c r="D56" s="16">
        <v>35</v>
      </c>
      <c r="E56" s="16">
        <v>25</v>
      </c>
      <c r="F56" s="16">
        <v>10</v>
      </c>
      <c r="G56" s="16">
        <v>0</v>
      </c>
      <c r="H56" s="17">
        <v>0.76</v>
      </c>
      <c r="I56" s="17">
        <v>0.24</v>
      </c>
      <c r="J56" s="17">
        <v>0</v>
      </c>
      <c r="K56" s="16">
        <v>15</v>
      </c>
      <c r="L56" s="16">
        <v>8</v>
      </c>
      <c r="M56" s="17">
        <v>0.88</v>
      </c>
    </row>
    <row r="57" spans="1:13" x14ac:dyDescent="0.35">
      <c r="A57" s="11" t="s">
        <v>235</v>
      </c>
      <c r="B57" s="16">
        <v>60</v>
      </c>
      <c r="C57" s="54">
        <v>1.2E-2</v>
      </c>
      <c r="D57" s="16">
        <v>45</v>
      </c>
      <c r="E57" s="16">
        <v>40</v>
      </c>
      <c r="F57" s="16">
        <v>5</v>
      </c>
      <c r="G57" s="16">
        <v>0</v>
      </c>
      <c r="H57" s="17">
        <v>0.85</v>
      </c>
      <c r="I57" s="17">
        <v>0.15</v>
      </c>
      <c r="J57" s="17">
        <v>0</v>
      </c>
      <c r="K57" s="16">
        <v>30</v>
      </c>
      <c r="L57" s="16">
        <v>6</v>
      </c>
      <c r="M57" s="17">
        <v>1</v>
      </c>
    </row>
    <row r="58" spans="1:13" x14ac:dyDescent="0.35">
      <c r="A58" s="11" t="s">
        <v>236</v>
      </c>
      <c r="B58" s="16">
        <v>80</v>
      </c>
      <c r="C58" s="54">
        <v>1.7999999999999999E-2</v>
      </c>
      <c r="D58" s="16">
        <v>70</v>
      </c>
      <c r="E58" s="16">
        <v>65</v>
      </c>
      <c r="F58" s="16">
        <v>10</v>
      </c>
      <c r="G58" s="16">
        <v>0</v>
      </c>
      <c r="H58" s="17">
        <v>0.89</v>
      </c>
      <c r="I58" s="17">
        <v>0.11</v>
      </c>
      <c r="J58" s="17">
        <v>0</v>
      </c>
      <c r="K58" s="16">
        <v>35</v>
      </c>
      <c r="L58" s="16">
        <v>6</v>
      </c>
      <c r="M58" s="17">
        <v>1</v>
      </c>
    </row>
    <row r="59" spans="1:13" x14ac:dyDescent="0.35">
      <c r="A59" s="11" t="s">
        <v>237</v>
      </c>
      <c r="B59" s="16">
        <v>80</v>
      </c>
      <c r="C59" s="54">
        <v>7.0000000000000001E-3</v>
      </c>
      <c r="D59" s="16">
        <v>75</v>
      </c>
      <c r="E59" s="16">
        <v>60</v>
      </c>
      <c r="F59" s="16">
        <v>15</v>
      </c>
      <c r="G59" s="16">
        <v>0</v>
      </c>
      <c r="H59" s="17">
        <v>0.81</v>
      </c>
      <c r="I59" s="17">
        <v>0.19</v>
      </c>
      <c r="J59" s="17">
        <v>0</v>
      </c>
      <c r="K59" s="16">
        <v>40</v>
      </c>
      <c r="L59" s="16">
        <v>7</v>
      </c>
      <c r="M59" s="17">
        <v>0.99</v>
      </c>
    </row>
    <row r="60" spans="1:13" x14ac:dyDescent="0.35">
      <c r="A60" s="11" t="s">
        <v>238</v>
      </c>
      <c r="B60" s="16">
        <v>75</v>
      </c>
      <c r="C60" s="54">
        <v>0.01</v>
      </c>
      <c r="D60" s="16">
        <v>75</v>
      </c>
      <c r="E60" s="16">
        <v>65</v>
      </c>
      <c r="F60" s="16">
        <v>10</v>
      </c>
      <c r="G60" s="16">
        <v>0</v>
      </c>
      <c r="H60" s="17">
        <v>0.84</v>
      </c>
      <c r="I60" s="17">
        <v>0.16</v>
      </c>
      <c r="J60" s="17">
        <v>0</v>
      </c>
      <c r="K60" s="16">
        <v>40</v>
      </c>
      <c r="L60" s="16">
        <v>9</v>
      </c>
      <c r="M60" s="17">
        <v>1</v>
      </c>
    </row>
    <row r="61" spans="1:13" x14ac:dyDescent="0.35">
      <c r="A61" s="11" t="s">
        <v>239</v>
      </c>
      <c r="B61" s="16">
        <v>85</v>
      </c>
      <c r="C61" s="54">
        <v>1.4E-2</v>
      </c>
      <c r="D61" s="16">
        <v>85</v>
      </c>
      <c r="E61" s="16">
        <v>65</v>
      </c>
      <c r="F61" s="16">
        <v>20</v>
      </c>
      <c r="G61" s="16">
        <v>0</v>
      </c>
      <c r="H61" s="17">
        <v>0.78</v>
      </c>
      <c r="I61" s="17">
        <v>0.22</v>
      </c>
      <c r="J61" s="17">
        <v>0</v>
      </c>
      <c r="K61" s="16">
        <v>40</v>
      </c>
      <c r="L61" s="16">
        <v>10</v>
      </c>
      <c r="M61" s="17">
        <v>0.94</v>
      </c>
    </row>
    <row r="62" spans="1:13" x14ac:dyDescent="0.35">
      <c r="A62" s="11" t="s">
        <v>240</v>
      </c>
      <c r="B62" s="16">
        <v>60</v>
      </c>
      <c r="C62" s="54">
        <v>8.9999999999999993E-3</v>
      </c>
      <c r="D62" s="16">
        <v>70</v>
      </c>
      <c r="E62" s="16">
        <v>55</v>
      </c>
      <c r="F62" s="16">
        <v>20</v>
      </c>
      <c r="G62" s="16">
        <v>0</v>
      </c>
      <c r="H62" s="17">
        <v>0.74</v>
      </c>
      <c r="I62" s="17">
        <v>0.26</v>
      </c>
      <c r="J62" s="17">
        <v>0</v>
      </c>
      <c r="K62" s="16">
        <v>30</v>
      </c>
      <c r="L62" s="16">
        <v>7</v>
      </c>
      <c r="M62" s="17">
        <v>0.94</v>
      </c>
    </row>
    <row r="63" spans="1:13" x14ac:dyDescent="0.35">
      <c r="A63" s="11" t="s">
        <v>241</v>
      </c>
      <c r="B63" s="16">
        <v>55</v>
      </c>
      <c r="C63" s="54">
        <v>8.9999999999999993E-3</v>
      </c>
      <c r="D63" s="16">
        <v>55</v>
      </c>
      <c r="E63" s="16">
        <v>40</v>
      </c>
      <c r="F63" s="16">
        <v>15</v>
      </c>
      <c r="G63" s="16">
        <v>0</v>
      </c>
      <c r="H63" s="17">
        <v>0.71</v>
      </c>
      <c r="I63" s="17">
        <v>0.28999999999999998</v>
      </c>
      <c r="J63" s="17">
        <v>0</v>
      </c>
      <c r="K63" s="16">
        <v>25</v>
      </c>
      <c r="L63" s="16">
        <v>9</v>
      </c>
      <c r="M63" s="17">
        <v>0.96</v>
      </c>
    </row>
    <row r="64" spans="1:13" x14ac:dyDescent="0.35">
      <c r="A64" s="11" t="s">
        <v>242</v>
      </c>
      <c r="B64" s="16">
        <v>65</v>
      </c>
      <c r="C64" s="54">
        <v>1.0999999999999999E-2</v>
      </c>
      <c r="D64" s="16">
        <v>50</v>
      </c>
      <c r="E64" s="16">
        <v>35</v>
      </c>
      <c r="F64" s="16">
        <v>15</v>
      </c>
      <c r="G64" s="16">
        <v>0</v>
      </c>
      <c r="H64" s="17">
        <v>0.67</v>
      </c>
      <c r="I64" s="17">
        <v>0.33</v>
      </c>
      <c r="J64" s="17">
        <v>0</v>
      </c>
      <c r="K64" s="16">
        <v>40</v>
      </c>
      <c r="L64" s="16">
        <v>7</v>
      </c>
      <c r="M64" s="17">
        <v>0.96</v>
      </c>
    </row>
    <row r="65" spans="1:13" x14ac:dyDescent="0.35">
      <c r="A65" s="11" t="s">
        <v>243</v>
      </c>
      <c r="B65" s="16">
        <v>50</v>
      </c>
      <c r="C65" s="54">
        <v>1.0999999999999999E-2</v>
      </c>
      <c r="D65" s="16">
        <v>60</v>
      </c>
      <c r="E65" s="16">
        <v>40</v>
      </c>
      <c r="F65" s="16">
        <v>20</v>
      </c>
      <c r="G65" s="16">
        <v>0</v>
      </c>
      <c r="H65" s="17">
        <v>0.65</v>
      </c>
      <c r="I65" s="17">
        <v>0.35</v>
      </c>
      <c r="J65" s="17">
        <v>0</v>
      </c>
      <c r="K65" s="16">
        <v>30</v>
      </c>
      <c r="L65" s="16">
        <v>10</v>
      </c>
      <c r="M65" s="17">
        <v>0.84</v>
      </c>
    </row>
    <row r="66" spans="1:13" x14ac:dyDescent="0.35">
      <c r="A66" s="18" t="s">
        <v>244</v>
      </c>
      <c r="B66" s="19">
        <v>345</v>
      </c>
      <c r="C66" s="55">
        <v>1.9E-2</v>
      </c>
      <c r="D66" s="19">
        <v>300</v>
      </c>
      <c r="E66" s="19">
        <v>150</v>
      </c>
      <c r="F66" s="19">
        <v>115</v>
      </c>
      <c r="G66" s="19">
        <v>35</v>
      </c>
      <c r="H66" s="20">
        <v>0.5</v>
      </c>
      <c r="I66" s="20">
        <v>0.39</v>
      </c>
      <c r="J66" s="20">
        <v>0.11</v>
      </c>
      <c r="K66" s="19" t="s">
        <v>939</v>
      </c>
      <c r="L66" s="19">
        <v>14</v>
      </c>
      <c r="M66" s="20">
        <v>0.98</v>
      </c>
    </row>
    <row r="67" spans="1:13" x14ac:dyDescent="0.35">
      <c r="A67" s="30" t="s">
        <v>245</v>
      </c>
      <c r="B67" s="22">
        <v>1110</v>
      </c>
      <c r="C67" s="56">
        <v>8.9999999999999993E-3</v>
      </c>
      <c r="D67" s="22">
        <v>1130</v>
      </c>
      <c r="E67" s="22">
        <v>625</v>
      </c>
      <c r="F67" s="22">
        <v>300</v>
      </c>
      <c r="G67" s="22">
        <v>210</v>
      </c>
      <c r="H67" s="23">
        <v>0.55000000000000004</v>
      </c>
      <c r="I67" s="23">
        <v>0.26</v>
      </c>
      <c r="J67" s="23">
        <v>0.18</v>
      </c>
      <c r="K67" s="22" t="s">
        <v>939</v>
      </c>
      <c r="L67" s="22">
        <v>12</v>
      </c>
      <c r="M67" s="23">
        <v>0.97</v>
      </c>
    </row>
    <row r="68" spans="1:13" x14ac:dyDescent="0.35">
      <c r="A68" s="21" t="s">
        <v>246</v>
      </c>
      <c r="B68" s="22">
        <v>1140</v>
      </c>
      <c r="C68" s="56">
        <v>0.01</v>
      </c>
      <c r="D68" s="22">
        <v>1135</v>
      </c>
      <c r="E68" s="22">
        <v>430</v>
      </c>
      <c r="F68" s="22">
        <v>205</v>
      </c>
      <c r="G68" s="22">
        <v>500</v>
      </c>
      <c r="H68" s="23">
        <v>0.38</v>
      </c>
      <c r="I68" s="23">
        <v>0.18</v>
      </c>
      <c r="J68" s="23">
        <v>0.44</v>
      </c>
      <c r="K68" s="22" t="s">
        <v>939</v>
      </c>
      <c r="L68" s="22">
        <v>12</v>
      </c>
      <c r="M68" s="23">
        <v>0.93</v>
      </c>
    </row>
    <row r="69" spans="1:13" x14ac:dyDescent="0.35">
      <c r="A69" s="21" t="s">
        <v>247</v>
      </c>
      <c r="B69" s="22">
        <v>550</v>
      </c>
      <c r="C69" s="56">
        <v>7.0000000000000001E-3</v>
      </c>
      <c r="D69" s="22">
        <v>555</v>
      </c>
      <c r="E69" s="22">
        <v>280</v>
      </c>
      <c r="F69" s="22">
        <v>120</v>
      </c>
      <c r="G69" s="22">
        <v>155</v>
      </c>
      <c r="H69" s="23">
        <v>0.51</v>
      </c>
      <c r="I69" s="23">
        <v>0.22</v>
      </c>
      <c r="J69" s="23">
        <v>0.28000000000000003</v>
      </c>
      <c r="K69" s="22" t="s">
        <v>939</v>
      </c>
      <c r="L69" s="22">
        <v>6</v>
      </c>
      <c r="M69" s="23">
        <v>0.92</v>
      </c>
    </row>
    <row r="70" spans="1:13" x14ac:dyDescent="0.35">
      <c r="A70" s="21" t="s">
        <v>248</v>
      </c>
      <c r="B70" s="22">
        <v>665</v>
      </c>
      <c r="C70" s="56">
        <v>7.0000000000000001E-3</v>
      </c>
      <c r="D70" s="22">
        <v>650</v>
      </c>
      <c r="E70" s="22">
        <v>540</v>
      </c>
      <c r="F70" s="22">
        <v>115</v>
      </c>
      <c r="G70" s="22">
        <v>0</v>
      </c>
      <c r="H70" s="23">
        <v>0.83</v>
      </c>
      <c r="I70" s="23">
        <v>0.17</v>
      </c>
      <c r="J70" s="23">
        <v>0</v>
      </c>
      <c r="K70" s="22" t="s">
        <v>939</v>
      </c>
      <c r="L70" s="22">
        <v>7</v>
      </c>
      <c r="M70" s="23">
        <v>0.96</v>
      </c>
    </row>
    <row r="71" spans="1:13" x14ac:dyDescent="0.35">
      <c r="A71" s="21" t="s">
        <v>249</v>
      </c>
      <c r="B71" s="22">
        <v>390</v>
      </c>
      <c r="C71" s="56">
        <v>0.01</v>
      </c>
      <c r="D71" s="22">
        <v>405</v>
      </c>
      <c r="E71" s="22">
        <v>300</v>
      </c>
      <c r="F71" s="22">
        <v>105</v>
      </c>
      <c r="G71" s="22">
        <v>0</v>
      </c>
      <c r="H71" s="23">
        <v>0.74</v>
      </c>
      <c r="I71" s="23">
        <v>0.26</v>
      </c>
      <c r="J71" s="23">
        <v>0</v>
      </c>
      <c r="K71" s="22" t="s">
        <v>939</v>
      </c>
      <c r="L71" s="22">
        <v>8</v>
      </c>
      <c r="M71" s="23">
        <v>0.94</v>
      </c>
    </row>
    <row r="72" spans="1:13" x14ac:dyDescent="0.35">
      <c r="A72" s="11" t="s">
        <v>64</v>
      </c>
      <c r="B72" s="11"/>
      <c r="C72" s="11"/>
      <c r="D72" s="11"/>
      <c r="E72" s="11"/>
      <c r="F72" s="11"/>
      <c r="G72" s="11"/>
      <c r="H72" s="11"/>
      <c r="I72" s="11"/>
      <c r="J72" s="11"/>
      <c r="K72" s="11"/>
      <c r="L72" s="11"/>
      <c r="M72" s="11"/>
    </row>
    <row r="73" spans="1:13" x14ac:dyDescent="0.35">
      <c r="A73" s="11" t="s">
        <v>83</v>
      </c>
      <c r="B73" s="11"/>
      <c r="C73" s="11"/>
      <c r="D73" s="11"/>
      <c r="E73" s="11"/>
      <c r="F73" s="11"/>
      <c r="G73" s="11"/>
      <c r="H73" s="11"/>
      <c r="I73" s="11"/>
      <c r="J73" s="11"/>
      <c r="K73" s="11"/>
      <c r="L73" s="11"/>
      <c r="M73" s="11"/>
    </row>
    <row r="74" spans="1:13" ht="108.5" x14ac:dyDescent="0.35">
      <c r="A74" s="24" t="s">
        <v>133</v>
      </c>
      <c r="B74" s="11"/>
      <c r="C74" s="11"/>
      <c r="D74" s="11"/>
      <c r="E74" s="11"/>
      <c r="F74" s="11"/>
      <c r="G74" s="11"/>
      <c r="H74" s="11"/>
      <c r="I74" s="11"/>
      <c r="J74" s="11"/>
      <c r="K74" s="11"/>
      <c r="L74" s="11"/>
      <c r="M74" s="11"/>
    </row>
    <row r="75" spans="1:13" x14ac:dyDescent="0.35">
      <c r="A75" s="11" t="s">
        <v>134</v>
      </c>
      <c r="B75" s="11"/>
      <c r="C75" s="11"/>
      <c r="D75" s="11"/>
      <c r="E75" s="11"/>
      <c r="F75" s="11"/>
      <c r="G75" s="11"/>
      <c r="H75" s="11"/>
      <c r="I75" s="11"/>
      <c r="J75" s="11"/>
      <c r="K75" s="11"/>
      <c r="L75" s="11"/>
      <c r="M75" s="11"/>
    </row>
    <row r="76" spans="1:13" x14ac:dyDescent="0.35">
      <c r="A76" s="11" t="s">
        <v>135</v>
      </c>
      <c r="B76" s="11"/>
      <c r="C76" s="11"/>
      <c r="D76" s="11"/>
      <c r="E76" s="11"/>
      <c r="F76" s="11"/>
      <c r="G76" s="11"/>
      <c r="H76" s="11"/>
      <c r="I76" s="11"/>
      <c r="J76" s="11"/>
      <c r="K76" s="11"/>
      <c r="L76" s="11"/>
      <c r="M76" s="11"/>
    </row>
    <row r="77" spans="1:13" x14ac:dyDescent="0.35">
      <c r="A77" s="11" t="s">
        <v>136</v>
      </c>
      <c r="B77" s="11"/>
      <c r="C77" s="11"/>
      <c r="D77" s="11"/>
      <c r="E77" s="11"/>
      <c r="F77" s="11"/>
      <c r="G77" s="11"/>
      <c r="H77" s="11"/>
      <c r="I77" s="11"/>
      <c r="J77" s="11"/>
      <c r="K77" s="11"/>
      <c r="L77" s="11"/>
      <c r="M77" s="11"/>
    </row>
    <row r="78" spans="1:13" x14ac:dyDescent="0.35">
      <c r="A78" s="11" t="s">
        <v>137</v>
      </c>
      <c r="B78" s="11"/>
      <c r="C78" s="11"/>
      <c r="D78" s="11"/>
      <c r="E78" s="11"/>
      <c r="F78" s="11"/>
      <c r="G78" s="11"/>
      <c r="H78" s="11"/>
      <c r="I78" s="11"/>
      <c r="J78" s="11"/>
      <c r="K78" s="11"/>
      <c r="L78" s="11"/>
      <c r="M78" s="11"/>
    </row>
  </sheetData>
  <sheetProtection sheet="1" objects="1" scenarios="1"/>
  <conditionalFormatting sqref="C1:C1048576 H1:J1048576 M1:M1048576">
    <cfRule type="dataBar" priority="1">
      <dataBar>
        <cfvo type="num" val="0"/>
        <cfvo type="num" val="1"/>
        <color rgb="FFB4A9D4"/>
      </dataBar>
      <extLst>
        <ext xmlns:x14="http://schemas.microsoft.com/office/spreadsheetml/2009/9/main" uri="{B025F937-C7B1-47D3-B67F-A62EFF666E3E}">
          <x14:id>{D7D81700-9C55-4F0C-BB73-D089F675C5D1}</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7D81700-9C55-4F0C-BB73-D089F675C5D1}">
            <x14:dataBar minLength="0" maxLength="100" gradient="0">
              <x14:cfvo type="num">
                <xm:f>0</xm:f>
              </x14:cfvo>
              <x14:cfvo type="num">
                <xm:f>1</xm:f>
              </x14:cfvo>
              <x14:negativeFillColor rgb="FFB4A9D4"/>
              <x14:axisColor rgb="FF000000"/>
            </x14:dataBar>
          </x14:cfRule>
          <xm:sqref>C1:C1048576 H1:J1048576 M1:M1048576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6"/>
  <sheetViews>
    <sheetView workbookViewId="0"/>
  </sheetViews>
  <sheetFormatPr defaultColWidth="11" defaultRowHeight="15.5" x14ac:dyDescent="0.35"/>
  <cols>
    <col min="1" max="1" width="50.75" customWidth="1"/>
    <col min="2" max="7" width="16.75" customWidth="1"/>
  </cols>
  <sheetData>
    <row r="1" spans="1:7" ht="21" x14ac:dyDescent="0.5">
      <c r="A1" s="10" t="s">
        <v>16</v>
      </c>
      <c r="B1" s="11"/>
      <c r="C1" s="11"/>
      <c r="D1" s="11"/>
      <c r="E1" s="11"/>
      <c r="F1" s="11"/>
      <c r="G1" s="11"/>
    </row>
    <row r="2" spans="1:7" x14ac:dyDescent="0.35">
      <c r="A2" s="11" t="s">
        <v>57</v>
      </c>
      <c r="B2" s="11"/>
      <c r="C2" s="11"/>
      <c r="D2" s="11"/>
      <c r="E2" s="11"/>
      <c r="F2" s="11"/>
      <c r="G2" s="11"/>
    </row>
    <row r="3" spans="1:7" x14ac:dyDescent="0.35">
      <c r="A3" s="11" t="s">
        <v>24</v>
      </c>
      <c r="B3" s="11"/>
      <c r="C3" s="11"/>
      <c r="D3" s="11"/>
      <c r="E3" s="11"/>
      <c r="F3" s="11"/>
      <c r="G3" s="11"/>
    </row>
    <row r="4" spans="1:7" x14ac:dyDescent="0.35">
      <c r="A4" s="11" t="s">
        <v>25</v>
      </c>
      <c r="B4" s="11"/>
      <c r="C4" s="11"/>
      <c r="D4" s="11"/>
      <c r="E4" s="11"/>
      <c r="F4" s="11"/>
      <c r="G4" s="11"/>
    </row>
    <row r="5" spans="1:7" x14ac:dyDescent="0.35">
      <c r="A5" s="11" t="s">
        <v>26</v>
      </c>
      <c r="B5" s="11"/>
      <c r="C5" s="11"/>
      <c r="D5" s="11"/>
      <c r="E5" s="11"/>
      <c r="F5" s="11"/>
      <c r="G5" s="11"/>
    </row>
    <row r="6" spans="1:7" ht="80.150000000000006" customHeight="1" x14ac:dyDescent="0.35">
      <c r="A6" s="12" t="s">
        <v>902</v>
      </c>
      <c r="B6" s="12" t="s">
        <v>903</v>
      </c>
      <c r="C6" s="12" t="s">
        <v>904</v>
      </c>
      <c r="D6" s="12" t="s">
        <v>905</v>
      </c>
      <c r="E6" s="12" t="s">
        <v>906</v>
      </c>
      <c r="F6" s="12" t="s">
        <v>907</v>
      </c>
      <c r="G6" s="12" t="s">
        <v>908</v>
      </c>
    </row>
    <row r="7" spans="1:7" x14ac:dyDescent="0.35">
      <c r="A7" s="13" t="s">
        <v>185</v>
      </c>
      <c r="B7" s="14">
        <v>140</v>
      </c>
      <c r="C7" s="14">
        <v>105</v>
      </c>
      <c r="D7" s="14">
        <v>5</v>
      </c>
      <c r="E7" s="14">
        <v>100</v>
      </c>
      <c r="F7" s="15">
        <v>0.05</v>
      </c>
      <c r="G7" s="15">
        <v>0.95</v>
      </c>
    </row>
    <row r="8" spans="1:7" x14ac:dyDescent="0.35">
      <c r="A8" s="11" t="s">
        <v>186</v>
      </c>
      <c r="B8" s="16">
        <v>0</v>
      </c>
      <c r="C8" s="16">
        <v>0</v>
      </c>
      <c r="D8" s="16">
        <v>0</v>
      </c>
      <c r="E8" s="16">
        <v>0</v>
      </c>
      <c r="F8" s="57" t="s">
        <v>880</v>
      </c>
      <c r="G8" s="57" t="s">
        <v>880</v>
      </c>
    </row>
    <row r="9" spans="1:7" x14ac:dyDescent="0.35">
      <c r="A9" s="11" t="s">
        <v>187</v>
      </c>
      <c r="B9" s="16">
        <v>0</v>
      </c>
      <c r="C9" s="16">
        <v>0</v>
      </c>
      <c r="D9" s="16">
        <v>0</v>
      </c>
      <c r="E9" s="16">
        <v>0</v>
      </c>
      <c r="F9" s="57" t="s">
        <v>880</v>
      </c>
      <c r="G9" s="57" t="s">
        <v>880</v>
      </c>
    </row>
    <row r="10" spans="1:7" x14ac:dyDescent="0.35">
      <c r="A10" s="11" t="s">
        <v>188</v>
      </c>
      <c r="B10" s="16" t="s">
        <v>879</v>
      </c>
      <c r="C10" s="16">
        <v>0</v>
      </c>
      <c r="D10" s="16">
        <v>0</v>
      </c>
      <c r="E10" s="16">
        <v>0</v>
      </c>
      <c r="F10" s="57" t="s">
        <v>880</v>
      </c>
      <c r="G10" s="57" t="s">
        <v>880</v>
      </c>
    </row>
    <row r="11" spans="1:7" x14ac:dyDescent="0.35">
      <c r="A11" s="11" t="s">
        <v>189</v>
      </c>
      <c r="B11" s="16">
        <v>5</v>
      </c>
      <c r="C11" s="16">
        <v>0</v>
      </c>
      <c r="D11" s="16">
        <v>0</v>
      </c>
      <c r="E11" s="16">
        <v>0</v>
      </c>
      <c r="F11" s="57" t="s">
        <v>880</v>
      </c>
      <c r="G11" s="57" t="s">
        <v>880</v>
      </c>
    </row>
    <row r="12" spans="1:7" x14ac:dyDescent="0.35">
      <c r="A12" s="11" t="s">
        <v>190</v>
      </c>
      <c r="B12" s="16">
        <v>10</v>
      </c>
      <c r="C12" s="16">
        <v>0</v>
      </c>
      <c r="D12" s="16">
        <v>0</v>
      </c>
      <c r="E12" s="16">
        <v>0</v>
      </c>
      <c r="F12" s="57" t="s">
        <v>880</v>
      </c>
      <c r="G12" s="57" t="s">
        <v>880</v>
      </c>
    </row>
    <row r="13" spans="1:7" x14ac:dyDescent="0.35">
      <c r="A13" s="11" t="s">
        <v>191</v>
      </c>
      <c r="B13" s="16" t="s">
        <v>879</v>
      </c>
      <c r="C13" s="16">
        <v>5</v>
      </c>
      <c r="D13" s="16">
        <v>0</v>
      </c>
      <c r="E13" s="16">
        <v>5</v>
      </c>
      <c r="F13" s="17">
        <v>0</v>
      </c>
      <c r="G13" s="17">
        <v>1</v>
      </c>
    </row>
    <row r="14" spans="1:7" x14ac:dyDescent="0.35">
      <c r="A14" s="11" t="s">
        <v>192</v>
      </c>
      <c r="B14" s="16">
        <v>10</v>
      </c>
      <c r="C14" s="16">
        <v>5</v>
      </c>
      <c r="D14" s="16">
        <v>0</v>
      </c>
      <c r="E14" s="16">
        <v>5</v>
      </c>
      <c r="F14" s="17">
        <v>0</v>
      </c>
      <c r="G14" s="17">
        <v>1</v>
      </c>
    </row>
    <row r="15" spans="1:7" x14ac:dyDescent="0.35">
      <c r="A15" s="11" t="s">
        <v>193</v>
      </c>
      <c r="B15" s="16">
        <v>15</v>
      </c>
      <c r="C15" s="16" t="s">
        <v>879</v>
      </c>
      <c r="D15" s="16">
        <v>0</v>
      </c>
      <c r="E15" s="16" t="s">
        <v>879</v>
      </c>
      <c r="F15" s="17">
        <v>0</v>
      </c>
      <c r="G15" s="17">
        <v>1</v>
      </c>
    </row>
    <row r="16" spans="1:7" x14ac:dyDescent="0.35">
      <c r="A16" s="11" t="s">
        <v>194</v>
      </c>
      <c r="B16" s="16">
        <v>15</v>
      </c>
      <c r="C16" s="16">
        <v>5</v>
      </c>
      <c r="D16" s="16">
        <v>0</v>
      </c>
      <c r="E16" s="16">
        <v>5</v>
      </c>
      <c r="F16" s="17">
        <v>0</v>
      </c>
      <c r="G16" s="17">
        <v>1</v>
      </c>
    </row>
    <row r="17" spans="1:7" x14ac:dyDescent="0.35">
      <c r="A17" s="11" t="s">
        <v>195</v>
      </c>
      <c r="B17" s="16">
        <v>5</v>
      </c>
      <c r="C17" s="16">
        <v>5</v>
      </c>
      <c r="D17" s="16">
        <v>0</v>
      </c>
      <c r="E17" s="16">
        <v>5</v>
      </c>
      <c r="F17" s="17">
        <v>0</v>
      </c>
      <c r="G17" s="17">
        <v>1</v>
      </c>
    </row>
    <row r="18" spans="1:7" x14ac:dyDescent="0.35">
      <c r="A18" s="11" t="s">
        <v>196</v>
      </c>
      <c r="B18" s="16">
        <v>5</v>
      </c>
      <c r="C18" s="16">
        <v>20</v>
      </c>
      <c r="D18" s="16">
        <v>0</v>
      </c>
      <c r="E18" s="16">
        <v>20</v>
      </c>
      <c r="F18" s="17">
        <v>0</v>
      </c>
      <c r="G18" s="17">
        <v>1</v>
      </c>
    </row>
    <row r="19" spans="1:7" x14ac:dyDescent="0.35">
      <c r="A19" s="11" t="s">
        <v>197</v>
      </c>
      <c r="B19" s="16" t="s">
        <v>879</v>
      </c>
      <c r="C19" s="16">
        <v>5</v>
      </c>
      <c r="D19" s="16">
        <v>0</v>
      </c>
      <c r="E19" s="16">
        <v>5</v>
      </c>
      <c r="F19" s="17">
        <v>0</v>
      </c>
      <c r="G19" s="17">
        <v>1</v>
      </c>
    </row>
    <row r="20" spans="1:7" x14ac:dyDescent="0.35">
      <c r="A20" s="11" t="s">
        <v>198</v>
      </c>
      <c r="B20" s="16">
        <v>5</v>
      </c>
      <c r="C20" s="16">
        <v>5</v>
      </c>
      <c r="D20" s="16">
        <v>0</v>
      </c>
      <c r="E20" s="16">
        <v>5</v>
      </c>
      <c r="F20" s="17">
        <v>0</v>
      </c>
      <c r="G20" s="17">
        <v>1</v>
      </c>
    </row>
    <row r="21" spans="1:7" x14ac:dyDescent="0.35">
      <c r="A21" s="11" t="s">
        <v>199</v>
      </c>
      <c r="B21" s="16">
        <v>0</v>
      </c>
      <c r="C21" s="16" t="s">
        <v>879</v>
      </c>
      <c r="D21" s="16">
        <v>0</v>
      </c>
      <c r="E21" s="16" t="s">
        <v>879</v>
      </c>
      <c r="F21" s="17">
        <v>0</v>
      </c>
      <c r="G21" s="17">
        <v>1</v>
      </c>
    </row>
    <row r="22" spans="1:7" x14ac:dyDescent="0.35">
      <c r="A22" s="11" t="s">
        <v>200</v>
      </c>
      <c r="B22" s="16">
        <v>0</v>
      </c>
      <c r="C22" s="16" t="s">
        <v>879</v>
      </c>
      <c r="D22" s="16">
        <v>0</v>
      </c>
      <c r="E22" s="16" t="s">
        <v>879</v>
      </c>
      <c r="F22" s="17">
        <v>0</v>
      </c>
      <c r="G22" s="17">
        <v>1</v>
      </c>
    </row>
    <row r="23" spans="1:7" x14ac:dyDescent="0.35">
      <c r="A23" s="11" t="s">
        <v>201</v>
      </c>
      <c r="B23" s="16" t="s">
        <v>879</v>
      </c>
      <c r="C23" s="16">
        <v>5</v>
      </c>
      <c r="D23" s="16">
        <v>0</v>
      </c>
      <c r="E23" s="16">
        <v>5</v>
      </c>
      <c r="F23" s="17">
        <v>0</v>
      </c>
      <c r="G23" s="17">
        <v>1</v>
      </c>
    </row>
    <row r="24" spans="1:7" x14ac:dyDescent="0.35">
      <c r="A24" s="11" t="s">
        <v>202</v>
      </c>
      <c r="B24" s="16" t="s">
        <v>879</v>
      </c>
      <c r="C24" s="16">
        <v>0</v>
      </c>
      <c r="D24" s="16">
        <v>0</v>
      </c>
      <c r="E24" s="16">
        <v>0</v>
      </c>
      <c r="F24" s="57" t="s">
        <v>880</v>
      </c>
      <c r="G24" s="57" t="s">
        <v>880</v>
      </c>
    </row>
    <row r="25" spans="1:7" x14ac:dyDescent="0.35">
      <c r="A25" s="11" t="s">
        <v>203</v>
      </c>
      <c r="B25" s="16">
        <v>5</v>
      </c>
      <c r="C25" s="16">
        <v>0</v>
      </c>
      <c r="D25" s="16">
        <v>0</v>
      </c>
      <c r="E25" s="16">
        <v>0</v>
      </c>
      <c r="F25" s="57" t="s">
        <v>880</v>
      </c>
      <c r="G25" s="57" t="s">
        <v>880</v>
      </c>
    </row>
    <row r="26" spans="1:7" x14ac:dyDescent="0.35">
      <c r="A26" s="11" t="s">
        <v>204</v>
      </c>
      <c r="B26" s="16">
        <v>5</v>
      </c>
      <c r="C26" s="16" t="s">
        <v>879</v>
      </c>
      <c r="D26" s="16">
        <v>0</v>
      </c>
      <c r="E26" s="16" t="s">
        <v>879</v>
      </c>
      <c r="F26" s="17">
        <v>0</v>
      </c>
      <c r="G26" s="17">
        <v>1</v>
      </c>
    </row>
    <row r="27" spans="1:7" x14ac:dyDescent="0.35">
      <c r="A27" s="11" t="s">
        <v>205</v>
      </c>
      <c r="B27" s="16">
        <v>5</v>
      </c>
      <c r="C27" s="16" t="s">
        <v>879</v>
      </c>
      <c r="D27" s="16" t="s">
        <v>879</v>
      </c>
      <c r="E27" s="16" t="s">
        <v>879</v>
      </c>
      <c r="F27" s="17">
        <v>0.5</v>
      </c>
      <c r="G27" s="17">
        <v>0.5</v>
      </c>
    </row>
    <row r="28" spans="1:7" x14ac:dyDescent="0.35">
      <c r="A28" s="11" t="s">
        <v>206</v>
      </c>
      <c r="B28" s="16">
        <v>5</v>
      </c>
      <c r="C28" s="16">
        <v>0</v>
      </c>
      <c r="D28" s="16">
        <v>0</v>
      </c>
      <c r="E28" s="16">
        <v>0</v>
      </c>
      <c r="F28" s="57" t="s">
        <v>880</v>
      </c>
      <c r="G28" s="57" t="s">
        <v>880</v>
      </c>
    </row>
    <row r="29" spans="1:7" x14ac:dyDescent="0.35">
      <c r="A29" s="11" t="s">
        <v>207</v>
      </c>
      <c r="B29" s="16">
        <v>5</v>
      </c>
      <c r="C29" s="16" t="s">
        <v>879</v>
      </c>
      <c r="D29" s="16">
        <v>0</v>
      </c>
      <c r="E29" s="16" t="s">
        <v>879</v>
      </c>
      <c r="F29" s="17">
        <v>0</v>
      </c>
      <c r="G29" s="17">
        <v>1</v>
      </c>
    </row>
    <row r="30" spans="1:7" x14ac:dyDescent="0.35">
      <c r="A30" s="11" t="s">
        <v>208</v>
      </c>
      <c r="B30" s="16">
        <v>5</v>
      </c>
      <c r="C30" s="16">
        <v>5</v>
      </c>
      <c r="D30" s="16">
        <v>0</v>
      </c>
      <c r="E30" s="16" t="s">
        <v>879</v>
      </c>
      <c r="F30" s="17">
        <v>0</v>
      </c>
      <c r="G30" s="17">
        <v>1</v>
      </c>
    </row>
    <row r="31" spans="1:7" x14ac:dyDescent="0.35">
      <c r="A31" s="11" t="s">
        <v>209</v>
      </c>
      <c r="B31" s="16">
        <v>5</v>
      </c>
      <c r="C31" s="16" t="s">
        <v>879</v>
      </c>
      <c r="D31" s="16" t="s">
        <v>879</v>
      </c>
      <c r="E31" s="16" t="s">
        <v>879</v>
      </c>
      <c r="F31" s="17">
        <v>0.5</v>
      </c>
      <c r="G31" s="17">
        <v>0.5</v>
      </c>
    </row>
    <row r="32" spans="1:7" x14ac:dyDescent="0.35">
      <c r="A32" s="11" t="s">
        <v>210</v>
      </c>
      <c r="B32" s="16" t="s">
        <v>879</v>
      </c>
      <c r="C32" s="16">
        <v>5</v>
      </c>
      <c r="D32" s="16">
        <v>0</v>
      </c>
      <c r="E32" s="16">
        <v>5</v>
      </c>
      <c r="F32" s="17">
        <v>0</v>
      </c>
      <c r="G32" s="17">
        <v>1</v>
      </c>
    </row>
    <row r="33" spans="1:7" x14ac:dyDescent="0.35">
      <c r="A33" s="11" t="s">
        <v>211</v>
      </c>
      <c r="B33" s="16">
        <v>0</v>
      </c>
      <c r="C33" s="16" t="s">
        <v>879</v>
      </c>
      <c r="D33" s="16">
        <v>0</v>
      </c>
      <c r="E33" s="16" t="s">
        <v>879</v>
      </c>
      <c r="F33" s="17">
        <v>0</v>
      </c>
      <c r="G33" s="17">
        <v>1</v>
      </c>
    </row>
    <row r="34" spans="1:7" x14ac:dyDescent="0.35">
      <c r="A34" s="11" t="s">
        <v>212</v>
      </c>
      <c r="B34" s="16">
        <v>5</v>
      </c>
      <c r="C34" s="16">
        <v>5</v>
      </c>
      <c r="D34" s="16">
        <v>0</v>
      </c>
      <c r="E34" s="16">
        <v>5</v>
      </c>
      <c r="F34" s="17">
        <v>0</v>
      </c>
      <c r="G34" s="17">
        <v>1</v>
      </c>
    </row>
    <row r="35" spans="1:7" x14ac:dyDescent="0.35">
      <c r="A35" s="11" t="s">
        <v>213</v>
      </c>
      <c r="B35" s="16">
        <v>5</v>
      </c>
      <c r="C35" s="16">
        <v>0</v>
      </c>
      <c r="D35" s="16">
        <v>0</v>
      </c>
      <c r="E35" s="16">
        <v>0</v>
      </c>
      <c r="F35" s="57" t="s">
        <v>880</v>
      </c>
      <c r="G35" s="57" t="s">
        <v>880</v>
      </c>
    </row>
    <row r="36" spans="1:7" x14ac:dyDescent="0.35">
      <c r="A36" s="11" t="s">
        <v>214</v>
      </c>
      <c r="B36" s="16" t="s">
        <v>879</v>
      </c>
      <c r="C36" s="16" t="s">
        <v>879</v>
      </c>
      <c r="D36" s="16">
        <v>0</v>
      </c>
      <c r="E36" s="16" t="s">
        <v>879</v>
      </c>
      <c r="F36" s="17">
        <v>0</v>
      </c>
      <c r="G36" s="17">
        <v>1</v>
      </c>
    </row>
    <row r="37" spans="1:7" x14ac:dyDescent="0.35">
      <c r="A37" s="11" t="s">
        <v>215</v>
      </c>
      <c r="B37" s="16" t="s">
        <v>879</v>
      </c>
      <c r="C37" s="16" t="s">
        <v>879</v>
      </c>
      <c r="D37" s="16">
        <v>0</v>
      </c>
      <c r="E37" s="16" t="s">
        <v>879</v>
      </c>
      <c r="F37" s="17">
        <v>0</v>
      </c>
      <c r="G37" s="17">
        <v>1</v>
      </c>
    </row>
    <row r="38" spans="1:7" x14ac:dyDescent="0.35">
      <c r="A38" s="11" t="s">
        <v>216</v>
      </c>
      <c r="B38" s="16">
        <v>0</v>
      </c>
      <c r="C38" s="16">
        <v>0</v>
      </c>
      <c r="D38" s="16">
        <v>0</v>
      </c>
      <c r="E38" s="16">
        <v>0</v>
      </c>
      <c r="F38" s="57" t="s">
        <v>880</v>
      </c>
      <c r="G38" s="57" t="s">
        <v>880</v>
      </c>
    </row>
    <row r="39" spans="1:7" x14ac:dyDescent="0.35">
      <c r="A39" s="11" t="s">
        <v>217</v>
      </c>
      <c r="B39" s="16">
        <v>5</v>
      </c>
      <c r="C39" s="16">
        <v>5</v>
      </c>
      <c r="D39" s="16">
        <v>0</v>
      </c>
      <c r="E39" s="16">
        <v>5</v>
      </c>
      <c r="F39" s="17">
        <v>0</v>
      </c>
      <c r="G39" s="17">
        <v>1</v>
      </c>
    </row>
    <row r="40" spans="1:7" x14ac:dyDescent="0.35">
      <c r="A40" s="11" t="s">
        <v>218</v>
      </c>
      <c r="B40" s="16" t="s">
        <v>879</v>
      </c>
      <c r="C40" s="16">
        <v>0</v>
      </c>
      <c r="D40" s="16">
        <v>0</v>
      </c>
      <c r="E40" s="16">
        <v>0</v>
      </c>
      <c r="F40" s="57" t="s">
        <v>880</v>
      </c>
      <c r="G40" s="57" t="s">
        <v>880</v>
      </c>
    </row>
    <row r="41" spans="1:7" x14ac:dyDescent="0.35">
      <c r="A41" s="11" t="s">
        <v>219</v>
      </c>
      <c r="B41" s="16" t="s">
        <v>879</v>
      </c>
      <c r="C41" s="16">
        <v>0</v>
      </c>
      <c r="D41" s="16">
        <v>0</v>
      </c>
      <c r="E41" s="16">
        <v>0</v>
      </c>
      <c r="F41" s="57" t="s">
        <v>880</v>
      </c>
      <c r="G41" s="57" t="s">
        <v>880</v>
      </c>
    </row>
    <row r="42" spans="1:7" x14ac:dyDescent="0.35">
      <c r="A42" s="11" t="s">
        <v>220</v>
      </c>
      <c r="B42" s="16">
        <v>5</v>
      </c>
      <c r="C42" s="16" t="s">
        <v>879</v>
      </c>
      <c r="D42" s="16">
        <v>0</v>
      </c>
      <c r="E42" s="16" t="s">
        <v>879</v>
      </c>
      <c r="F42" s="17">
        <v>0</v>
      </c>
      <c r="G42" s="17">
        <v>1</v>
      </c>
    </row>
    <row r="43" spans="1:7" x14ac:dyDescent="0.35">
      <c r="A43" s="11" t="s">
        <v>221</v>
      </c>
      <c r="B43" s="16">
        <v>0</v>
      </c>
      <c r="C43" s="16" t="s">
        <v>879</v>
      </c>
      <c r="D43" s="16" t="s">
        <v>879</v>
      </c>
      <c r="E43" s="16">
        <v>0</v>
      </c>
      <c r="F43" s="17">
        <v>1</v>
      </c>
      <c r="G43" s="17">
        <v>0</v>
      </c>
    </row>
    <row r="44" spans="1:7" x14ac:dyDescent="0.35">
      <c r="A44" s="11" t="s">
        <v>222</v>
      </c>
      <c r="B44" s="16">
        <v>5</v>
      </c>
      <c r="C44" s="16" t="s">
        <v>879</v>
      </c>
      <c r="D44" s="16">
        <v>0</v>
      </c>
      <c r="E44" s="16" t="s">
        <v>879</v>
      </c>
      <c r="F44" s="17">
        <v>0</v>
      </c>
      <c r="G44" s="17">
        <v>1</v>
      </c>
    </row>
    <row r="45" spans="1:7" x14ac:dyDescent="0.35">
      <c r="A45" s="11" t="s">
        <v>223</v>
      </c>
      <c r="B45" s="16">
        <v>0</v>
      </c>
      <c r="C45" s="16" t="s">
        <v>879</v>
      </c>
      <c r="D45" s="16">
        <v>0</v>
      </c>
      <c r="E45" s="16" t="s">
        <v>879</v>
      </c>
      <c r="F45" s="17">
        <v>0</v>
      </c>
      <c r="G45" s="17">
        <v>1</v>
      </c>
    </row>
    <row r="46" spans="1:7" x14ac:dyDescent="0.35">
      <c r="A46" s="11" t="s">
        <v>224</v>
      </c>
      <c r="B46" s="16" t="s">
        <v>879</v>
      </c>
      <c r="C46" s="16" t="s">
        <v>879</v>
      </c>
      <c r="D46" s="16" t="s">
        <v>879</v>
      </c>
      <c r="E46" s="16" t="s">
        <v>879</v>
      </c>
      <c r="F46" s="17">
        <v>0.5</v>
      </c>
      <c r="G46" s="17">
        <v>0.5</v>
      </c>
    </row>
    <row r="47" spans="1:7" x14ac:dyDescent="0.35">
      <c r="A47" s="11" t="s">
        <v>225</v>
      </c>
      <c r="B47" s="16">
        <v>0</v>
      </c>
      <c r="C47" s="16">
        <v>0</v>
      </c>
      <c r="D47" s="16">
        <v>0</v>
      </c>
      <c r="E47" s="16">
        <v>0</v>
      </c>
      <c r="F47" s="57" t="s">
        <v>880</v>
      </c>
      <c r="G47" s="57" t="s">
        <v>880</v>
      </c>
    </row>
    <row r="48" spans="1:7" x14ac:dyDescent="0.35">
      <c r="A48" s="11" t="s">
        <v>226</v>
      </c>
      <c r="B48" s="16" t="s">
        <v>879</v>
      </c>
      <c r="C48" s="16">
        <v>0</v>
      </c>
      <c r="D48" s="16">
        <v>0</v>
      </c>
      <c r="E48" s="16">
        <v>0</v>
      </c>
      <c r="F48" s="57" t="s">
        <v>880</v>
      </c>
      <c r="G48" s="57" t="s">
        <v>880</v>
      </c>
    </row>
    <row r="49" spans="1:7" x14ac:dyDescent="0.35">
      <c r="A49" s="11" t="s">
        <v>227</v>
      </c>
      <c r="B49" s="16">
        <v>0</v>
      </c>
      <c r="C49" s="16" t="s">
        <v>879</v>
      </c>
      <c r="D49" s="16">
        <v>0</v>
      </c>
      <c r="E49" s="16" t="s">
        <v>879</v>
      </c>
      <c r="F49" s="17">
        <v>0</v>
      </c>
      <c r="G49" s="17">
        <v>1</v>
      </c>
    </row>
    <row r="50" spans="1:7" x14ac:dyDescent="0.35">
      <c r="A50" s="11" t="s">
        <v>228</v>
      </c>
      <c r="B50" s="16">
        <v>0</v>
      </c>
      <c r="C50" s="16">
        <v>0</v>
      </c>
      <c r="D50" s="16">
        <v>0</v>
      </c>
      <c r="E50" s="16">
        <v>0</v>
      </c>
      <c r="F50" s="57" t="s">
        <v>880</v>
      </c>
      <c r="G50" s="57" t="s">
        <v>880</v>
      </c>
    </row>
    <row r="51" spans="1:7" x14ac:dyDescent="0.35">
      <c r="A51" s="11" t="s">
        <v>229</v>
      </c>
      <c r="B51" s="16">
        <v>0</v>
      </c>
      <c r="C51" s="16" t="s">
        <v>879</v>
      </c>
      <c r="D51" s="16">
        <v>0</v>
      </c>
      <c r="E51" s="16" t="s">
        <v>879</v>
      </c>
      <c r="F51" s="17">
        <v>0</v>
      </c>
      <c r="G51" s="17">
        <v>1</v>
      </c>
    </row>
    <row r="52" spans="1:7" x14ac:dyDescent="0.35">
      <c r="A52" s="11" t="s">
        <v>230</v>
      </c>
      <c r="B52" s="16">
        <v>0</v>
      </c>
      <c r="C52" s="16">
        <v>0</v>
      </c>
      <c r="D52" s="16">
        <v>0</v>
      </c>
      <c r="E52" s="16">
        <v>0</v>
      </c>
      <c r="F52" s="57" t="s">
        <v>880</v>
      </c>
      <c r="G52" s="57" t="s">
        <v>880</v>
      </c>
    </row>
    <row r="53" spans="1:7" x14ac:dyDescent="0.35">
      <c r="A53" s="11" t="s">
        <v>231</v>
      </c>
      <c r="B53" s="16">
        <v>5</v>
      </c>
      <c r="C53" s="16">
        <v>0</v>
      </c>
      <c r="D53" s="16">
        <v>0</v>
      </c>
      <c r="E53" s="16">
        <v>0</v>
      </c>
      <c r="F53" s="57" t="s">
        <v>880</v>
      </c>
      <c r="G53" s="57" t="s">
        <v>880</v>
      </c>
    </row>
    <row r="54" spans="1:7" x14ac:dyDescent="0.35">
      <c r="A54" s="11" t="s">
        <v>232</v>
      </c>
      <c r="B54" s="16" t="s">
        <v>879</v>
      </c>
      <c r="C54" s="16">
        <v>0</v>
      </c>
      <c r="D54" s="16">
        <v>0</v>
      </c>
      <c r="E54" s="16">
        <v>0</v>
      </c>
      <c r="F54" s="57" t="s">
        <v>880</v>
      </c>
      <c r="G54" s="57" t="s">
        <v>880</v>
      </c>
    </row>
    <row r="55" spans="1:7" x14ac:dyDescent="0.35">
      <c r="A55" s="11" t="s">
        <v>233</v>
      </c>
      <c r="B55" s="16" t="s">
        <v>879</v>
      </c>
      <c r="C55" s="16" t="s">
        <v>879</v>
      </c>
      <c r="D55" s="16">
        <v>0</v>
      </c>
      <c r="E55" s="16" t="s">
        <v>879</v>
      </c>
      <c r="F55" s="17">
        <v>0</v>
      </c>
      <c r="G55" s="17">
        <v>1</v>
      </c>
    </row>
    <row r="56" spans="1:7" x14ac:dyDescent="0.35">
      <c r="A56" s="11" t="s">
        <v>234</v>
      </c>
      <c r="B56" s="16" t="s">
        <v>879</v>
      </c>
      <c r="C56" s="16" t="s">
        <v>879</v>
      </c>
      <c r="D56" s="16">
        <v>0</v>
      </c>
      <c r="E56" s="16" t="s">
        <v>879</v>
      </c>
      <c r="F56" s="17">
        <v>0</v>
      </c>
      <c r="G56" s="17">
        <v>1</v>
      </c>
    </row>
    <row r="57" spans="1:7" x14ac:dyDescent="0.35">
      <c r="A57" s="11" t="s">
        <v>235</v>
      </c>
      <c r="B57" s="16">
        <v>0</v>
      </c>
      <c r="C57" s="16" t="s">
        <v>879</v>
      </c>
      <c r="D57" s="16">
        <v>0</v>
      </c>
      <c r="E57" s="16" t="s">
        <v>879</v>
      </c>
      <c r="F57" s="17">
        <v>0</v>
      </c>
      <c r="G57" s="17">
        <v>1</v>
      </c>
    </row>
    <row r="58" spans="1:7" x14ac:dyDescent="0.35">
      <c r="A58" s="11" t="s">
        <v>236</v>
      </c>
      <c r="B58" s="16">
        <v>0</v>
      </c>
      <c r="C58" s="16">
        <v>5</v>
      </c>
      <c r="D58" s="16">
        <v>0</v>
      </c>
      <c r="E58" s="16">
        <v>5</v>
      </c>
      <c r="F58" s="17">
        <v>0</v>
      </c>
      <c r="G58" s="17">
        <v>1</v>
      </c>
    </row>
    <row r="59" spans="1:7" x14ac:dyDescent="0.35">
      <c r="A59" s="11" t="s">
        <v>237</v>
      </c>
      <c r="B59" s="16">
        <v>0</v>
      </c>
      <c r="C59" s="16">
        <v>0</v>
      </c>
      <c r="D59" s="16">
        <v>0</v>
      </c>
      <c r="E59" s="16">
        <v>0</v>
      </c>
      <c r="F59" s="17">
        <v>0</v>
      </c>
      <c r="G59" s="17">
        <v>0</v>
      </c>
    </row>
    <row r="60" spans="1:7" x14ac:dyDescent="0.35">
      <c r="A60" s="11" t="s">
        <v>238</v>
      </c>
      <c r="B60" s="16" t="s">
        <v>879</v>
      </c>
      <c r="C60" s="16" t="s">
        <v>879</v>
      </c>
      <c r="D60" s="16">
        <v>0</v>
      </c>
      <c r="E60" s="16" t="s">
        <v>879</v>
      </c>
      <c r="F60" s="17">
        <v>0</v>
      </c>
      <c r="G60" s="17">
        <v>1</v>
      </c>
    </row>
    <row r="61" spans="1:7" x14ac:dyDescent="0.35">
      <c r="A61" s="11" t="s">
        <v>239</v>
      </c>
      <c r="B61" s="16">
        <v>5</v>
      </c>
      <c r="C61" s="16">
        <v>0</v>
      </c>
      <c r="D61" s="16">
        <v>0</v>
      </c>
      <c r="E61" s="16">
        <v>0</v>
      </c>
      <c r="F61" s="57" t="s">
        <v>880</v>
      </c>
      <c r="G61" s="57" t="s">
        <v>880</v>
      </c>
    </row>
    <row r="62" spans="1:7" x14ac:dyDescent="0.35">
      <c r="A62" s="11" t="s">
        <v>240</v>
      </c>
      <c r="B62" s="16" t="s">
        <v>879</v>
      </c>
      <c r="C62" s="16">
        <v>0</v>
      </c>
      <c r="D62" s="16">
        <v>0</v>
      </c>
      <c r="E62" s="16">
        <v>0</v>
      </c>
      <c r="F62" s="57" t="s">
        <v>880</v>
      </c>
      <c r="G62" s="57" t="s">
        <v>880</v>
      </c>
    </row>
    <row r="63" spans="1:7" x14ac:dyDescent="0.35">
      <c r="A63" s="11" t="s">
        <v>241</v>
      </c>
      <c r="B63" s="16" t="s">
        <v>879</v>
      </c>
      <c r="C63" s="16">
        <v>0</v>
      </c>
      <c r="D63" s="16">
        <v>0</v>
      </c>
      <c r="E63" s="16">
        <v>0</v>
      </c>
      <c r="F63" s="57" t="s">
        <v>880</v>
      </c>
      <c r="G63" s="57" t="s">
        <v>880</v>
      </c>
    </row>
    <row r="64" spans="1:7" x14ac:dyDescent="0.35">
      <c r="A64" s="11" t="s">
        <v>242</v>
      </c>
      <c r="B64" s="16" t="s">
        <v>879</v>
      </c>
      <c r="C64" s="16">
        <v>0</v>
      </c>
      <c r="D64" s="16">
        <v>0</v>
      </c>
      <c r="E64" s="16">
        <v>0</v>
      </c>
      <c r="F64" s="57" t="s">
        <v>880</v>
      </c>
      <c r="G64" s="57" t="s">
        <v>880</v>
      </c>
    </row>
    <row r="65" spans="1:7" x14ac:dyDescent="0.35">
      <c r="A65" s="11" t="s">
        <v>243</v>
      </c>
      <c r="B65" s="16">
        <v>5</v>
      </c>
      <c r="C65" s="16">
        <v>5</v>
      </c>
      <c r="D65" s="16" t="s">
        <v>879</v>
      </c>
      <c r="E65" s="16" t="s">
        <v>879</v>
      </c>
      <c r="F65" s="17">
        <v>0.33333333333333298</v>
      </c>
      <c r="G65" s="17">
        <v>0.66666666666666696</v>
      </c>
    </row>
    <row r="66" spans="1:7" x14ac:dyDescent="0.35">
      <c r="A66" s="18" t="s">
        <v>244</v>
      </c>
      <c r="B66" s="19">
        <v>5</v>
      </c>
      <c r="C66" s="19">
        <v>0</v>
      </c>
      <c r="D66" s="19">
        <v>0</v>
      </c>
      <c r="E66" s="19">
        <v>0</v>
      </c>
      <c r="F66" s="20" t="s">
        <v>939</v>
      </c>
      <c r="G66" s="20" t="s">
        <v>939</v>
      </c>
    </row>
    <row r="67" spans="1:7" x14ac:dyDescent="0.35">
      <c r="A67" s="30" t="s">
        <v>245</v>
      </c>
      <c r="B67" s="22">
        <v>60</v>
      </c>
      <c r="C67" s="22">
        <v>60</v>
      </c>
      <c r="D67" s="22">
        <v>0</v>
      </c>
      <c r="E67" s="22">
        <v>60</v>
      </c>
      <c r="F67" s="23">
        <v>0</v>
      </c>
      <c r="G67" s="23">
        <v>1</v>
      </c>
    </row>
    <row r="68" spans="1:7" x14ac:dyDescent="0.35">
      <c r="A68" s="21" t="s">
        <v>246</v>
      </c>
      <c r="B68" s="22">
        <v>35</v>
      </c>
      <c r="C68" s="22">
        <v>20</v>
      </c>
      <c r="D68" s="22" t="s">
        <v>879</v>
      </c>
      <c r="E68" s="22">
        <v>15</v>
      </c>
      <c r="F68" s="23" t="s">
        <v>879</v>
      </c>
      <c r="G68" s="23">
        <v>0.75</v>
      </c>
    </row>
    <row r="69" spans="1:7" x14ac:dyDescent="0.35">
      <c r="A69" s="21" t="s">
        <v>247</v>
      </c>
      <c r="B69" s="22">
        <v>15</v>
      </c>
      <c r="C69" s="22">
        <v>15</v>
      </c>
      <c r="D69" s="22" t="s">
        <v>879</v>
      </c>
      <c r="E69" s="22">
        <v>10</v>
      </c>
      <c r="F69" s="23" t="s">
        <v>879</v>
      </c>
      <c r="G69" s="23">
        <v>0.66666666666666663</v>
      </c>
    </row>
    <row r="70" spans="1:7" x14ac:dyDescent="0.35">
      <c r="A70" s="21" t="s">
        <v>248</v>
      </c>
      <c r="B70" s="22">
        <v>10</v>
      </c>
      <c r="C70" s="22">
        <v>10</v>
      </c>
      <c r="D70" s="22">
        <v>0</v>
      </c>
      <c r="E70" s="22">
        <v>10</v>
      </c>
      <c r="F70" s="23">
        <v>0</v>
      </c>
      <c r="G70" s="23">
        <v>1</v>
      </c>
    </row>
    <row r="71" spans="1:7" x14ac:dyDescent="0.35">
      <c r="A71" s="21" t="s">
        <v>249</v>
      </c>
      <c r="B71" s="22">
        <v>15</v>
      </c>
      <c r="C71" s="22">
        <v>5</v>
      </c>
      <c r="D71" s="22" t="s">
        <v>879</v>
      </c>
      <c r="E71" s="22">
        <v>5</v>
      </c>
      <c r="F71" s="23" t="s">
        <v>879</v>
      </c>
      <c r="G71" s="23">
        <v>1</v>
      </c>
    </row>
    <row r="72" spans="1:7" x14ac:dyDescent="0.35">
      <c r="A72" s="11" t="s">
        <v>64</v>
      </c>
      <c r="B72" s="11"/>
      <c r="C72" s="11"/>
      <c r="D72" s="11"/>
      <c r="E72" s="11"/>
      <c r="F72" s="11"/>
      <c r="G72" s="11"/>
    </row>
    <row r="73" spans="1:7" x14ac:dyDescent="0.35">
      <c r="A73" s="11" t="s">
        <v>83</v>
      </c>
      <c r="B73" s="11"/>
      <c r="C73" s="11"/>
      <c r="D73" s="11"/>
      <c r="E73" s="11"/>
      <c r="F73" s="11"/>
      <c r="G73" s="11"/>
    </row>
    <row r="74" spans="1:7" x14ac:dyDescent="0.35">
      <c r="A74" s="24" t="s">
        <v>138</v>
      </c>
      <c r="B74" s="11"/>
      <c r="C74" s="11"/>
      <c r="D74" s="11"/>
      <c r="E74" s="11"/>
      <c r="F74" s="11"/>
      <c r="G74" s="11"/>
    </row>
    <row r="75" spans="1:7" ht="31" x14ac:dyDescent="0.35">
      <c r="A75" s="24" t="s">
        <v>139</v>
      </c>
      <c r="B75" s="11"/>
      <c r="C75" s="11"/>
      <c r="D75" s="11"/>
      <c r="E75" s="11"/>
      <c r="F75" s="11"/>
      <c r="G75" s="11"/>
    </row>
    <row r="76" spans="1:7" x14ac:dyDescent="0.35">
      <c r="A76" s="11" t="s">
        <v>140</v>
      </c>
      <c r="B76" s="11"/>
      <c r="C76" s="11"/>
      <c r="D76" s="11"/>
      <c r="E76" s="11"/>
      <c r="F76" s="11"/>
      <c r="G76" s="11"/>
    </row>
  </sheetData>
  <sheetProtection sheet="1" objects="1" scenarios="1"/>
  <conditionalFormatting sqref="F1:G1048576">
    <cfRule type="dataBar" priority="1">
      <dataBar>
        <cfvo type="num" val="0"/>
        <cfvo type="num" val="1"/>
        <color rgb="FFB4A9D4"/>
      </dataBar>
      <extLst>
        <ext xmlns:x14="http://schemas.microsoft.com/office/spreadsheetml/2009/9/main" uri="{B025F937-C7B1-47D3-B67F-A62EFF666E3E}">
          <x14:id>{E35FAC66-5531-49F9-8743-6C2AF9900724}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35FAC66-5531-49F9-8743-6C2AF9900724}">
            <x14:dataBar minLength="0" maxLength="100" gradient="0">
              <x14:cfvo type="num">
                <xm:f>0</xm:f>
              </x14:cfvo>
              <x14:cfvo type="num">
                <xm:f>1</xm:f>
              </x14:cfvo>
              <x14:negativeFillColor rgb="FFB4A9D4"/>
              <x14:axisColor rgb="FF000000"/>
            </x14:dataBar>
          </x14:cfRule>
          <xm:sqref>F1:G1048576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8"/>
  <sheetViews>
    <sheetView workbookViewId="0"/>
  </sheetViews>
  <sheetFormatPr defaultColWidth="11" defaultRowHeight="15.5" x14ac:dyDescent="0.35"/>
  <cols>
    <col min="1" max="1" width="50.75" customWidth="1"/>
    <col min="2" max="12" width="16.75" customWidth="1"/>
  </cols>
  <sheetData>
    <row r="1" spans="1:12" ht="21" x14ac:dyDescent="0.5">
      <c r="A1" s="10" t="s">
        <v>17</v>
      </c>
      <c r="B1" s="11"/>
      <c r="C1" s="11"/>
      <c r="D1" s="11"/>
      <c r="E1" s="11"/>
      <c r="F1" s="11"/>
      <c r="G1" s="11"/>
      <c r="H1" s="11"/>
      <c r="I1" s="11"/>
      <c r="J1" s="11"/>
      <c r="K1" s="11"/>
      <c r="L1" s="11"/>
    </row>
    <row r="2" spans="1:12" x14ac:dyDescent="0.35">
      <c r="A2" s="11" t="s">
        <v>58</v>
      </c>
      <c r="B2" s="11"/>
      <c r="C2" s="11"/>
      <c r="D2" s="11"/>
      <c r="E2" s="11"/>
      <c r="F2" s="11"/>
      <c r="G2" s="11"/>
      <c r="H2" s="11"/>
      <c r="I2" s="11"/>
      <c r="J2" s="11"/>
      <c r="K2" s="11"/>
      <c r="L2" s="11"/>
    </row>
    <row r="3" spans="1:12" x14ac:dyDescent="0.35">
      <c r="A3" s="11" t="s">
        <v>24</v>
      </c>
      <c r="B3" s="11"/>
      <c r="C3" s="11"/>
      <c r="D3" s="11"/>
      <c r="E3" s="11"/>
      <c r="F3" s="11"/>
      <c r="G3" s="11"/>
      <c r="H3" s="11"/>
      <c r="I3" s="11"/>
      <c r="J3" s="11"/>
      <c r="K3" s="11"/>
      <c r="L3" s="11"/>
    </row>
    <row r="4" spans="1:12" x14ac:dyDescent="0.35">
      <c r="A4" s="11" t="s">
        <v>25</v>
      </c>
      <c r="B4" s="11"/>
      <c r="C4" s="11"/>
      <c r="D4" s="11"/>
      <c r="E4" s="11"/>
      <c r="F4" s="11"/>
      <c r="G4" s="11"/>
      <c r="H4" s="11"/>
      <c r="I4" s="11"/>
      <c r="J4" s="11"/>
      <c r="K4" s="11"/>
      <c r="L4" s="11"/>
    </row>
    <row r="5" spans="1:12" x14ac:dyDescent="0.35">
      <c r="A5" s="11" t="s">
        <v>59</v>
      </c>
      <c r="B5" s="11"/>
      <c r="C5" s="11"/>
      <c r="D5" s="11"/>
      <c r="E5" s="11"/>
      <c r="F5" s="11"/>
      <c r="G5" s="11"/>
      <c r="H5" s="11"/>
      <c r="I5" s="11"/>
      <c r="J5" s="11"/>
      <c r="K5" s="11"/>
      <c r="L5" s="11"/>
    </row>
    <row r="6" spans="1:12" ht="80.150000000000006" customHeight="1" x14ac:dyDescent="0.35">
      <c r="A6" s="12" t="s">
        <v>842</v>
      </c>
      <c r="B6" s="12" t="s">
        <v>909</v>
      </c>
      <c r="C6" s="12" t="s">
        <v>353</v>
      </c>
      <c r="D6" s="12" t="s">
        <v>910</v>
      </c>
      <c r="E6" s="12" t="s">
        <v>911</v>
      </c>
      <c r="F6" s="12" t="s">
        <v>912</v>
      </c>
      <c r="G6" s="12" t="s">
        <v>913</v>
      </c>
      <c r="H6" s="12" t="s">
        <v>914</v>
      </c>
      <c r="I6" s="12" t="s">
        <v>915</v>
      </c>
      <c r="J6" s="12" t="s">
        <v>916</v>
      </c>
      <c r="K6" s="12" t="s">
        <v>354</v>
      </c>
      <c r="L6" s="12" t="s">
        <v>917</v>
      </c>
    </row>
    <row r="7" spans="1:12" x14ac:dyDescent="0.35">
      <c r="A7" s="13" t="s">
        <v>185</v>
      </c>
      <c r="B7" s="14">
        <v>1325</v>
      </c>
      <c r="C7" s="53">
        <v>3.0000000000000001E-3</v>
      </c>
      <c r="D7" s="14">
        <v>1305</v>
      </c>
      <c r="E7" s="14">
        <v>665</v>
      </c>
      <c r="F7" s="14">
        <v>500</v>
      </c>
      <c r="G7" s="14">
        <v>140</v>
      </c>
      <c r="H7" s="15">
        <v>0.51</v>
      </c>
      <c r="I7" s="15">
        <v>0.38</v>
      </c>
      <c r="J7" s="15">
        <v>0.11</v>
      </c>
      <c r="K7" s="58" t="s">
        <v>880</v>
      </c>
      <c r="L7" s="14">
        <v>11</v>
      </c>
    </row>
    <row r="8" spans="1:12" x14ac:dyDescent="0.35">
      <c r="A8" s="11" t="s">
        <v>194</v>
      </c>
      <c r="B8" s="16" t="s">
        <v>879</v>
      </c>
      <c r="C8" s="54">
        <v>0</v>
      </c>
      <c r="D8" s="16">
        <v>0</v>
      </c>
      <c r="E8" s="16">
        <v>0</v>
      </c>
      <c r="F8" s="16">
        <v>0</v>
      </c>
      <c r="G8" s="16">
        <v>0</v>
      </c>
      <c r="H8" s="17">
        <v>0</v>
      </c>
      <c r="I8" s="17">
        <v>0</v>
      </c>
      <c r="J8" s="17">
        <v>0</v>
      </c>
      <c r="K8" s="62" t="s">
        <v>879</v>
      </c>
      <c r="L8" s="61" t="s">
        <v>880</v>
      </c>
    </row>
    <row r="9" spans="1:12" x14ac:dyDescent="0.35">
      <c r="A9" s="11" t="s">
        <v>195</v>
      </c>
      <c r="B9" s="16">
        <v>15</v>
      </c>
      <c r="C9" s="54">
        <v>2E-3</v>
      </c>
      <c r="D9" s="16">
        <v>5</v>
      </c>
      <c r="E9" s="16">
        <v>5</v>
      </c>
      <c r="F9" s="16" t="s">
        <v>879</v>
      </c>
      <c r="G9" s="16">
        <v>0</v>
      </c>
      <c r="H9" s="17" t="s">
        <v>879</v>
      </c>
      <c r="I9" s="17" t="s">
        <v>879</v>
      </c>
      <c r="J9" s="17">
        <v>0</v>
      </c>
      <c r="K9" s="16">
        <v>10</v>
      </c>
      <c r="L9" s="16">
        <v>11</v>
      </c>
    </row>
    <row r="10" spans="1:12" x14ac:dyDescent="0.35">
      <c r="A10" s="11" t="s">
        <v>196</v>
      </c>
      <c r="B10" s="16">
        <v>30</v>
      </c>
      <c r="C10" s="54">
        <v>4.0000000000000001E-3</v>
      </c>
      <c r="D10" s="16">
        <v>15</v>
      </c>
      <c r="E10" s="16">
        <v>5</v>
      </c>
      <c r="F10" s="16">
        <v>5</v>
      </c>
      <c r="G10" s="16">
        <v>5</v>
      </c>
      <c r="H10" s="17">
        <v>0.41</v>
      </c>
      <c r="I10" s="17">
        <v>0.41</v>
      </c>
      <c r="J10" s="17">
        <v>0.18</v>
      </c>
      <c r="K10" s="16">
        <v>25</v>
      </c>
      <c r="L10" s="16">
        <v>16</v>
      </c>
    </row>
    <row r="11" spans="1:12" x14ac:dyDescent="0.35">
      <c r="A11" s="11" t="s">
        <v>197</v>
      </c>
      <c r="B11" s="16">
        <v>25</v>
      </c>
      <c r="C11" s="54">
        <v>3.0000000000000001E-3</v>
      </c>
      <c r="D11" s="16">
        <v>35</v>
      </c>
      <c r="E11" s="16">
        <v>15</v>
      </c>
      <c r="F11" s="16">
        <v>10</v>
      </c>
      <c r="G11" s="16">
        <v>5</v>
      </c>
      <c r="H11" s="17">
        <v>0.52</v>
      </c>
      <c r="I11" s="17">
        <v>0.36</v>
      </c>
      <c r="J11" s="17">
        <v>0.12</v>
      </c>
      <c r="K11" s="16">
        <v>15</v>
      </c>
      <c r="L11" s="16">
        <v>16</v>
      </c>
    </row>
    <row r="12" spans="1:12" x14ac:dyDescent="0.35">
      <c r="A12" s="11" t="s">
        <v>198</v>
      </c>
      <c r="B12" s="16">
        <v>20</v>
      </c>
      <c r="C12" s="54">
        <v>3.0000000000000001E-3</v>
      </c>
      <c r="D12" s="16">
        <v>30</v>
      </c>
      <c r="E12" s="16">
        <v>10</v>
      </c>
      <c r="F12" s="16">
        <v>20</v>
      </c>
      <c r="G12" s="16" t="s">
        <v>879</v>
      </c>
      <c r="H12" s="17" t="s">
        <v>879</v>
      </c>
      <c r="I12" s="17">
        <v>0.6</v>
      </c>
      <c r="J12" s="17" t="s">
        <v>879</v>
      </c>
      <c r="K12" s="16">
        <v>5</v>
      </c>
      <c r="L12" s="16">
        <v>14</v>
      </c>
    </row>
    <row r="13" spans="1:12" x14ac:dyDescent="0.35">
      <c r="A13" s="11" t="s">
        <v>199</v>
      </c>
      <c r="B13" s="16">
        <v>30</v>
      </c>
      <c r="C13" s="54">
        <v>4.0000000000000001E-3</v>
      </c>
      <c r="D13" s="16">
        <v>25</v>
      </c>
      <c r="E13" s="16">
        <v>5</v>
      </c>
      <c r="F13" s="16">
        <v>15</v>
      </c>
      <c r="G13" s="16" t="s">
        <v>879</v>
      </c>
      <c r="H13" s="17" t="s">
        <v>879</v>
      </c>
      <c r="I13" s="17">
        <v>0.61</v>
      </c>
      <c r="J13" s="17" t="s">
        <v>879</v>
      </c>
      <c r="K13" s="16">
        <v>10</v>
      </c>
      <c r="L13" s="16">
        <v>11</v>
      </c>
    </row>
    <row r="14" spans="1:12" x14ac:dyDescent="0.35">
      <c r="A14" s="11" t="s">
        <v>200</v>
      </c>
      <c r="B14" s="16">
        <v>20</v>
      </c>
      <c r="C14" s="54">
        <v>3.0000000000000001E-3</v>
      </c>
      <c r="D14" s="16">
        <v>20</v>
      </c>
      <c r="E14" s="16">
        <v>10</v>
      </c>
      <c r="F14" s="16">
        <v>10</v>
      </c>
      <c r="G14" s="16">
        <v>0</v>
      </c>
      <c r="H14" s="17">
        <v>0.57999999999999996</v>
      </c>
      <c r="I14" s="17">
        <v>0.42</v>
      </c>
      <c r="J14" s="17">
        <v>0</v>
      </c>
      <c r="K14" s="16">
        <v>15</v>
      </c>
      <c r="L14" s="16">
        <v>13</v>
      </c>
    </row>
    <row r="15" spans="1:12" x14ac:dyDescent="0.35">
      <c r="A15" s="11" t="s">
        <v>201</v>
      </c>
      <c r="B15" s="16">
        <v>25</v>
      </c>
      <c r="C15" s="54">
        <v>3.0000000000000001E-3</v>
      </c>
      <c r="D15" s="16">
        <v>30</v>
      </c>
      <c r="E15" s="16">
        <v>10</v>
      </c>
      <c r="F15" s="16">
        <v>20</v>
      </c>
      <c r="G15" s="16" t="s">
        <v>879</v>
      </c>
      <c r="H15" s="17" t="s">
        <v>879</v>
      </c>
      <c r="I15" s="17">
        <v>0.58099999999999996</v>
      </c>
      <c r="J15" s="17" t="s">
        <v>879</v>
      </c>
      <c r="K15" s="16">
        <v>10</v>
      </c>
      <c r="L15" s="16">
        <v>12</v>
      </c>
    </row>
    <row r="16" spans="1:12" x14ac:dyDescent="0.35">
      <c r="A16" s="11" t="s">
        <v>202</v>
      </c>
      <c r="B16" s="16">
        <v>25</v>
      </c>
      <c r="C16" s="54">
        <v>4.0000000000000001E-3</v>
      </c>
      <c r="D16" s="16">
        <v>20</v>
      </c>
      <c r="E16" s="16">
        <v>10</v>
      </c>
      <c r="F16" s="16">
        <v>10</v>
      </c>
      <c r="G16" s="16" t="s">
        <v>879</v>
      </c>
      <c r="H16" s="17">
        <v>0.45</v>
      </c>
      <c r="I16" s="17" t="s">
        <v>879</v>
      </c>
      <c r="J16" s="17" t="s">
        <v>879</v>
      </c>
      <c r="K16" s="16">
        <v>15</v>
      </c>
      <c r="L16" s="16">
        <v>11</v>
      </c>
    </row>
    <row r="17" spans="1:12" x14ac:dyDescent="0.35">
      <c r="A17" s="11" t="s">
        <v>203</v>
      </c>
      <c r="B17" s="16">
        <v>25</v>
      </c>
      <c r="C17" s="54">
        <v>4.0000000000000001E-3</v>
      </c>
      <c r="D17" s="16">
        <v>25</v>
      </c>
      <c r="E17" s="16">
        <v>10</v>
      </c>
      <c r="F17" s="16">
        <v>10</v>
      </c>
      <c r="G17" s="16" t="s">
        <v>879</v>
      </c>
      <c r="H17" s="17">
        <v>0.48</v>
      </c>
      <c r="I17" s="17" t="s">
        <v>879</v>
      </c>
      <c r="J17" s="17" t="s">
        <v>879</v>
      </c>
      <c r="K17" s="16">
        <v>15</v>
      </c>
      <c r="L17" s="16">
        <v>10</v>
      </c>
    </row>
    <row r="18" spans="1:12" x14ac:dyDescent="0.35">
      <c r="A18" s="11" t="s">
        <v>204</v>
      </c>
      <c r="B18" s="16">
        <v>25</v>
      </c>
      <c r="C18" s="54">
        <v>2E-3</v>
      </c>
      <c r="D18" s="16">
        <v>25</v>
      </c>
      <c r="E18" s="16">
        <v>15</v>
      </c>
      <c r="F18" s="16">
        <v>10</v>
      </c>
      <c r="G18" s="16">
        <v>5</v>
      </c>
      <c r="H18" s="17">
        <v>0.52</v>
      </c>
      <c r="I18" s="17">
        <v>0.3</v>
      </c>
      <c r="J18" s="17">
        <v>0.19</v>
      </c>
      <c r="K18" s="16">
        <v>10</v>
      </c>
      <c r="L18" s="16">
        <v>14</v>
      </c>
    </row>
    <row r="19" spans="1:12" x14ac:dyDescent="0.35">
      <c r="A19" s="11" t="s">
        <v>205</v>
      </c>
      <c r="B19" s="16">
        <v>30</v>
      </c>
      <c r="C19" s="54">
        <v>2E-3</v>
      </c>
      <c r="D19" s="16">
        <v>25</v>
      </c>
      <c r="E19" s="16">
        <v>15</v>
      </c>
      <c r="F19" s="16">
        <v>5</v>
      </c>
      <c r="G19" s="16">
        <v>5</v>
      </c>
      <c r="H19" s="17">
        <v>0.54</v>
      </c>
      <c r="I19" s="17">
        <v>0.23</v>
      </c>
      <c r="J19" s="17">
        <v>0.23</v>
      </c>
      <c r="K19" s="16">
        <v>15</v>
      </c>
      <c r="L19" s="16">
        <v>13</v>
      </c>
    </row>
    <row r="20" spans="1:12" x14ac:dyDescent="0.35">
      <c r="A20" s="11" t="s">
        <v>206</v>
      </c>
      <c r="B20" s="16">
        <v>25</v>
      </c>
      <c r="C20" s="54">
        <v>2E-3</v>
      </c>
      <c r="D20" s="16">
        <v>20</v>
      </c>
      <c r="E20" s="16">
        <v>10</v>
      </c>
      <c r="F20" s="16">
        <v>10</v>
      </c>
      <c r="G20" s="16">
        <v>5</v>
      </c>
      <c r="H20" s="17">
        <v>0.38</v>
      </c>
      <c r="I20" s="17">
        <v>0.43</v>
      </c>
      <c r="J20" s="17">
        <v>0.19</v>
      </c>
      <c r="K20" s="16">
        <v>20</v>
      </c>
      <c r="L20" s="16">
        <v>15</v>
      </c>
    </row>
    <row r="21" spans="1:12" x14ac:dyDescent="0.35">
      <c r="A21" s="11" t="s">
        <v>207</v>
      </c>
      <c r="B21" s="16">
        <v>45</v>
      </c>
      <c r="C21" s="54">
        <v>4.0000000000000001E-3</v>
      </c>
      <c r="D21" s="16">
        <v>30</v>
      </c>
      <c r="E21" s="16">
        <v>15</v>
      </c>
      <c r="F21" s="16">
        <v>15</v>
      </c>
      <c r="G21" s="16">
        <v>5</v>
      </c>
      <c r="H21" s="17">
        <v>0.47</v>
      </c>
      <c r="I21" s="17">
        <v>0.43</v>
      </c>
      <c r="J21" s="17">
        <v>0.1</v>
      </c>
      <c r="K21" s="16">
        <v>35</v>
      </c>
      <c r="L21" s="16">
        <v>13</v>
      </c>
    </row>
    <row r="22" spans="1:12" x14ac:dyDescent="0.35">
      <c r="A22" s="11" t="s">
        <v>208</v>
      </c>
      <c r="B22" s="16">
        <v>35</v>
      </c>
      <c r="C22" s="54">
        <v>5.0000000000000001E-3</v>
      </c>
      <c r="D22" s="16">
        <v>55</v>
      </c>
      <c r="E22" s="16">
        <v>15</v>
      </c>
      <c r="F22" s="16">
        <v>25</v>
      </c>
      <c r="G22" s="16">
        <v>10</v>
      </c>
      <c r="H22" s="17">
        <v>0.28000000000000003</v>
      </c>
      <c r="I22" s="17">
        <v>0.51</v>
      </c>
      <c r="J22" s="17">
        <v>0.21</v>
      </c>
      <c r="K22" s="16">
        <v>15</v>
      </c>
      <c r="L22" s="16">
        <v>14</v>
      </c>
    </row>
    <row r="23" spans="1:12" x14ac:dyDescent="0.35">
      <c r="A23" s="11" t="s">
        <v>209</v>
      </c>
      <c r="B23" s="16">
        <v>35</v>
      </c>
      <c r="C23" s="54">
        <v>5.0000000000000001E-3</v>
      </c>
      <c r="D23" s="16">
        <v>30</v>
      </c>
      <c r="E23" s="16">
        <v>10</v>
      </c>
      <c r="F23" s="16">
        <v>15</v>
      </c>
      <c r="G23" s="16">
        <v>5</v>
      </c>
      <c r="H23" s="17">
        <v>0.35</v>
      </c>
      <c r="I23" s="17">
        <v>0.42</v>
      </c>
      <c r="J23" s="17">
        <v>0.23</v>
      </c>
      <c r="K23" s="16">
        <v>20</v>
      </c>
      <c r="L23" s="16">
        <v>14</v>
      </c>
    </row>
    <row r="24" spans="1:12" x14ac:dyDescent="0.35">
      <c r="A24" s="11" t="s">
        <v>210</v>
      </c>
      <c r="B24" s="16">
        <v>40</v>
      </c>
      <c r="C24" s="54">
        <v>5.0000000000000001E-3</v>
      </c>
      <c r="D24" s="16">
        <v>30</v>
      </c>
      <c r="E24" s="16">
        <v>10</v>
      </c>
      <c r="F24" s="16">
        <v>10</v>
      </c>
      <c r="G24" s="16">
        <v>10</v>
      </c>
      <c r="H24" s="17">
        <v>0.38</v>
      </c>
      <c r="I24" s="17">
        <v>0.34</v>
      </c>
      <c r="J24" s="17">
        <v>0.28000000000000003</v>
      </c>
      <c r="K24" s="16">
        <v>30</v>
      </c>
      <c r="L24" s="16">
        <v>14</v>
      </c>
    </row>
    <row r="25" spans="1:12" x14ac:dyDescent="0.35">
      <c r="A25" s="11" t="s">
        <v>211</v>
      </c>
      <c r="B25" s="16">
        <v>25</v>
      </c>
      <c r="C25" s="54">
        <v>3.0000000000000001E-3</v>
      </c>
      <c r="D25" s="16">
        <v>35</v>
      </c>
      <c r="E25" s="16">
        <v>15</v>
      </c>
      <c r="F25" s="16">
        <v>10</v>
      </c>
      <c r="G25" s="16">
        <v>10</v>
      </c>
      <c r="H25" s="17">
        <v>0.44</v>
      </c>
      <c r="I25" s="17">
        <v>0.32</v>
      </c>
      <c r="J25" s="17">
        <v>0.24</v>
      </c>
      <c r="K25" s="16">
        <v>15</v>
      </c>
      <c r="L25" s="16">
        <v>13</v>
      </c>
    </row>
    <row r="26" spans="1:12" x14ac:dyDescent="0.35">
      <c r="A26" s="11" t="s">
        <v>212</v>
      </c>
      <c r="B26" s="16">
        <v>30</v>
      </c>
      <c r="C26" s="54">
        <v>3.0000000000000001E-3</v>
      </c>
      <c r="D26" s="16">
        <v>25</v>
      </c>
      <c r="E26" s="16">
        <v>10</v>
      </c>
      <c r="F26" s="16">
        <v>10</v>
      </c>
      <c r="G26" s="16">
        <v>5</v>
      </c>
      <c r="H26" s="17">
        <v>0.38</v>
      </c>
      <c r="I26" s="17">
        <v>0.35</v>
      </c>
      <c r="J26" s="17">
        <v>0.27</v>
      </c>
      <c r="K26" s="16">
        <v>20</v>
      </c>
      <c r="L26" s="16">
        <v>14</v>
      </c>
    </row>
    <row r="27" spans="1:12" x14ac:dyDescent="0.35">
      <c r="A27" s="11" t="s">
        <v>213</v>
      </c>
      <c r="B27" s="16">
        <v>40</v>
      </c>
      <c r="C27" s="54">
        <v>4.0000000000000001E-3</v>
      </c>
      <c r="D27" s="16">
        <v>40</v>
      </c>
      <c r="E27" s="16">
        <v>10</v>
      </c>
      <c r="F27" s="16">
        <v>10</v>
      </c>
      <c r="G27" s="16">
        <v>15</v>
      </c>
      <c r="H27" s="17">
        <v>0.31</v>
      </c>
      <c r="I27" s="17">
        <v>0.28000000000000003</v>
      </c>
      <c r="J27" s="17">
        <v>0.41</v>
      </c>
      <c r="K27" s="16">
        <v>20</v>
      </c>
      <c r="L27" s="16">
        <v>10</v>
      </c>
    </row>
    <row r="28" spans="1:12" x14ac:dyDescent="0.35">
      <c r="A28" s="11" t="s">
        <v>214</v>
      </c>
      <c r="B28" s="16">
        <v>30</v>
      </c>
      <c r="C28" s="54">
        <v>3.0000000000000001E-3</v>
      </c>
      <c r="D28" s="16">
        <v>35</v>
      </c>
      <c r="E28" s="16">
        <v>15</v>
      </c>
      <c r="F28" s="16">
        <v>10</v>
      </c>
      <c r="G28" s="16">
        <v>10</v>
      </c>
      <c r="H28" s="17">
        <v>0.42</v>
      </c>
      <c r="I28" s="17">
        <v>0.27</v>
      </c>
      <c r="J28" s="17">
        <v>0.3</v>
      </c>
      <c r="K28" s="16">
        <v>20</v>
      </c>
      <c r="L28" s="16">
        <v>8</v>
      </c>
    </row>
    <row r="29" spans="1:12" x14ac:dyDescent="0.35">
      <c r="A29" s="11" t="s">
        <v>215</v>
      </c>
      <c r="B29" s="16">
        <v>25</v>
      </c>
      <c r="C29" s="54">
        <v>3.0000000000000001E-3</v>
      </c>
      <c r="D29" s="16">
        <v>30</v>
      </c>
      <c r="E29" s="16">
        <v>5</v>
      </c>
      <c r="F29" s="16">
        <v>15</v>
      </c>
      <c r="G29" s="16">
        <v>10</v>
      </c>
      <c r="H29" s="17">
        <v>0.17</v>
      </c>
      <c r="I29" s="17">
        <v>0.52</v>
      </c>
      <c r="J29" s="17">
        <v>0.31</v>
      </c>
      <c r="K29" s="16">
        <v>15</v>
      </c>
      <c r="L29" s="16">
        <v>11</v>
      </c>
    </row>
    <row r="30" spans="1:12" x14ac:dyDescent="0.35">
      <c r="A30" s="11" t="s">
        <v>216</v>
      </c>
      <c r="B30" s="16">
        <v>25</v>
      </c>
      <c r="C30" s="54">
        <v>2E-3</v>
      </c>
      <c r="D30" s="16">
        <v>25</v>
      </c>
      <c r="E30" s="16">
        <v>10</v>
      </c>
      <c r="F30" s="16">
        <v>10</v>
      </c>
      <c r="G30" s="16">
        <v>5</v>
      </c>
      <c r="H30" s="17">
        <v>0.31</v>
      </c>
      <c r="I30" s="17">
        <v>0.42</v>
      </c>
      <c r="J30" s="17">
        <v>0.27</v>
      </c>
      <c r="K30" s="16">
        <v>10</v>
      </c>
      <c r="L30" s="16">
        <v>11</v>
      </c>
    </row>
    <row r="31" spans="1:12" x14ac:dyDescent="0.35">
      <c r="A31" s="11" t="s">
        <v>217</v>
      </c>
      <c r="B31" s="16">
        <v>25</v>
      </c>
      <c r="C31" s="54">
        <v>3.0000000000000001E-3</v>
      </c>
      <c r="D31" s="16">
        <v>20</v>
      </c>
      <c r="E31" s="16">
        <v>5</v>
      </c>
      <c r="F31" s="16">
        <v>10</v>
      </c>
      <c r="G31" s="16">
        <v>5</v>
      </c>
      <c r="H31" s="17">
        <v>0.25</v>
      </c>
      <c r="I31" s="17">
        <v>0.45</v>
      </c>
      <c r="J31" s="17">
        <v>0.3</v>
      </c>
      <c r="K31" s="16">
        <v>15</v>
      </c>
      <c r="L31" s="16">
        <v>9</v>
      </c>
    </row>
    <row r="32" spans="1:12" x14ac:dyDescent="0.35">
      <c r="A32" s="11" t="s">
        <v>218</v>
      </c>
      <c r="B32" s="16">
        <v>20</v>
      </c>
      <c r="C32" s="54">
        <v>3.0000000000000001E-3</v>
      </c>
      <c r="D32" s="16">
        <v>25</v>
      </c>
      <c r="E32" s="16">
        <v>5</v>
      </c>
      <c r="F32" s="16">
        <v>15</v>
      </c>
      <c r="G32" s="16">
        <v>5</v>
      </c>
      <c r="H32" s="17">
        <v>0.28000000000000003</v>
      </c>
      <c r="I32" s="17">
        <v>0.6</v>
      </c>
      <c r="J32" s="17">
        <v>0.12</v>
      </c>
      <c r="K32" s="16">
        <v>10</v>
      </c>
      <c r="L32" s="16">
        <v>11</v>
      </c>
    </row>
    <row r="33" spans="1:12" x14ac:dyDescent="0.35">
      <c r="A33" s="11" t="s">
        <v>219</v>
      </c>
      <c r="B33" s="16">
        <v>30</v>
      </c>
      <c r="C33" s="54">
        <v>6.0000000000000001E-3</v>
      </c>
      <c r="D33" s="16">
        <v>25</v>
      </c>
      <c r="E33" s="16">
        <v>10</v>
      </c>
      <c r="F33" s="16">
        <v>5</v>
      </c>
      <c r="G33" s="16">
        <v>10</v>
      </c>
      <c r="H33" s="17">
        <v>0.33</v>
      </c>
      <c r="I33" s="17">
        <v>0.25</v>
      </c>
      <c r="J33" s="17">
        <v>0.42</v>
      </c>
      <c r="K33" s="16">
        <v>20</v>
      </c>
      <c r="L33" s="16">
        <v>5</v>
      </c>
    </row>
    <row r="34" spans="1:12" x14ac:dyDescent="0.35">
      <c r="A34" s="11" t="s">
        <v>220</v>
      </c>
      <c r="B34" s="16">
        <v>20</v>
      </c>
      <c r="C34" s="54">
        <v>4.0000000000000001E-3</v>
      </c>
      <c r="D34" s="16">
        <v>25</v>
      </c>
      <c r="E34" s="16">
        <v>10</v>
      </c>
      <c r="F34" s="16">
        <v>10</v>
      </c>
      <c r="G34" s="16">
        <v>0</v>
      </c>
      <c r="H34" s="17">
        <v>0.48</v>
      </c>
      <c r="I34" s="17">
        <v>0.52</v>
      </c>
      <c r="J34" s="17">
        <v>0</v>
      </c>
      <c r="K34" s="16">
        <v>15</v>
      </c>
      <c r="L34" s="16">
        <v>12</v>
      </c>
    </row>
    <row r="35" spans="1:12" x14ac:dyDescent="0.35">
      <c r="A35" s="11" t="s">
        <v>221</v>
      </c>
      <c r="B35" s="16">
        <v>20</v>
      </c>
      <c r="C35" s="54">
        <v>3.0000000000000001E-3</v>
      </c>
      <c r="D35" s="16">
        <v>15</v>
      </c>
      <c r="E35" s="16">
        <v>10</v>
      </c>
      <c r="F35" s="16">
        <v>5</v>
      </c>
      <c r="G35" s="16">
        <v>0</v>
      </c>
      <c r="H35" s="17">
        <v>0.65</v>
      </c>
      <c r="I35" s="17">
        <v>0.35</v>
      </c>
      <c r="J35" s="17">
        <v>0</v>
      </c>
      <c r="K35" s="16">
        <v>15</v>
      </c>
      <c r="L35" s="16">
        <v>6</v>
      </c>
    </row>
    <row r="36" spans="1:12" x14ac:dyDescent="0.35">
      <c r="A36" s="11" t="s">
        <v>222</v>
      </c>
      <c r="B36" s="16">
        <v>20</v>
      </c>
      <c r="C36" s="54">
        <v>6.0000000000000001E-3</v>
      </c>
      <c r="D36" s="16">
        <v>25</v>
      </c>
      <c r="E36" s="16">
        <v>10</v>
      </c>
      <c r="F36" s="16">
        <v>15</v>
      </c>
      <c r="G36" s="16" t="s">
        <v>879</v>
      </c>
      <c r="H36" s="17" t="s">
        <v>879</v>
      </c>
      <c r="I36" s="17">
        <v>0.5</v>
      </c>
      <c r="J36" s="17" t="s">
        <v>879</v>
      </c>
      <c r="K36" s="16">
        <v>10</v>
      </c>
      <c r="L36" s="16">
        <v>8</v>
      </c>
    </row>
    <row r="37" spans="1:12" x14ac:dyDescent="0.35">
      <c r="A37" s="11" t="s">
        <v>223</v>
      </c>
      <c r="B37" s="16">
        <v>20</v>
      </c>
      <c r="C37" s="54">
        <v>5.0000000000000001E-3</v>
      </c>
      <c r="D37" s="16">
        <v>15</v>
      </c>
      <c r="E37" s="16">
        <v>10</v>
      </c>
      <c r="F37" s="16">
        <v>5</v>
      </c>
      <c r="G37" s="16">
        <v>0</v>
      </c>
      <c r="H37" s="17">
        <v>0.71</v>
      </c>
      <c r="I37" s="17">
        <v>0.28999999999999998</v>
      </c>
      <c r="J37" s="17">
        <v>0</v>
      </c>
      <c r="K37" s="16">
        <v>15</v>
      </c>
      <c r="L37" s="16">
        <v>5</v>
      </c>
    </row>
    <row r="38" spans="1:12" x14ac:dyDescent="0.35">
      <c r="A38" s="11" t="s">
        <v>224</v>
      </c>
      <c r="B38" s="16">
        <v>15</v>
      </c>
      <c r="C38" s="54">
        <v>3.0000000000000001E-3</v>
      </c>
      <c r="D38" s="16">
        <v>20</v>
      </c>
      <c r="E38" s="16">
        <v>10</v>
      </c>
      <c r="F38" s="16">
        <v>10</v>
      </c>
      <c r="G38" s="16">
        <v>0</v>
      </c>
      <c r="H38" s="17">
        <v>0.53</v>
      </c>
      <c r="I38" s="17">
        <v>0.47</v>
      </c>
      <c r="J38" s="17">
        <v>0</v>
      </c>
      <c r="K38" s="16">
        <v>10</v>
      </c>
      <c r="L38" s="16">
        <v>9</v>
      </c>
    </row>
    <row r="39" spans="1:12" x14ac:dyDescent="0.35">
      <c r="A39" s="11" t="s">
        <v>225</v>
      </c>
      <c r="B39" s="16">
        <v>20</v>
      </c>
      <c r="C39" s="54">
        <v>3.0000000000000001E-3</v>
      </c>
      <c r="D39" s="16">
        <v>15</v>
      </c>
      <c r="E39" s="16">
        <v>5</v>
      </c>
      <c r="F39" s="16">
        <v>10</v>
      </c>
      <c r="G39" s="16">
        <v>0</v>
      </c>
      <c r="H39" s="17">
        <v>0.38</v>
      </c>
      <c r="I39" s="17">
        <v>0.63</v>
      </c>
      <c r="J39" s="17">
        <v>0</v>
      </c>
      <c r="K39" s="16">
        <v>15</v>
      </c>
      <c r="L39" s="16">
        <v>8</v>
      </c>
    </row>
    <row r="40" spans="1:12" x14ac:dyDescent="0.35">
      <c r="A40" s="11" t="s">
        <v>226</v>
      </c>
      <c r="B40" s="16">
        <v>10</v>
      </c>
      <c r="C40" s="54">
        <v>2E-3</v>
      </c>
      <c r="D40" s="16">
        <v>15</v>
      </c>
      <c r="E40" s="16">
        <v>10</v>
      </c>
      <c r="F40" s="16">
        <v>5</v>
      </c>
      <c r="G40" s="16">
        <v>0</v>
      </c>
      <c r="H40" s="17">
        <v>0.56999999999999995</v>
      </c>
      <c r="I40" s="17">
        <v>0.43</v>
      </c>
      <c r="J40" s="17">
        <v>0</v>
      </c>
      <c r="K40" s="16">
        <v>10</v>
      </c>
      <c r="L40" s="16">
        <v>8</v>
      </c>
    </row>
    <row r="41" spans="1:12" x14ac:dyDescent="0.35">
      <c r="A41" s="11" t="s">
        <v>227</v>
      </c>
      <c r="B41" s="16">
        <v>15</v>
      </c>
      <c r="C41" s="54">
        <v>2E-3</v>
      </c>
      <c r="D41" s="16">
        <v>15</v>
      </c>
      <c r="E41" s="16">
        <v>10</v>
      </c>
      <c r="F41" s="16">
        <v>5</v>
      </c>
      <c r="G41" s="16">
        <v>0</v>
      </c>
      <c r="H41" s="17">
        <v>0.71</v>
      </c>
      <c r="I41" s="17">
        <v>0.28999999999999998</v>
      </c>
      <c r="J41" s="17">
        <v>0</v>
      </c>
      <c r="K41" s="16">
        <v>10</v>
      </c>
      <c r="L41" s="16">
        <v>11</v>
      </c>
    </row>
    <row r="42" spans="1:12" x14ac:dyDescent="0.35">
      <c r="A42" s="11" t="s">
        <v>228</v>
      </c>
      <c r="B42" s="16">
        <v>20</v>
      </c>
      <c r="C42" s="54">
        <v>3.0000000000000001E-3</v>
      </c>
      <c r="D42" s="16">
        <v>15</v>
      </c>
      <c r="E42" s="16">
        <v>15</v>
      </c>
      <c r="F42" s="16">
        <v>5</v>
      </c>
      <c r="G42" s="16">
        <v>0</v>
      </c>
      <c r="H42" s="17">
        <v>0.76</v>
      </c>
      <c r="I42" s="17">
        <v>0.24</v>
      </c>
      <c r="J42" s="17">
        <v>0</v>
      </c>
      <c r="K42" s="16">
        <v>15</v>
      </c>
      <c r="L42" s="16">
        <v>6</v>
      </c>
    </row>
    <row r="43" spans="1:12" x14ac:dyDescent="0.35">
      <c r="A43" s="11" t="s">
        <v>229</v>
      </c>
      <c r="B43" s="16">
        <v>20</v>
      </c>
      <c r="C43" s="54">
        <v>2E-3</v>
      </c>
      <c r="D43" s="16">
        <v>25</v>
      </c>
      <c r="E43" s="16">
        <v>15</v>
      </c>
      <c r="F43" s="16">
        <v>5</v>
      </c>
      <c r="G43" s="16">
        <v>0</v>
      </c>
      <c r="H43" s="17">
        <v>0.7</v>
      </c>
      <c r="I43" s="17">
        <v>0.3</v>
      </c>
      <c r="J43" s="17">
        <v>0</v>
      </c>
      <c r="K43" s="16">
        <v>15</v>
      </c>
      <c r="L43" s="16">
        <v>8</v>
      </c>
    </row>
    <row r="44" spans="1:12" x14ac:dyDescent="0.35">
      <c r="A44" s="11" t="s">
        <v>230</v>
      </c>
      <c r="B44" s="16">
        <v>25</v>
      </c>
      <c r="C44" s="54">
        <v>2E-3</v>
      </c>
      <c r="D44" s="16">
        <v>25</v>
      </c>
      <c r="E44" s="16">
        <v>20</v>
      </c>
      <c r="F44" s="16">
        <v>5</v>
      </c>
      <c r="G44" s="16">
        <v>0</v>
      </c>
      <c r="H44" s="17">
        <v>0.72</v>
      </c>
      <c r="I44" s="17">
        <v>0.28000000000000003</v>
      </c>
      <c r="J44" s="17">
        <v>0</v>
      </c>
      <c r="K44" s="16">
        <v>15</v>
      </c>
      <c r="L44" s="16">
        <v>8</v>
      </c>
    </row>
    <row r="45" spans="1:12" x14ac:dyDescent="0.35">
      <c r="A45" s="11" t="s">
        <v>231</v>
      </c>
      <c r="B45" s="16">
        <v>40</v>
      </c>
      <c r="C45" s="54">
        <v>4.0000000000000001E-3</v>
      </c>
      <c r="D45" s="16">
        <v>35</v>
      </c>
      <c r="E45" s="16">
        <v>25</v>
      </c>
      <c r="F45" s="16">
        <v>5</v>
      </c>
      <c r="G45" s="16">
        <v>0</v>
      </c>
      <c r="H45" s="17">
        <v>0.79</v>
      </c>
      <c r="I45" s="17">
        <v>0.21</v>
      </c>
      <c r="J45" s="17">
        <v>0</v>
      </c>
      <c r="K45" s="16">
        <v>25</v>
      </c>
      <c r="L45" s="16">
        <v>8</v>
      </c>
    </row>
    <row r="46" spans="1:12" x14ac:dyDescent="0.35">
      <c r="A46" s="11" t="s">
        <v>232</v>
      </c>
      <c r="B46" s="16">
        <v>30</v>
      </c>
      <c r="C46" s="54">
        <v>4.0000000000000001E-3</v>
      </c>
      <c r="D46" s="16">
        <v>35</v>
      </c>
      <c r="E46" s="16">
        <v>25</v>
      </c>
      <c r="F46" s="16">
        <v>10</v>
      </c>
      <c r="G46" s="16">
        <v>0</v>
      </c>
      <c r="H46" s="17">
        <v>0.72</v>
      </c>
      <c r="I46" s="17">
        <v>0.28000000000000003</v>
      </c>
      <c r="J46" s="17">
        <v>0</v>
      </c>
      <c r="K46" s="16">
        <v>15</v>
      </c>
      <c r="L46" s="16">
        <v>10</v>
      </c>
    </row>
    <row r="47" spans="1:12" x14ac:dyDescent="0.35">
      <c r="A47" s="11" t="s">
        <v>233</v>
      </c>
      <c r="B47" s="16">
        <v>25</v>
      </c>
      <c r="C47" s="54">
        <v>5.0000000000000001E-3</v>
      </c>
      <c r="D47" s="16">
        <v>30</v>
      </c>
      <c r="E47" s="16">
        <v>15</v>
      </c>
      <c r="F47" s="16">
        <v>10</v>
      </c>
      <c r="G47" s="16">
        <v>0</v>
      </c>
      <c r="H47" s="17">
        <v>0.61</v>
      </c>
      <c r="I47" s="17">
        <v>0.39</v>
      </c>
      <c r="J47" s="17">
        <v>0</v>
      </c>
      <c r="K47" s="16">
        <v>15</v>
      </c>
      <c r="L47" s="16">
        <v>11</v>
      </c>
    </row>
    <row r="48" spans="1:12" x14ac:dyDescent="0.35">
      <c r="A48" s="11" t="s">
        <v>234</v>
      </c>
      <c r="B48" s="16">
        <v>20</v>
      </c>
      <c r="C48" s="54">
        <v>6.0000000000000001E-3</v>
      </c>
      <c r="D48" s="16">
        <v>20</v>
      </c>
      <c r="E48" s="16">
        <v>10</v>
      </c>
      <c r="F48" s="16">
        <v>10</v>
      </c>
      <c r="G48" s="16">
        <v>0</v>
      </c>
      <c r="H48" s="17">
        <v>0.52</v>
      </c>
      <c r="I48" s="17">
        <v>0.48</v>
      </c>
      <c r="J48" s="17">
        <v>0</v>
      </c>
      <c r="K48" s="16">
        <v>15</v>
      </c>
      <c r="L48" s="16">
        <v>9</v>
      </c>
    </row>
    <row r="49" spans="1:12" x14ac:dyDescent="0.35">
      <c r="A49" s="11" t="s">
        <v>235</v>
      </c>
      <c r="B49" s="16">
        <v>20</v>
      </c>
      <c r="C49" s="54">
        <v>4.0000000000000001E-3</v>
      </c>
      <c r="D49" s="16">
        <v>15</v>
      </c>
      <c r="E49" s="16">
        <v>15</v>
      </c>
      <c r="F49" s="16">
        <v>5</v>
      </c>
      <c r="G49" s="16">
        <v>0</v>
      </c>
      <c r="H49" s="17">
        <v>0.76</v>
      </c>
      <c r="I49" s="17">
        <v>0.24</v>
      </c>
      <c r="J49" s="17">
        <v>0</v>
      </c>
      <c r="K49" s="16">
        <v>15</v>
      </c>
      <c r="L49" s="16">
        <v>7</v>
      </c>
    </row>
    <row r="50" spans="1:12" x14ac:dyDescent="0.35">
      <c r="A50" s="11" t="s">
        <v>236</v>
      </c>
      <c r="B50" s="16">
        <v>30</v>
      </c>
      <c r="C50" s="54">
        <v>7.0000000000000001E-3</v>
      </c>
      <c r="D50" s="16">
        <v>25</v>
      </c>
      <c r="E50" s="16">
        <v>20</v>
      </c>
      <c r="F50" s="16">
        <v>10</v>
      </c>
      <c r="G50" s="16">
        <v>0</v>
      </c>
      <c r="H50" s="17">
        <v>0.69</v>
      </c>
      <c r="I50" s="17">
        <v>0.31</v>
      </c>
      <c r="J50" s="17">
        <v>0</v>
      </c>
      <c r="K50" s="16">
        <v>20</v>
      </c>
      <c r="L50" s="16">
        <v>9</v>
      </c>
    </row>
    <row r="51" spans="1:12" x14ac:dyDescent="0.35">
      <c r="A51" s="11" t="s">
        <v>237</v>
      </c>
      <c r="B51" s="16">
        <v>55</v>
      </c>
      <c r="C51" s="54">
        <v>5.0000000000000001E-3</v>
      </c>
      <c r="D51" s="16">
        <v>50</v>
      </c>
      <c r="E51" s="16">
        <v>40</v>
      </c>
      <c r="F51" s="16">
        <v>10</v>
      </c>
      <c r="G51" s="16">
        <v>0</v>
      </c>
      <c r="H51" s="17">
        <v>0.82</v>
      </c>
      <c r="I51" s="17">
        <v>0.18</v>
      </c>
      <c r="J51" s="17">
        <v>0</v>
      </c>
      <c r="K51" s="16">
        <v>25</v>
      </c>
      <c r="L51" s="16">
        <v>7</v>
      </c>
    </row>
    <row r="52" spans="1:12" x14ac:dyDescent="0.35">
      <c r="A52" s="11" t="s">
        <v>238</v>
      </c>
      <c r="B52" s="16">
        <v>35</v>
      </c>
      <c r="C52" s="54">
        <v>4.0000000000000001E-3</v>
      </c>
      <c r="D52" s="16">
        <v>35</v>
      </c>
      <c r="E52" s="16">
        <v>20</v>
      </c>
      <c r="F52" s="16">
        <v>15</v>
      </c>
      <c r="G52" s="16">
        <v>0</v>
      </c>
      <c r="H52" s="17">
        <v>0.59</v>
      </c>
      <c r="I52" s="17">
        <v>0.41</v>
      </c>
      <c r="J52" s="17">
        <v>0</v>
      </c>
      <c r="K52" s="16">
        <v>25</v>
      </c>
      <c r="L52" s="16">
        <v>14</v>
      </c>
    </row>
    <row r="53" spans="1:12" x14ac:dyDescent="0.35">
      <c r="A53" s="11" t="s">
        <v>239</v>
      </c>
      <c r="B53" s="16">
        <v>45</v>
      </c>
      <c r="C53" s="54">
        <v>7.0000000000000001E-3</v>
      </c>
      <c r="D53" s="16">
        <v>40</v>
      </c>
      <c r="E53" s="16">
        <v>25</v>
      </c>
      <c r="F53" s="16">
        <v>15</v>
      </c>
      <c r="G53" s="16">
        <v>0</v>
      </c>
      <c r="H53" s="17">
        <v>0.63</v>
      </c>
      <c r="I53" s="17">
        <v>0.37</v>
      </c>
      <c r="J53" s="17">
        <v>0</v>
      </c>
      <c r="K53" s="16">
        <v>30</v>
      </c>
      <c r="L53" s="16">
        <v>11</v>
      </c>
    </row>
    <row r="54" spans="1:12" x14ac:dyDescent="0.35">
      <c r="A54" s="11" t="s">
        <v>240</v>
      </c>
      <c r="B54" s="16">
        <v>40</v>
      </c>
      <c r="C54" s="54">
        <v>6.0000000000000001E-3</v>
      </c>
      <c r="D54" s="16">
        <v>40</v>
      </c>
      <c r="E54" s="16">
        <v>30</v>
      </c>
      <c r="F54" s="16">
        <v>10</v>
      </c>
      <c r="G54" s="16" t="s">
        <v>879</v>
      </c>
      <c r="H54" s="17">
        <v>0.73</v>
      </c>
      <c r="I54" s="16" t="s">
        <v>879</v>
      </c>
      <c r="J54" s="16" t="s">
        <v>879</v>
      </c>
      <c r="K54" s="16">
        <v>30</v>
      </c>
      <c r="L54" s="16">
        <v>11</v>
      </c>
    </row>
    <row r="55" spans="1:12" x14ac:dyDescent="0.35">
      <c r="A55" s="11" t="s">
        <v>241</v>
      </c>
      <c r="B55" s="16">
        <v>30</v>
      </c>
      <c r="C55" s="54">
        <v>6.0000000000000001E-3</v>
      </c>
      <c r="D55" s="16">
        <v>40</v>
      </c>
      <c r="E55" s="16">
        <v>20</v>
      </c>
      <c r="F55" s="16">
        <v>20</v>
      </c>
      <c r="G55" s="16">
        <v>0</v>
      </c>
      <c r="H55" s="17">
        <v>0.53</v>
      </c>
      <c r="I55" s="17">
        <v>0.48</v>
      </c>
      <c r="J55" s="17">
        <v>0</v>
      </c>
      <c r="K55" s="16">
        <v>20</v>
      </c>
      <c r="L55" s="16">
        <v>10</v>
      </c>
    </row>
    <row r="56" spans="1:12" x14ac:dyDescent="0.35">
      <c r="A56" s="11" t="s">
        <v>242</v>
      </c>
      <c r="B56" s="16">
        <v>25</v>
      </c>
      <c r="C56" s="54">
        <v>4.0000000000000001E-3</v>
      </c>
      <c r="D56" s="16">
        <v>20</v>
      </c>
      <c r="E56" s="16">
        <v>15</v>
      </c>
      <c r="F56" s="16">
        <v>5</v>
      </c>
      <c r="G56" s="16">
        <v>0</v>
      </c>
      <c r="H56" s="17">
        <v>0.71</v>
      </c>
      <c r="I56" s="17">
        <v>0.28999999999999998</v>
      </c>
      <c r="J56" s="17">
        <v>0</v>
      </c>
      <c r="K56" s="16">
        <v>20</v>
      </c>
      <c r="L56" s="16">
        <v>12</v>
      </c>
    </row>
    <row r="57" spans="1:12" x14ac:dyDescent="0.35">
      <c r="A57" s="11" t="s">
        <v>243</v>
      </c>
      <c r="B57" s="16">
        <v>25</v>
      </c>
      <c r="C57" s="54">
        <v>5.0000000000000001E-3</v>
      </c>
      <c r="D57" s="16">
        <v>25</v>
      </c>
      <c r="E57" s="16">
        <v>15</v>
      </c>
      <c r="F57" s="16">
        <v>10</v>
      </c>
      <c r="G57" s="16">
        <v>0</v>
      </c>
      <c r="H57" s="17">
        <v>0.6</v>
      </c>
      <c r="I57" s="17">
        <v>0.4</v>
      </c>
      <c r="J57" s="17">
        <v>0</v>
      </c>
      <c r="K57" s="16">
        <v>20</v>
      </c>
      <c r="L57" s="16">
        <v>9</v>
      </c>
    </row>
    <row r="58" spans="1:12" x14ac:dyDescent="0.35">
      <c r="A58" s="18" t="s">
        <v>245</v>
      </c>
      <c r="B58" s="19">
        <v>170</v>
      </c>
      <c r="C58" s="55">
        <v>3.0000000000000001E-3</v>
      </c>
      <c r="D58" s="19">
        <v>160</v>
      </c>
      <c r="E58" s="19">
        <v>70</v>
      </c>
      <c r="F58" s="19">
        <v>80</v>
      </c>
      <c r="G58" s="19">
        <v>10</v>
      </c>
      <c r="H58" s="20">
        <v>0.43</v>
      </c>
      <c r="I58" s="20">
        <v>0.5</v>
      </c>
      <c r="J58" s="20">
        <v>7.0000000000000007E-2</v>
      </c>
      <c r="K58" s="58" t="s">
        <v>880</v>
      </c>
      <c r="L58" s="19">
        <v>14</v>
      </c>
    </row>
    <row r="59" spans="1:12" x14ac:dyDescent="0.35">
      <c r="A59" s="21" t="s">
        <v>246</v>
      </c>
      <c r="B59" s="22">
        <v>375</v>
      </c>
      <c r="C59" s="56">
        <v>3.0000000000000001E-3</v>
      </c>
      <c r="D59" s="22">
        <v>365</v>
      </c>
      <c r="E59" s="22">
        <v>145</v>
      </c>
      <c r="F59" s="22">
        <v>140</v>
      </c>
      <c r="G59" s="22">
        <v>80</v>
      </c>
      <c r="H59" s="23">
        <v>0.4</v>
      </c>
      <c r="I59" s="23">
        <v>0.38</v>
      </c>
      <c r="J59" s="23">
        <v>0.22</v>
      </c>
      <c r="K59" s="59" t="s">
        <v>880</v>
      </c>
      <c r="L59" s="22">
        <v>13</v>
      </c>
    </row>
    <row r="60" spans="1:12" x14ac:dyDescent="0.35">
      <c r="A60" s="21" t="s">
        <v>247</v>
      </c>
      <c r="B60" s="22">
        <v>265</v>
      </c>
      <c r="C60" s="56">
        <v>3.0000000000000001E-3</v>
      </c>
      <c r="D60" s="22">
        <v>270</v>
      </c>
      <c r="E60" s="22">
        <v>105</v>
      </c>
      <c r="F60" s="22">
        <v>120</v>
      </c>
      <c r="G60" s="22">
        <v>45</v>
      </c>
      <c r="H60" s="23">
        <v>0.39</v>
      </c>
      <c r="I60" s="23">
        <v>0.44</v>
      </c>
      <c r="J60" s="23">
        <v>0.17</v>
      </c>
      <c r="K60" s="59" t="s">
        <v>880</v>
      </c>
      <c r="L60" s="22">
        <v>9</v>
      </c>
    </row>
    <row r="61" spans="1:12" x14ac:dyDescent="0.35">
      <c r="A61" s="21" t="s">
        <v>248</v>
      </c>
      <c r="B61" s="22">
        <v>320</v>
      </c>
      <c r="C61" s="56">
        <v>4.0000000000000001E-3</v>
      </c>
      <c r="D61" s="22">
        <v>305</v>
      </c>
      <c r="E61" s="22">
        <v>220</v>
      </c>
      <c r="F61" s="22">
        <v>90</v>
      </c>
      <c r="G61" s="22">
        <v>0</v>
      </c>
      <c r="H61" s="23">
        <v>0.71</v>
      </c>
      <c r="I61" s="23">
        <v>0.28999999999999998</v>
      </c>
      <c r="J61" s="23">
        <v>0</v>
      </c>
      <c r="K61" s="59" t="s">
        <v>880</v>
      </c>
      <c r="L61" s="22">
        <v>8</v>
      </c>
    </row>
    <row r="62" spans="1:12" x14ac:dyDescent="0.35">
      <c r="A62" s="21" t="s">
        <v>249</v>
      </c>
      <c r="B62" s="22">
        <v>195</v>
      </c>
      <c r="C62" s="56">
        <v>5.0000000000000001E-3</v>
      </c>
      <c r="D62" s="22">
        <v>200</v>
      </c>
      <c r="E62" s="22">
        <v>125</v>
      </c>
      <c r="F62" s="22">
        <v>75</v>
      </c>
      <c r="G62" s="22" t="s">
        <v>879</v>
      </c>
      <c r="H62" s="23">
        <v>0.63</v>
      </c>
      <c r="I62" s="22" t="s">
        <v>879</v>
      </c>
      <c r="J62" s="22" t="s">
        <v>879</v>
      </c>
      <c r="K62" s="60" t="s">
        <v>880</v>
      </c>
      <c r="L62" s="22">
        <v>11</v>
      </c>
    </row>
    <row r="63" spans="1:12" x14ac:dyDescent="0.35">
      <c r="A63" s="11" t="s">
        <v>64</v>
      </c>
      <c r="B63" s="11"/>
      <c r="C63" s="11"/>
      <c r="D63" s="11"/>
      <c r="E63" s="11"/>
      <c r="F63" s="11"/>
      <c r="G63" s="11"/>
      <c r="H63" s="11"/>
      <c r="I63" s="11"/>
      <c r="J63" s="11"/>
      <c r="K63" s="11"/>
      <c r="L63" s="11"/>
    </row>
    <row r="64" spans="1:12" x14ac:dyDescent="0.35">
      <c r="A64" s="11" t="s">
        <v>83</v>
      </c>
      <c r="B64" s="11"/>
      <c r="C64" s="11"/>
      <c r="D64" s="11"/>
      <c r="E64" s="11"/>
      <c r="F64" s="11"/>
      <c r="G64" s="11"/>
      <c r="H64" s="11"/>
      <c r="I64" s="11"/>
      <c r="J64" s="11"/>
      <c r="K64" s="11"/>
      <c r="L64" s="11"/>
    </row>
    <row r="65" spans="1:12" ht="31" x14ac:dyDescent="0.35">
      <c r="A65" s="24" t="s">
        <v>141</v>
      </c>
      <c r="B65" s="11"/>
      <c r="C65" s="11"/>
      <c r="D65" s="11"/>
      <c r="E65" s="11"/>
      <c r="F65" s="11"/>
      <c r="G65" s="11"/>
      <c r="H65" s="11"/>
      <c r="I65" s="11"/>
      <c r="J65" s="11"/>
      <c r="K65" s="11"/>
      <c r="L65" s="11"/>
    </row>
    <row r="66" spans="1:12" x14ac:dyDescent="0.35">
      <c r="A66" s="11" t="s">
        <v>142</v>
      </c>
      <c r="B66" s="11"/>
      <c r="C66" s="11"/>
      <c r="D66" s="11"/>
      <c r="E66" s="11"/>
      <c r="F66" s="11"/>
      <c r="G66" s="11"/>
      <c r="H66" s="11"/>
      <c r="I66" s="11"/>
      <c r="J66" s="11"/>
      <c r="K66" s="11"/>
      <c r="L66" s="11"/>
    </row>
    <row r="67" spans="1:12" x14ac:dyDescent="0.35">
      <c r="A67" s="11" t="s">
        <v>143</v>
      </c>
      <c r="B67" s="11"/>
      <c r="C67" s="11"/>
      <c r="D67" s="11"/>
      <c r="E67" s="11"/>
      <c r="F67" s="11"/>
      <c r="G67" s="11"/>
      <c r="H67" s="11"/>
      <c r="I67" s="11"/>
      <c r="J67" s="11"/>
      <c r="K67" s="11"/>
      <c r="L67" s="11"/>
    </row>
    <row r="68" spans="1:12" x14ac:dyDescent="0.35">
      <c r="A68" s="11" t="s">
        <v>144</v>
      </c>
      <c r="B68" s="11"/>
      <c r="C68" s="11"/>
      <c r="D68" s="11"/>
      <c r="E68" s="11"/>
      <c r="F68" s="11"/>
      <c r="G68" s="11"/>
      <c r="H68" s="11"/>
      <c r="I68" s="11"/>
      <c r="J68" s="11"/>
      <c r="K68" s="11"/>
      <c r="L68" s="11"/>
    </row>
  </sheetData>
  <sheetProtection sheet="1" objects="1" scenarios="1"/>
  <conditionalFormatting sqref="C1:C1048576 H1:J53 H63:J1048576 H62 H55:J61 H54">
    <cfRule type="dataBar" priority="8">
      <dataBar>
        <cfvo type="num" val="0"/>
        <cfvo type="num" val="1"/>
        <color rgb="FFB4A9D4"/>
      </dataBar>
      <extLst>
        <ext xmlns:x14="http://schemas.microsoft.com/office/spreadsheetml/2009/9/main" uri="{B025F937-C7B1-47D3-B67F-A62EFF666E3E}">
          <x14:id>{D6276CAC-E8A1-48A1-81FE-A6FDB8760FBC}</x14:id>
        </ext>
      </extLst>
    </cfRule>
  </conditionalFormatting>
  <conditionalFormatting sqref="K58">
    <cfRule type="dataBar" priority="7">
      <dataBar>
        <cfvo type="num" val="0"/>
        <cfvo type="num" val="1"/>
        <color rgb="FFB4A9D4"/>
      </dataBar>
      <extLst>
        <ext xmlns:x14="http://schemas.microsoft.com/office/spreadsheetml/2009/9/main" uri="{B025F937-C7B1-47D3-B67F-A62EFF666E3E}">
          <x14:id>{73392025-B0FD-48E6-830D-767A4B36CCE2}</x14:id>
        </ext>
      </extLst>
    </cfRule>
  </conditionalFormatting>
  <conditionalFormatting sqref="K59">
    <cfRule type="dataBar" priority="6">
      <dataBar>
        <cfvo type="num" val="0"/>
        <cfvo type="num" val="1"/>
        <color rgb="FFB4A9D4"/>
      </dataBar>
      <extLst>
        <ext xmlns:x14="http://schemas.microsoft.com/office/spreadsheetml/2009/9/main" uri="{B025F937-C7B1-47D3-B67F-A62EFF666E3E}">
          <x14:id>{C057500D-9AF7-4B72-8FA6-048B7480AB0C}</x14:id>
        </ext>
      </extLst>
    </cfRule>
  </conditionalFormatting>
  <conditionalFormatting sqref="K60">
    <cfRule type="dataBar" priority="5">
      <dataBar>
        <cfvo type="num" val="0"/>
        <cfvo type="num" val="1"/>
        <color rgb="FFB4A9D4"/>
      </dataBar>
      <extLst>
        <ext xmlns:x14="http://schemas.microsoft.com/office/spreadsheetml/2009/9/main" uri="{B025F937-C7B1-47D3-B67F-A62EFF666E3E}">
          <x14:id>{5F1E4038-9BC4-4AA5-9AAF-923C1C287BE4}</x14:id>
        </ext>
      </extLst>
    </cfRule>
  </conditionalFormatting>
  <conditionalFormatting sqref="K61">
    <cfRule type="dataBar" priority="4">
      <dataBar>
        <cfvo type="num" val="0"/>
        <cfvo type="num" val="1"/>
        <color rgb="FFB4A9D4"/>
      </dataBar>
      <extLst>
        <ext xmlns:x14="http://schemas.microsoft.com/office/spreadsheetml/2009/9/main" uri="{B025F937-C7B1-47D3-B67F-A62EFF666E3E}">
          <x14:id>{AAD3BE1B-8893-4674-B581-F881904EE5C2}</x14:id>
        </ext>
      </extLst>
    </cfRule>
  </conditionalFormatting>
  <conditionalFormatting sqref="K62">
    <cfRule type="dataBar" priority="3">
      <dataBar>
        <cfvo type="num" val="0"/>
        <cfvo type="num" val="1"/>
        <color rgb="FFB4A9D4"/>
      </dataBar>
      <extLst>
        <ext xmlns:x14="http://schemas.microsoft.com/office/spreadsheetml/2009/9/main" uri="{B025F937-C7B1-47D3-B67F-A62EFF666E3E}">
          <x14:id>{6722B5DB-8905-4C00-9A28-F93E847260A1}</x14:id>
        </ext>
      </extLst>
    </cfRule>
  </conditionalFormatting>
  <conditionalFormatting sqref="K7">
    <cfRule type="dataBar" priority="2">
      <dataBar>
        <cfvo type="num" val="0"/>
        <cfvo type="num" val="1"/>
        <color rgb="FFB4A9D4"/>
      </dataBar>
      <extLst>
        <ext xmlns:x14="http://schemas.microsoft.com/office/spreadsheetml/2009/9/main" uri="{B025F937-C7B1-47D3-B67F-A62EFF666E3E}">
          <x14:id>{176C1710-D63D-4D22-96F8-7B0AC86A8848}</x14:id>
        </ext>
      </extLst>
    </cfRule>
  </conditionalFormatting>
  <conditionalFormatting sqref="L8">
    <cfRule type="dataBar" priority="1">
      <dataBar>
        <cfvo type="num" val="0"/>
        <cfvo type="num" val="1"/>
        <color rgb="FFB4A9D4"/>
      </dataBar>
      <extLst>
        <ext xmlns:x14="http://schemas.microsoft.com/office/spreadsheetml/2009/9/main" uri="{B025F937-C7B1-47D3-B67F-A62EFF666E3E}">
          <x14:id>{1CBEF759-5A77-46D7-8246-BFDBB19CD3D7}</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6276CAC-E8A1-48A1-81FE-A6FDB8760FBC}">
            <x14:dataBar minLength="0" maxLength="100" gradient="0">
              <x14:cfvo type="num">
                <xm:f>0</xm:f>
              </x14:cfvo>
              <x14:cfvo type="num">
                <xm:f>1</xm:f>
              </x14:cfvo>
              <x14:negativeFillColor rgb="FFB4A9D4"/>
              <x14:axisColor rgb="FF000000"/>
            </x14:dataBar>
          </x14:cfRule>
          <xm:sqref>C1:C1048576 H1:J53 H63:J1048576 H62 H55:J61 H54</xm:sqref>
        </x14:conditionalFormatting>
        <x14:conditionalFormatting xmlns:xm="http://schemas.microsoft.com/office/excel/2006/main">
          <x14:cfRule type="dataBar" id="{73392025-B0FD-48E6-830D-767A4B36CCE2}">
            <x14:dataBar minLength="0" maxLength="100" gradient="0">
              <x14:cfvo type="num">
                <xm:f>0</xm:f>
              </x14:cfvo>
              <x14:cfvo type="num">
                <xm:f>1</xm:f>
              </x14:cfvo>
              <x14:negativeFillColor rgb="FFFF0000"/>
              <x14:axisColor rgb="FF000000"/>
            </x14:dataBar>
          </x14:cfRule>
          <xm:sqref>K58</xm:sqref>
        </x14:conditionalFormatting>
        <x14:conditionalFormatting xmlns:xm="http://schemas.microsoft.com/office/excel/2006/main">
          <x14:cfRule type="dataBar" id="{C057500D-9AF7-4B72-8FA6-048B7480AB0C}">
            <x14:dataBar minLength="0" maxLength="100" gradient="0">
              <x14:cfvo type="num">
                <xm:f>0</xm:f>
              </x14:cfvo>
              <x14:cfvo type="num">
                <xm:f>1</xm:f>
              </x14:cfvo>
              <x14:negativeFillColor rgb="FFFF0000"/>
              <x14:axisColor rgb="FF000000"/>
            </x14:dataBar>
          </x14:cfRule>
          <xm:sqref>K59</xm:sqref>
        </x14:conditionalFormatting>
        <x14:conditionalFormatting xmlns:xm="http://schemas.microsoft.com/office/excel/2006/main">
          <x14:cfRule type="dataBar" id="{5F1E4038-9BC4-4AA5-9AAF-923C1C287BE4}">
            <x14:dataBar minLength="0" maxLength="100" gradient="0">
              <x14:cfvo type="num">
                <xm:f>0</xm:f>
              </x14:cfvo>
              <x14:cfvo type="num">
                <xm:f>1</xm:f>
              </x14:cfvo>
              <x14:negativeFillColor rgb="FFFF0000"/>
              <x14:axisColor rgb="FF000000"/>
            </x14:dataBar>
          </x14:cfRule>
          <xm:sqref>K60</xm:sqref>
        </x14:conditionalFormatting>
        <x14:conditionalFormatting xmlns:xm="http://schemas.microsoft.com/office/excel/2006/main">
          <x14:cfRule type="dataBar" id="{AAD3BE1B-8893-4674-B581-F881904EE5C2}">
            <x14:dataBar minLength="0" maxLength="100" gradient="0">
              <x14:cfvo type="num">
                <xm:f>0</xm:f>
              </x14:cfvo>
              <x14:cfvo type="num">
                <xm:f>1</xm:f>
              </x14:cfvo>
              <x14:negativeFillColor rgb="FFFF0000"/>
              <x14:axisColor rgb="FF000000"/>
            </x14:dataBar>
          </x14:cfRule>
          <xm:sqref>K61</xm:sqref>
        </x14:conditionalFormatting>
        <x14:conditionalFormatting xmlns:xm="http://schemas.microsoft.com/office/excel/2006/main">
          <x14:cfRule type="dataBar" id="{6722B5DB-8905-4C00-9A28-F93E847260A1}">
            <x14:dataBar minLength="0" maxLength="100" gradient="0">
              <x14:cfvo type="num">
                <xm:f>0</xm:f>
              </x14:cfvo>
              <x14:cfvo type="num">
                <xm:f>1</xm:f>
              </x14:cfvo>
              <x14:negativeFillColor rgb="FFFF0000"/>
              <x14:axisColor rgb="FF000000"/>
            </x14:dataBar>
          </x14:cfRule>
          <xm:sqref>K62</xm:sqref>
        </x14:conditionalFormatting>
        <x14:conditionalFormatting xmlns:xm="http://schemas.microsoft.com/office/excel/2006/main">
          <x14:cfRule type="dataBar" id="{176C1710-D63D-4D22-96F8-7B0AC86A8848}">
            <x14:dataBar minLength="0" maxLength="100" gradient="0">
              <x14:cfvo type="num">
                <xm:f>0</xm:f>
              </x14:cfvo>
              <x14:cfvo type="num">
                <xm:f>1</xm:f>
              </x14:cfvo>
              <x14:negativeFillColor rgb="FFFF0000"/>
              <x14:axisColor rgb="FF000000"/>
            </x14:dataBar>
          </x14:cfRule>
          <xm:sqref>K7</xm:sqref>
        </x14:conditionalFormatting>
        <x14:conditionalFormatting xmlns:xm="http://schemas.microsoft.com/office/excel/2006/main">
          <x14:cfRule type="dataBar" id="{1CBEF759-5A77-46D7-8246-BFDBB19CD3D7}">
            <x14:dataBar minLength="0" maxLength="100" gradient="0">
              <x14:cfvo type="num">
                <xm:f>0</xm:f>
              </x14:cfvo>
              <x14:cfvo type="num">
                <xm:f>1</xm:f>
              </x14:cfvo>
              <x14:negativeFillColor rgb="FFFF0000"/>
              <x14:axisColor rgb="FF000000"/>
            </x14:dataBar>
          </x14:cfRule>
          <xm:sqref>L8</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workbookViewId="0"/>
  </sheetViews>
  <sheetFormatPr defaultColWidth="11" defaultRowHeight="15.5" x14ac:dyDescent="0.35"/>
  <cols>
    <col min="1" max="1" width="150.75" customWidth="1"/>
  </cols>
  <sheetData>
    <row r="1" spans="1:1" ht="21" x14ac:dyDescent="0.5">
      <c r="A1" s="10" t="s">
        <v>18</v>
      </c>
    </row>
    <row r="2" spans="1:1" x14ac:dyDescent="0.35">
      <c r="A2" s="11" t="s">
        <v>60</v>
      </c>
    </row>
    <row r="3" spans="1:1" ht="31" x14ac:dyDescent="0.35">
      <c r="A3" s="24" t="s">
        <v>61</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{91DBE920-CB46-487D-B801-748F1146FFCD}</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91DBE920-CB46-487D-B801-748F1146FFCD}">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8"/>
  <sheetViews>
    <sheetView workbookViewId="0"/>
  </sheetViews>
  <sheetFormatPr defaultColWidth="11" defaultRowHeight="15.5" x14ac:dyDescent="0.35"/>
  <cols>
    <col min="1" max="1" width="35.75" customWidth="1"/>
    <col min="2" max="10" width="16.75" customWidth="1"/>
  </cols>
  <sheetData>
    <row r="1" spans="1:10" ht="21" x14ac:dyDescent="0.5">
      <c r="A1" s="10" t="s">
        <v>1</v>
      </c>
      <c r="B1" s="11"/>
      <c r="C1" s="11"/>
      <c r="D1" s="11"/>
      <c r="E1" s="11"/>
      <c r="F1" s="11"/>
      <c r="G1" s="11"/>
      <c r="H1" s="11"/>
      <c r="I1" s="11"/>
      <c r="J1" s="11"/>
    </row>
    <row r="2" spans="1:10" x14ac:dyDescent="0.35">
      <c r="A2" s="11" t="s">
        <v>23</v>
      </c>
      <c r="B2" s="11"/>
      <c r="C2" s="11"/>
      <c r="D2" s="11"/>
      <c r="E2" s="11"/>
      <c r="F2" s="11"/>
      <c r="G2" s="11"/>
      <c r="H2" s="11"/>
      <c r="I2" s="11"/>
      <c r="J2" s="11"/>
    </row>
    <row r="3" spans="1:10" x14ac:dyDescent="0.35">
      <c r="A3" s="11" t="s">
        <v>24</v>
      </c>
      <c r="B3" s="11"/>
      <c r="C3" s="11"/>
      <c r="D3" s="11"/>
      <c r="E3" s="11"/>
      <c r="F3" s="11"/>
      <c r="G3" s="11"/>
      <c r="H3" s="11"/>
      <c r="I3" s="11"/>
      <c r="J3" s="11"/>
    </row>
    <row r="4" spans="1:10" x14ac:dyDescent="0.35">
      <c r="A4" s="11" t="s">
        <v>25</v>
      </c>
      <c r="B4" s="11"/>
      <c r="C4" s="11"/>
      <c r="D4" s="11"/>
      <c r="E4" s="11"/>
      <c r="F4" s="11"/>
      <c r="G4" s="11"/>
      <c r="H4" s="11"/>
      <c r="I4" s="11"/>
      <c r="J4" s="11"/>
    </row>
    <row r="5" spans="1:10" x14ac:dyDescent="0.35">
      <c r="A5" s="11" t="s">
        <v>26</v>
      </c>
      <c r="B5" s="11"/>
      <c r="C5" s="11"/>
      <c r="D5" s="11"/>
      <c r="E5" s="11"/>
      <c r="F5" s="11"/>
      <c r="G5" s="11"/>
      <c r="H5" s="11"/>
      <c r="I5" s="11"/>
      <c r="J5" s="11"/>
    </row>
    <row r="6" spans="1:10" ht="80.150000000000006" customHeight="1" x14ac:dyDescent="0.35">
      <c r="A6" s="12" t="s">
        <v>842</v>
      </c>
      <c r="B6" s="12" t="s">
        <v>843</v>
      </c>
      <c r="C6" s="12" t="s">
        <v>181</v>
      </c>
      <c r="D6" s="12" t="s">
        <v>844</v>
      </c>
      <c r="E6" s="12" t="s">
        <v>845</v>
      </c>
      <c r="F6" s="12" t="s">
        <v>846</v>
      </c>
      <c r="G6" s="12" t="s">
        <v>847</v>
      </c>
      <c r="H6" s="12" t="s">
        <v>182</v>
      </c>
      <c r="I6" s="12" t="s">
        <v>183</v>
      </c>
      <c r="J6" s="12" t="s">
        <v>184</v>
      </c>
    </row>
    <row r="7" spans="1:10" x14ac:dyDescent="0.35">
      <c r="A7" s="13" t="s">
        <v>185</v>
      </c>
      <c r="B7" s="14">
        <v>463685</v>
      </c>
      <c r="C7" s="15">
        <v>1</v>
      </c>
      <c r="D7" s="14">
        <v>460400</v>
      </c>
      <c r="E7" s="14">
        <v>305500</v>
      </c>
      <c r="F7" s="14">
        <v>138305</v>
      </c>
      <c r="G7" s="14">
        <v>16590</v>
      </c>
      <c r="H7" s="15">
        <v>0.66</v>
      </c>
      <c r="I7" s="15">
        <v>0.3</v>
      </c>
      <c r="J7" s="15">
        <v>0.04</v>
      </c>
    </row>
    <row r="8" spans="1:10" x14ac:dyDescent="0.35">
      <c r="A8" s="11" t="s">
        <v>186</v>
      </c>
      <c r="B8" s="16">
        <v>9900</v>
      </c>
      <c r="C8" s="17">
        <v>0.02</v>
      </c>
      <c r="D8" s="16">
        <v>3365</v>
      </c>
      <c r="E8" s="16">
        <v>2730</v>
      </c>
      <c r="F8" s="16">
        <v>620</v>
      </c>
      <c r="G8" s="16">
        <v>10</v>
      </c>
      <c r="H8" s="17">
        <v>0.81</v>
      </c>
      <c r="I8" s="17">
        <v>0.18</v>
      </c>
      <c r="J8" s="17">
        <v>0</v>
      </c>
    </row>
    <row r="9" spans="1:10" x14ac:dyDescent="0.35">
      <c r="A9" s="11" t="s">
        <v>187</v>
      </c>
      <c r="B9" s="16">
        <v>4025</v>
      </c>
      <c r="C9" s="17">
        <v>0.01</v>
      </c>
      <c r="D9" s="16">
        <v>8335</v>
      </c>
      <c r="E9" s="16">
        <v>5175</v>
      </c>
      <c r="F9" s="16">
        <v>3020</v>
      </c>
      <c r="G9" s="16">
        <v>140</v>
      </c>
      <c r="H9" s="17">
        <v>0.62</v>
      </c>
      <c r="I9" s="17">
        <v>0.36</v>
      </c>
      <c r="J9" s="17">
        <v>0.02</v>
      </c>
    </row>
    <row r="10" spans="1:10" x14ac:dyDescent="0.35">
      <c r="A10" s="11" t="s">
        <v>188</v>
      </c>
      <c r="B10" s="16">
        <v>2585</v>
      </c>
      <c r="C10" s="17">
        <v>0.01</v>
      </c>
      <c r="D10" s="16">
        <v>3210</v>
      </c>
      <c r="E10" s="16">
        <v>1865</v>
      </c>
      <c r="F10" s="16">
        <v>1240</v>
      </c>
      <c r="G10" s="16">
        <v>105</v>
      </c>
      <c r="H10" s="17">
        <v>0.57999999999999996</v>
      </c>
      <c r="I10" s="17">
        <v>0.39</v>
      </c>
      <c r="J10" s="17">
        <v>0.03</v>
      </c>
    </row>
    <row r="11" spans="1:10" x14ac:dyDescent="0.35">
      <c r="A11" s="11" t="s">
        <v>189</v>
      </c>
      <c r="B11" s="16">
        <v>2970</v>
      </c>
      <c r="C11" s="17">
        <v>0.01</v>
      </c>
      <c r="D11" s="16">
        <v>3025</v>
      </c>
      <c r="E11" s="16">
        <v>1735</v>
      </c>
      <c r="F11" s="16">
        <v>1195</v>
      </c>
      <c r="G11" s="16">
        <v>95</v>
      </c>
      <c r="H11" s="17">
        <v>0.56999999999999995</v>
      </c>
      <c r="I11" s="17">
        <v>0.4</v>
      </c>
      <c r="J11" s="17">
        <v>0.03</v>
      </c>
    </row>
    <row r="12" spans="1:10" x14ac:dyDescent="0.35">
      <c r="A12" s="11" t="s">
        <v>190</v>
      </c>
      <c r="B12" s="16">
        <v>8650</v>
      </c>
      <c r="C12" s="17">
        <v>0.02</v>
      </c>
      <c r="D12" s="16">
        <v>3890</v>
      </c>
      <c r="E12" s="16">
        <v>2250</v>
      </c>
      <c r="F12" s="16">
        <v>1385</v>
      </c>
      <c r="G12" s="16">
        <v>260</v>
      </c>
      <c r="H12" s="17">
        <v>0.57999999999999996</v>
      </c>
      <c r="I12" s="17">
        <v>0.36</v>
      </c>
      <c r="J12" s="17">
        <v>7.0000000000000007E-2</v>
      </c>
    </row>
    <row r="13" spans="1:10" x14ac:dyDescent="0.35">
      <c r="A13" s="11" t="s">
        <v>191</v>
      </c>
      <c r="B13" s="16">
        <v>18610</v>
      </c>
      <c r="C13" s="17">
        <v>0.04</v>
      </c>
      <c r="D13" s="16">
        <v>21280</v>
      </c>
      <c r="E13" s="16">
        <v>13550</v>
      </c>
      <c r="F13" s="16">
        <v>6985</v>
      </c>
      <c r="G13" s="16">
        <v>745</v>
      </c>
      <c r="H13" s="17">
        <v>0.64</v>
      </c>
      <c r="I13" s="17">
        <v>0.33</v>
      </c>
      <c r="J13" s="17">
        <v>0.04</v>
      </c>
    </row>
    <row r="14" spans="1:10" x14ac:dyDescent="0.35">
      <c r="A14" s="11" t="s">
        <v>192</v>
      </c>
      <c r="B14" s="16">
        <v>24935</v>
      </c>
      <c r="C14" s="17">
        <v>0.05</v>
      </c>
      <c r="D14" s="16">
        <v>20725</v>
      </c>
      <c r="E14" s="16">
        <v>15210</v>
      </c>
      <c r="F14" s="16">
        <v>4770</v>
      </c>
      <c r="G14" s="16">
        <v>745</v>
      </c>
      <c r="H14" s="17">
        <v>0.73</v>
      </c>
      <c r="I14" s="17">
        <v>0.23</v>
      </c>
      <c r="J14" s="17">
        <v>0.04</v>
      </c>
    </row>
    <row r="15" spans="1:10" x14ac:dyDescent="0.35">
      <c r="A15" s="11" t="s">
        <v>193</v>
      </c>
      <c r="B15" s="16">
        <v>7730</v>
      </c>
      <c r="C15" s="17">
        <v>0.02</v>
      </c>
      <c r="D15" s="16">
        <v>13280</v>
      </c>
      <c r="E15" s="16">
        <v>8820</v>
      </c>
      <c r="F15" s="16">
        <v>3770</v>
      </c>
      <c r="G15" s="16">
        <v>690</v>
      </c>
      <c r="H15" s="17">
        <v>0.66</v>
      </c>
      <c r="I15" s="17">
        <v>0.28000000000000003</v>
      </c>
      <c r="J15" s="17">
        <v>0.05</v>
      </c>
    </row>
    <row r="16" spans="1:10" x14ac:dyDescent="0.35">
      <c r="A16" s="11" t="s">
        <v>194</v>
      </c>
      <c r="B16" s="16">
        <v>10220</v>
      </c>
      <c r="C16" s="17">
        <v>0.02</v>
      </c>
      <c r="D16" s="16">
        <v>7580</v>
      </c>
      <c r="E16" s="16">
        <v>5375</v>
      </c>
      <c r="F16" s="16">
        <v>1900</v>
      </c>
      <c r="G16" s="16">
        <v>305</v>
      </c>
      <c r="H16" s="17">
        <v>0.71</v>
      </c>
      <c r="I16" s="17">
        <v>0.25</v>
      </c>
      <c r="J16" s="17">
        <v>0.04</v>
      </c>
    </row>
    <row r="17" spans="1:10" x14ac:dyDescent="0.35">
      <c r="A17" s="11" t="s">
        <v>195</v>
      </c>
      <c r="B17" s="16">
        <v>7035</v>
      </c>
      <c r="C17" s="17">
        <v>0.02</v>
      </c>
      <c r="D17" s="16">
        <v>6655</v>
      </c>
      <c r="E17" s="16">
        <v>4630</v>
      </c>
      <c r="F17" s="16">
        <v>1690</v>
      </c>
      <c r="G17" s="16">
        <v>335</v>
      </c>
      <c r="H17" s="17">
        <v>0.7</v>
      </c>
      <c r="I17" s="17">
        <v>0.25</v>
      </c>
      <c r="J17" s="17">
        <v>0.05</v>
      </c>
    </row>
    <row r="18" spans="1:10" x14ac:dyDescent="0.35">
      <c r="A18" s="11" t="s">
        <v>196</v>
      </c>
      <c r="B18" s="16">
        <v>7740</v>
      </c>
      <c r="C18" s="17">
        <v>0.02</v>
      </c>
      <c r="D18" s="16">
        <v>6995</v>
      </c>
      <c r="E18" s="16">
        <v>4800</v>
      </c>
      <c r="F18" s="16">
        <v>1735</v>
      </c>
      <c r="G18" s="16">
        <v>455</v>
      </c>
      <c r="H18" s="17">
        <v>0.69</v>
      </c>
      <c r="I18" s="17">
        <v>0.25</v>
      </c>
      <c r="J18" s="17">
        <v>7.0000000000000007E-2</v>
      </c>
    </row>
    <row r="19" spans="1:10" x14ac:dyDescent="0.35">
      <c r="A19" s="11" t="s">
        <v>197</v>
      </c>
      <c r="B19" s="16">
        <v>11470</v>
      </c>
      <c r="C19" s="17">
        <v>0.02</v>
      </c>
      <c r="D19" s="16">
        <v>8250</v>
      </c>
      <c r="E19" s="16">
        <v>5140</v>
      </c>
      <c r="F19" s="16">
        <v>2725</v>
      </c>
      <c r="G19" s="16">
        <v>385</v>
      </c>
      <c r="H19" s="17">
        <v>0.62</v>
      </c>
      <c r="I19" s="17">
        <v>0.33</v>
      </c>
      <c r="J19" s="17">
        <v>0.05</v>
      </c>
    </row>
    <row r="20" spans="1:10" x14ac:dyDescent="0.35">
      <c r="A20" s="11" t="s">
        <v>198</v>
      </c>
      <c r="B20" s="16">
        <v>4875</v>
      </c>
      <c r="C20" s="17">
        <v>0.01</v>
      </c>
      <c r="D20" s="16">
        <v>6695</v>
      </c>
      <c r="E20" s="16">
        <v>4490</v>
      </c>
      <c r="F20" s="16">
        <v>1845</v>
      </c>
      <c r="G20" s="16">
        <v>360</v>
      </c>
      <c r="H20" s="17">
        <v>0.67</v>
      </c>
      <c r="I20" s="17">
        <v>0.28000000000000003</v>
      </c>
      <c r="J20" s="17">
        <v>0.05</v>
      </c>
    </row>
    <row r="21" spans="1:10" x14ac:dyDescent="0.35">
      <c r="A21" s="11" t="s">
        <v>199</v>
      </c>
      <c r="B21" s="16">
        <v>7380</v>
      </c>
      <c r="C21" s="17">
        <v>0.02</v>
      </c>
      <c r="D21" s="16">
        <v>7885</v>
      </c>
      <c r="E21" s="16">
        <v>5170</v>
      </c>
      <c r="F21" s="16">
        <v>2240</v>
      </c>
      <c r="G21" s="16">
        <v>475</v>
      </c>
      <c r="H21" s="17">
        <v>0.66</v>
      </c>
      <c r="I21" s="17">
        <v>0.28000000000000003</v>
      </c>
      <c r="J21" s="17">
        <v>0.06</v>
      </c>
    </row>
    <row r="22" spans="1:10" x14ac:dyDescent="0.35">
      <c r="A22" s="11" t="s">
        <v>200</v>
      </c>
      <c r="B22" s="16">
        <v>13760</v>
      </c>
      <c r="C22" s="17">
        <v>0.03</v>
      </c>
      <c r="D22" s="16">
        <v>7965</v>
      </c>
      <c r="E22" s="16">
        <v>5315</v>
      </c>
      <c r="F22" s="16">
        <v>2310</v>
      </c>
      <c r="G22" s="16">
        <v>340</v>
      </c>
      <c r="H22" s="17">
        <v>0.67</v>
      </c>
      <c r="I22" s="17">
        <v>0.28999999999999998</v>
      </c>
      <c r="J22" s="17">
        <v>0.04</v>
      </c>
    </row>
    <row r="23" spans="1:10" x14ac:dyDescent="0.35">
      <c r="A23" s="11" t="s">
        <v>201</v>
      </c>
      <c r="B23" s="16">
        <v>5670</v>
      </c>
      <c r="C23" s="17">
        <v>0.01</v>
      </c>
      <c r="D23" s="16">
        <v>9490</v>
      </c>
      <c r="E23" s="16">
        <v>5345</v>
      </c>
      <c r="F23" s="16">
        <v>4020</v>
      </c>
      <c r="G23" s="16">
        <v>120</v>
      </c>
      <c r="H23" s="17">
        <v>0.56000000000000005</v>
      </c>
      <c r="I23" s="17">
        <v>0.42</v>
      </c>
      <c r="J23" s="17">
        <v>0.01</v>
      </c>
    </row>
    <row r="24" spans="1:10" x14ac:dyDescent="0.35">
      <c r="A24" s="11" t="s">
        <v>202</v>
      </c>
      <c r="B24" s="16">
        <v>5735</v>
      </c>
      <c r="C24" s="17">
        <v>0.01</v>
      </c>
      <c r="D24" s="16">
        <v>6155</v>
      </c>
      <c r="E24" s="16">
        <v>3795</v>
      </c>
      <c r="F24" s="16">
        <v>2290</v>
      </c>
      <c r="G24" s="16">
        <v>70</v>
      </c>
      <c r="H24" s="17">
        <v>0.62</v>
      </c>
      <c r="I24" s="17">
        <v>0.37</v>
      </c>
      <c r="J24" s="17">
        <v>0.01</v>
      </c>
    </row>
    <row r="25" spans="1:10" x14ac:dyDescent="0.35">
      <c r="A25" s="11" t="s">
        <v>203</v>
      </c>
      <c r="B25" s="16">
        <v>6830</v>
      </c>
      <c r="C25" s="17">
        <v>0.01</v>
      </c>
      <c r="D25" s="16">
        <v>6310</v>
      </c>
      <c r="E25" s="16">
        <v>3950</v>
      </c>
      <c r="F25" s="16">
        <v>2275</v>
      </c>
      <c r="G25" s="16">
        <v>80</v>
      </c>
      <c r="H25" s="17">
        <v>0.63</v>
      </c>
      <c r="I25" s="17">
        <v>0.36</v>
      </c>
      <c r="J25" s="17">
        <v>0.01</v>
      </c>
    </row>
    <row r="26" spans="1:10" x14ac:dyDescent="0.35">
      <c r="A26" s="11" t="s">
        <v>204</v>
      </c>
      <c r="B26" s="16">
        <v>25580</v>
      </c>
      <c r="C26" s="17">
        <v>0.06</v>
      </c>
      <c r="D26" s="16">
        <v>10925</v>
      </c>
      <c r="E26" s="16">
        <v>8595</v>
      </c>
      <c r="F26" s="16">
        <v>2175</v>
      </c>
      <c r="G26" s="16">
        <v>150</v>
      </c>
      <c r="H26" s="17">
        <v>0.79</v>
      </c>
      <c r="I26" s="17">
        <v>0.2</v>
      </c>
      <c r="J26" s="17">
        <v>0.01</v>
      </c>
    </row>
    <row r="27" spans="1:10" x14ac:dyDescent="0.35">
      <c r="A27" s="11" t="s">
        <v>205</v>
      </c>
      <c r="B27" s="16">
        <v>8765</v>
      </c>
      <c r="C27" s="17">
        <v>0.02</v>
      </c>
      <c r="D27" s="16">
        <v>16590</v>
      </c>
      <c r="E27" s="16">
        <v>13460</v>
      </c>
      <c r="F27" s="16">
        <v>2955</v>
      </c>
      <c r="G27" s="16">
        <v>180</v>
      </c>
      <c r="H27" s="17">
        <v>0.81</v>
      </c>
      <c r="I27" s="17">
        <v>0.18</v>
      </c>
      <c r="J27" s="17">
        <v>0.01</v>
      </c>
    </row>
    <row r="28" spans="1:10" x14ac:dyDescent="0.35">
      <c r="A28" s="11" t="s">
        <v>206</v>
      </c>
      <c r="B28" s="16">
        <v>9805</v>
      </c>
      <c r="C28" s="17">
        <v>0.02</v>
      </c>
      <c r="D28" s="16">
        <v>11335</v>
      </c>
      <c r="E28" s="16">
        <v>8490</v>
      </c>
      <c r="F28" s="16">
        <v>2720</v>
      </c>
      <c r="G28" s="16">
        <v>120</v>
      </c>
      <c r="H28" s="17">
        <v>0.75</v>
      </c>
      <c r="I28" s="17">
        <v>0.24</v>
      </c>
      <c r="J28" s="17">
        <v>0.01</v>
      </c>
    </row>
    <row r="29" spans="1:10" x14ac:dyDescent="0.35">
      <c r="A29" s="11" t="s">
        <v>207</v>
      </c>
      <c r="B29" s="16">
        <v>7980</v>
      </c>
      <c r="C29" s="17">
        <v>0.02</v>
      </c>
      <c r="D29" s="16">
        <v>12975</v>
      </c>
      <c r="E29" s="16">
        <v>8885</v>
      </c>
      <c r="F29" s="16">
        <v>3865</v>
      </c>
      <c r="G29" s="16">
        <v>225</v>
      </c>
      <c r="H29" s="17">
        <v>0.68</v>
      </c>
      <c r="I29" s="17">
        <v>0.3</v>
      </c>
      <c r="J29" s="17">
        <v>0.02</v>
      </c>
    </row>
    <row r="30" spans="1:10" x14ac:dyDescent="0.35">
      <c r="A30" s="11" t="s">
        <v>208</v>
      </c>
      <c r="B30" s="16">
        <v>5190</v>
      </c>
      <c r="C30" s="17">
        <v>0.01</v>
      </c>
      <c r="D30" s="16">
        <v>7260</v>
      </c>
      <c r="E30" s="16">
        <v>5195</v>
      </c>
      <c r="F30" s="16">
        <v>1935</v>
      </c>
      <c r="G30" s="16">
        <v>130</v>
      </c>
      <c r="H30" s="17">
        <v>0.72</v>
      </c>
      <c r="I30" s="17">
        <v>0.27</v>
      </c>
      <c r="J30" s="17">
        <v>0.02</v>
      </c>
    </row>
    <row r="31" spans="1:10" x14ac:dyDescent="0.35">
      <c r="A31" s="11" t="s">
        <v>209</v>
      </c>
      <c r="B31" s="16">
        <v>13610</v>
      </c>
      <c r="C31" s="17">
        <v>0.03</v>
      </c>
      <c r="D31" s="16">
        <v>6525</v>
      </c>
      <c r="E31" s="16">
        <v>4035</v>
      </c>
      <c r="F31" s="16">
        <v>2215</v>
      </c>
      <c r="G31" s="16">
        <v>275</v>
      </c>
      <c r="H31" s="17">
        <v>0.62</v>
      </c>
      <c r="I31" s="17">
        <v>0.34</v>
      </c>
      <c r="J31" s="17">
        <v>0.04</v>
      </c>
    </row>
    <row r="32" spans="1:10" x14ac:dyDescent="0.35">
      <c r="A32" s="11" t="s">
        <v>210</v>
      </c>
      <c r="B32" s="16">
        <v>5985</v>
      </c>
      <c r="C32" s="17">
        <v>0.01</v>
      </c>
      <c r="D32" s="16">
        <v>8080</v>
      </c>
      <c r="E32" s="16">
        <v>4755</v>
      </c>
      <c r="F32" s="16">
        <v>3160</v>
      </c>
      <c r="G32" s="16">
        <v>165</v>
      </c>
      <c r="H32" s="17">
        <v>0.59</v>
      </c>
      <c r="I32" s="17">
        <v>0.39</v>
      </c>
      <c r="J32" s="17">
        <v>0.02</v>
      </c>
    </row>
    <row r="33" spans="1:10" x14ac:dyDescent="0.35">
      <c r="A33" s="11" t="s">
        <v>211</v>
      </c>
      <c r="B33" s="16">
        <v>10080</v>
      </c>
      <c r="C33" s="17">
        <v>0.02</v>
      </c>
      <c r="D33" s="16">
        <v>6975</v>
      </c>
      <c r="E33" s="16">
        <v>4540</v>
      </c>
      <c r="F33" s="16">
        <v>2280</v>
      </c>
      <c r="G33" s="16">
        <v>155</v>
      </c>
      <c r="H33" s="17">
        <v>0.65</v>
      </c>
      <c r="I33" s="17">
        <v>0.33</v>
      </c>
      <c r="J33" s="17">
        <v>0.02</v>
      </c>
    </row>
    <row r="34" spans="1:10" x14ac:dyDescent="0.35">
      <c r="A34" s="11" t="s">
        <v>212</v>
      </c>
      <c r="B34" s="16">
        <v>13520</v>
      </c>
      <c r="C34" s="17">
        <v>0.03</v>
      </c>
      <c r="D34" s="16">
        <v>9290</v>
      </c>
      <c r="E34" s="16">
        <v>5465</v>
      </c>
      <c r="F34" s="16">
        <v>3600</v>
      </c>
      <c r="G34" s="16">
        <v>225</v>
      </c>
      <c r="H34" s="17">
        <v>0.59</v>
      </c>
      <c r="I34" s="17">
        <v>0.39</v>
      </c>
      <c r="J34" s="17">
        <v>0.02</v>
      </c>
    </row>
    <row r="35" spans="1:10" x14ac:dyDescent="0.35">
      <c r="A35" s="11" t="s">
        <v>213</v>
      </c>
      <c r="B35" s="16">
        <v>5525</v>
      </c>
      <c r="C35" s="17">
        <v>0.01</v>
      </c>
      <c r="D35" s="16">
        <v>10025</v>
      </c>
      <c r="E35" s="16">
        <v>5785</v>
      </c>
      <c r="F35" s="16">
        <v>4005</v>
      </c>
      <c r="G35" s="16">
        <v>235</v>
      </c>
      <c r="H35" s="17">
        <v>0.57999999999999996</v>
      </c>
      <c r="I35" s="17">
        <v>0.4</v>
      </c>
      <c r="J35" s="17">
        <v>0.02</v>
      </c>
    </row>
    <row r="36" spans="1:10" x14ac:dyDescent="0.35">
      <c r="A36" s="11" t="s">
        <v>214</v>
      </c>
      <c r="B36" s="16">
        <v>4745</v>
      </c>
      <c r="C36" s="17">
        <v>0.01</v>
      </c>
      <c r="D36" s="16">
        <v>9405</v>
      </c>
      <c r="E36" s="16">
        <v>5760</v>
      </c>
      <c r="F36" s="16">
        <v>3445</v>
      </c>
      <c r="G36" s="16">
        <v>200</v>
      </c>
      <c r="H36" s="17">
        <v>0.61</v>
      </c>
      <c r="I36" s="17">
        <v>0.37</v>
      </c>
      <c r="J36" s="17">
        <v>0.02</v>
      </c>
    </row>
    <row r="37" spans="1:10" x14ac:dyDescent="0.35">
      <c r="A37" s="11" t="s">
        <v>215</v>
      </c>
      <c r="B37" s="16">
        <v>5475</v>
      </c>
      <c r="C37" s="17">
        <v>0.01</v>
      </c>
      <c r="D37" s="16">
        <v>7820</v>
      </c>
      <c r="E37" s="16">
        <v>5220</v>
      </c>
      <c r="F37" s="16">
        <v>2440</v>
      </c>
      <c r="G37" s="16">
        <v>160</v>
      </c>
      <c r="H37" s="17">
        <v>0.67</v>
      </c>
      <c r="I37" s="17">
        <v>0.31</v>
      </c>
      <c r="J37" s="17">
        <v>0.02</v>
      </c>
    </row>
    <row r="38" spans="1:10" x14ac:dyDescent="0.35">
      <c r="A38" s="11" t="s">
        <v>216</v>
      </c>
      <c r="B38" s="16">
        <v>17485</v>
      </c>
      <c r="C38" s="17">
        <v>0.04</v>
      </c>
      <c r="D38" s="16">
        <v>16235</v>
      </c>
      <c r="E38" s="16">
        <v>12650</v>
      </c>
      <c r="F38" s="16">
        <v>2220</v>
      </c>
      <c r="G38" s="16">
        <v>1365</v>
      </c>
      <c r="H38" s="17">
        <v>0.78</v>
      </c>
      <c r="I38" s="17">
        <v>0.14000000000000001</v>
      </c>
      <c r="J38" s="17">
        <v>0.08</v>
      </c>
    </row>
    <row r="39" spans="1:10" x14ac:dyDescent="0.35">
      <c r="A39" s="11" t="s">
        <v>217</v>
      </c>
      <c r="B39" s="16">
        <v>6735</v>
      </c>
      <c r="C39" s="17">
        <v>0.01</v>
      </c>
      <c r="D39" s="16">
        <v>8530</v>
      </c>
      <c r="E39" s="16">
        <v>6555</v>
      </c>
      <c r="F39" s="16">
        <v>1715</v>
      </c>
      <c r="G39" s="16">
        <v>260</v>
      </c>
      <c r="H39" s="17">
        <v>0.77</v>
      </c>
      <c r="I39" s="17">
        <v>0.2</v>
      </c>
      <c r="J39" s="17">
        <v>0.03</v>
      </c>
    </row>
    <row r="40" spans="1:10" x14ac:dyDescent="0.35">
      <c r="A40" s="11" t="s">
        <v>218</v>
      </c>
      <c r="B40" s="16">
        <v>7205</v>
      </c>
      <c r="C40" s="17">
        <v>0.02</v>
      </c>
      <c r="D40" s="16">
        <v>7565</v>
      </c>
      <c r="E40" s="16">
        <v>5185</v>
      </c>
      <c r="F40" s="16">
        <v>1760</v>
      </c>
      <c r="G40" s="16">
        <v>620</v>
      </c>
      <c r="H40" s="17">
        <v>0.69</v>
      </c>
      <c r="I40" s="17">
        <v>0.23</v>
      </c>
      <c r="J40" s="17">
        <v>0.08</v>
      </c>
    </row>
    <row r="41" spans="1:10" x14ac:dyDescent="0.35">
      <c r="A41" s="11" t="s">
        <v>219</v>
      </c>
      <c r="B41" s="16">
        <v>5270</v>
      </c>
      <c r="C41" s="17">
        <v>0.01</v>
      </c>
      <c r="D41" s="16">
        <v>5195</v>
      </c>
      <c r="E41" s="16">
        <v>3460</v>
      </c>
      <c r="F41" s="16">
        <v>1295</v>
      </c>
      <c r="G41" s="16">
        <v>435</v>
      </c>
      <c r="H41" s="17">
        <v>0.67</v>
      </c>
      <c r="I41" s="17">
        <v>0.25</v>
      </c>
      <c r="J41" s="17">
        <v>0.08</v>
      </c>
    </row>
    <row r="42" spans="1:10" x14ac:dyDescent="0.35">
      <c r="A42" s="11" t="s">
        <v>220</v>
      </c>
      <c r="B42" s="16">
        <v>5295</v>
      </c>
      <c r="C42" s="17">
        <v>0.01</v>
      </c>
      <c r="D42" s="16">
        <v>4075</v>
      </c>
      <c r="E42" s="16">
        <v>2695</v>
      </c>
      <c r="F42" s="16">
        <v>985</v>
      </c>
      <c r="G42" s="16">
        <v>395</v>
      </c>
      <c r="H42" s="17">
        <v>0.66</v>
      </c>
      <c r="I42" s="17">
        <v>0.24</v>
      </c>
      <c r="J42" s="17">
        <v>0.1</v>
      </c>
    </row>
    <row r="43" spans="1:10" x14ac:dyDescent="0.35">
      <c r="A43" s="11" t="s">
        <v>221</v>
      </c>
      <c r="B43" s="16">
        <v>5710</v>
      </c>
      <c r="C43" s="17">
        <v>0.01</v>
      </c>
      <c r="D43" s="16">
        <v>5435</v>
      </c>
      <c r="E43" s="16">
        <v>3480</v>
      </c>
      <c r="F43" s="16">
        <v>1280</v>
      </c>
      <c r="G43" s="16">
        <v>675</v>
      </c>
      <c r="H43" s="17">
        <v>0.64</v>
      </c>
      <c r="I43" s="17">
        <v>0.24</v>
      </c>
      <c r="J43" s="17">
        <v>0.12</v>
      </c>
    </row>
    <row r="44" spans="1:10" x14ac:dyDescent="0.35">
      <c r="A44" s="11" t="s">
        <v>222</v>
      </c>
      <c r="B44" s="16">
        <v>4165</v>
      </c>
      <c r="C44" s="17">
        <v>0.01</v>
      </c>
      <c r="D44" s="16">
        <v>3645</v>
      </c>
      <c r="E44" s="16">
        <v>2340</v>
      </c>
      <c r="F44" s="16">
        <v>940</v>
      </c>
      <c r="G44" s="16">
        <v>365</v>
      </c>
      <c r="H44" s="17">
        <v>0.64</v>
      </c>
      <c r="I44" s="17">
        <v>0.26</v>
      </c>
      <c r="J44" s="17">
        <v>0.1</v>
      </c>
    </row>
    <row r="45" spans="1:10" x14ac:dyDescent="0.35">
      <c r="A45" s="11" t="s">
        <v>223</v>
      </c>
      <c r="B45" s="16">
        <v>7215</v>
      </c>
      <c r="C45" s="17">
        <v>0.02</v>
      </c>
      <c r="D45" s="16">
        <v>4335</v>
      </c>
      <c r="E45" s="16">
        <v>2890</v>
      </c>
      <c r="F45" s="16">
        <v>1010</v>
      </c>
      <c r="G45" s="16">
        <v>435</v>
      </c>
      <c r="H45" s="17">
        <v>0.67</v>
      </c>
      <c r="I45" s="17">
        <v>0.23</v>
      </c>
      <c r="J45" s="17">
        <v>0.1</v>
      </c>
    </row>
    <row r="46" spans="1:10" x14ac:dyDescent="0.35">
      <c r="A46" s="11" t="s">
        <v>224</v>
      </c>
      <c r="B46" s="16">
        <v>9055</v>
      </c>
      <c r="C46" s="17">
        <v>0.02</v>
      </c>
      <c r="D46" s="16">
        <v>5080</v>
      </c>
      <c r="E46" s="16">
        <v>3515</v>
      </c>
      <c r="F46" s="16">
        <v>1265</v>
      </c>
      <c r="G46" s="16">
        <v>300</v>
      </c>
      <c r="H46" s="17">
        <v>0.69</v>
      </c>
      <c r="I46" s="17">
        <v>0.25</v>
      </c>
      <c r="J46" s="17">
        <v>0.06</v>
      </c>
    </row>
    <row r="47" spans="1:10" x14ac:dyDescent="0.35">
      <c r="A47" s="11" t="s">
        <v>225</v>
      </c>
      <c r="B47" s="16">
        <v>5875</v>
      </c>
      <c r="C47" s="17">
        <v>0.01</v>
      </c>
      <c r="D47" s="16">
        <v>5680</v>
      </c>
      <c r="E47" s="16">
        <v>3735</v>
      </c>
      <c r="F47" s="16">
        <v>1655</v>
      </c>
      <c r="G47" s="16">
        <v>290</v>
      </c>
      <c r="H47" s="17">
        <v>0.66</v>
      </c>
      <c r="I47" s="17">
        <v>0.28999999999999998</v>
      </c>
      <c r="J47" s="17">
        <v>0.05</v>
      </c>
    </row>
    <row r="48" spans="1:10" x14ac:dyDescent="0.35">
      <c r="A48" s="11" t="s">
        <v>226</v>
      </c>
      <c r="B48" s="16">
        <v>5220</v>
      </c>
      <c r="C48" s="17">
        <v>0.01</v>
      </c>
      <c r="D48" s="16">
        <v>5210</v>
      </c>
      <c r="E48" s="16">
        <v>2890</v>
      </c>
      <c r="F48" s="16">
        <v>2020</v>
      </c>
      <c r="G48" s="16">
        <v>305</v>
      </c>
      <c r="H48" s="17">
        <v>0.55000000000000004</v>
      </c>
      <c r="I48" s="17">
        <v>0.39</v>
      </c>
      <c r="J48" s="17">
        <v>0.06</v>
      </c>
    </row>
    <row r="49" spans="1:10" x14ac:dyDescent="0.35">
      <c r="A49" s="11" t="s">
        <v>227</v>
      </c>
      <c r="B49" s="16">
        <v>6480</v>
      </c>
      <c r="C49" s="17">
        <v>0.01</v>
      </c>
      <c r="D49" s="16">
        <v>7330</v>
      </c>
      <c r="E49" s="16">
        <v>4315</v>
      </c>
      <c r="F49" s="16">
        <v>2500</v>
      </c>
      <c r="G49" s="16">
        <v>515</v>
      </c>
      <c r="H49" s="17">
        <v>0.59</v>
      </c>
      <c r="I49" s="17">
        <v>0.34</v>
      </c>
      <c r="J49" s="17">
        <v>7.0000000000000007E-2</v>
      </c>
    </row>
    <row r="50" spans="1:10" x14ac:dyDescent="0.35">
      <c r="A50" s="11" t="s">
        <v>228</v>
      </c>
      <c r="B50" s="16">
        <v>16350</v>
      </c>
      <c r="C50" s="17">
        <v>0.04</v>
      </c>
      <c r="D50" s="16">
        <v>6830</v>
      </c>
      <c r="E50" s="16">
        <v>4380</v>
      </c>
      <c r="F50" s="16">
        <v>2210</v>
      </c>
      <c r="G50" s="16">
        <v>245</v>
      </c>
      <c r="H50" s="17">
        <v>0.64</v>
      </c>
      <c r="I50" s="17">
        <v>0.32</v>
      </c>
      <c r="J50" s="17">
        <v>0.04</v>
      </c>
    </row>
    <row r="51" spans="1:10" x14ac:dyDescent="0.35">
      <c r="A51" s="11" t="s">
        <v>229</v>
      </c>
      <c r="B51" s="16">
        <v>7300</v>
      </c>
      <c r="C51" s="17">
        <v>0.02</v>
      </c>
      <c r="D51" s="16">
        <v>9240</v>
      </c>
      <c r="E51" s="16">
        <v>7635</v>
      </c>
      <c r="F51" s="16">
        <v>1490</v>
      </c>
      <c r="G51" s="16">
        <v>115</v>
      </c>
      <c r="H51" s="17">
        <v>0.83</v>
      </c>
      <c r="I51" s="17">
        <v>0.16</v>
      </c>
      <c r="J51" s="17">
        <v>0.01</v>
      </c>
    </row>
    <row r="52" spans="1:10" x14ac:dyDescent="0.35">
      <c r="A52" s="11" t="s">
        <v>230</v>
      </c>
      <c r="B52" s="16">
        <v>6850</v>
      </c>
      <c r="C52" s="17">
        <v>0.01</v>
      </c>
      <c r="D52" s="16">
        <v>12715</v>
      </c>
      <c r="E52" s="16">
        <v>9785</v>
      </c>
      <c r="F52" s="16">
        <v>2590</v>
      </c>
      <c r="G52" s="16">
        <v>335</v>
      </c>
      <c r="H52" s="17">
        <v>0.77</v>
      </c>
      <c r="I52" s="17">
        <v>0.2</v>
      </c>
      <c r="J52" s="17">
        <v>0.03</v>
      </c>
    </row>
    <row r="53" spans="1:10" x14ac:dyDescent="0.35">
      <c r="A53" s="11" t="s">
        <v>231</v>
      </c>
      <c r="B53" s="16">
        <v>5855</v>
      </c>
      <c r="C53" s="17">
        <v>0.01</v>
      </c>
      <c r="D53" s="16">
        <v>10950</v>
      </c>
      <c r="E53" s="16">
        <v>7765</v>
      </c>
      <c r="F53" s="16">
        <v>2850</v>
      </c>
      <c r="G53" s="16">
        <v>335</v>
      </c>
      <c r="H53" s="17">
        <v>0.71</v>
      </c>
      <c r="I53" s="17">
        <v>0.26</v>
      </c>
      <c r="J53" s="17">
        <v>0.03</v>
      </c>
    </row>
    <row r="54" spans="1:10" x14ac:dyDescent="0.35">
      <c r="A54" s="11" t="s">
        <v>232</v>
      </c>
      <c r="B54" s="16">
        <v>5055</v>
      </c>
      <c r="C54" s="17">
        <v>0.01</v>
      </c>
      <c r="D54" s="16">
        <v>7335</v>
      </c>
      <c r="E54" s="16">
        <v>5220</v>
      </c>
      <c r="F54" s="16">
        <v>1875</v>
      </c>
      <c r="G54" s="16">
        <v>240</v>
      </c>
      <c r="H54" s="17">
        <v>0.71</v>
      </c>
      <c r="I54" s="17">
        <v>0.26</v>
      </c>
      <c r="J54" s="17">
        <v>0.03</v>
      </c>
    </row>
    <row r="55" spans="1:10" x14ac:dyDescent="0.35">
      <c r="A55" s="11" t="s">
        <v>233</v>
      </c>
      <c r="B55" s="16">
        <v>10920</v>
      </c>
      <c r="C55" s="17">
        <v>0.02</v>
      </c>
      <c r="D55" s="16">
        <v>5600</v>
      </c>
      <c r="E55" s="16">
        <v>3665</v>
      </c>
      <c r="F55" s="16">
        <v>1690</v>
      </c>
      <c r="G55" s="16">
        <v>250</v>
      </c>
      <c r="H55" s="17">
        <v>0.65</v>
      </c>
      <c r="I55" s="17">
        <v>0.3</v>
      </c>
      <c r="J55" s="17">
        <v>0.04</v>
      </c>
    </row>
    <row r="56" spans="1:10" x14ac:dyDescent="0.35">
      <c r="A56" s="11" t="s">
        <v>234</v>
      </c>
      <c r="B56" s="16">
        <v>4320</v>
      </c>
      <c r="C56" s="17">
        <v>0.01</v>
      </c>
      <c r="D56" s="16">
        <v>3585</v>
      </c>
      <c r="E56" s="16">
        <v>1840</v>
      </c>
      <c r="F56" s="16">
        <v>1670</v>
      </c>
      <c r="G56" s="16">
        <v>75</v>
      </c>
      <c r="H56" s="17">
        <v>0.51</v>
      </c>
      <c r="I56" s="17">
        <v>0.47</v>
      </c>
      <c r="J56" s="17">
        <v>0.02</v>
      </c>
    </row>
    <row r="57" spans="1:10" x14ac:dyDescent="0.35">
      <c r="A57" s="11" t="s">
        <v>235</v>
      </c>
      <c r="B57" s="16">
        <v>5910</v>
      </c>
      <c r="C57" s="17">
        <v>0.01</v>
      </c>
      <c r="D57" s="16">
        <v>4840</v>
      </c>
      <c r="E57" s="16">
        <v>2300</v>
      </c>
      <c r="F57" s="16">
        <v>2465</v>
      </c>
      <c r="G57" s="16">
        <v>80</v>
      </c>
      <c r="H57" s="17">
        <v>0.47</v>
      </c>
      <c r="I57" s="17">
        <v>0.51</v>
      </c>
      <c r="J57" s="17">
        <v>0.02</v>
      </c>
    </row>
    <row r="58" spans="1:10" x14ac:dyDescent="0.35">
      <c r="A58" s="11" t="s">
        <v>236</v>
      </c>
      <c r="B58" s="16">
        <v>6360</v>
      </c>
      <c r="C58" s="17">
        <v>0.01</v>
      </c>
      <c r="D58" s="16">
        <v>4270</v>
      </c>
      <c r="E58" s="16">
        <v>2390</v>
      </c>
      <c r="F58" s="16">
        <v>1800</v>
      </c>
      <c r="G58" s="16">
        <v>80</v>
      </c>
      <c r="H58" s="17">
        <v>0.56000000000000005</v>
      </c>
      <c r="I58" s="17">
        <v>0.42</v>
      </c>
      <c r="J58" s="17">
        <v>0.02</v>
      </c>
    </row>
    <row r="59" spans="1:10" x14ac:dyDescent="0.35">
      <c r="A59" s="11" t="s">
        <v>237</v>
      </c>
      <c r="B59" s="16">
        <v>5200</v>
      </c>
      <c r="C59" s="17">
        <v>0.01</v>
      </c>
      <c r="D59" s="16">
        <v>11085</v>
      </c>
      <c r="E59" s="16">
        <v>6250</v>
      </c>
      <c r="F59" s="16">
        <v>4685</v>
      </c>
      <c r="G59" s="16">
        <v>150</v>
      </c>
      <c r="H59" s="17">
        <v>0.56000000000000005</v>
      </c>
      <c r="I59" s="17">
        <v>0.42</v>
      </c>
      <c r="J59" s="17">
        <v>0.01</v>
      </c>
    </row>
    <row r="60" spans="1:10" x14ac:dyDescent="0.35">
      <c r="A60" s="11" t="s">
        <v>238</v>
      </c>
      <c r="B60" s="16">
        <v>4080</v>
      </c>
      <c r="C60" s="17">
        <v>0.01</v>
      </c>
      <c r="D60" s="16">
        <v>7955</v>
      </c>
      <c r="E60" s="16">
        <v>4510</v>
      </c>
      <c r="F60" s="16">
        <v>3350</v>
      </c>
      <c r="G60" s="16">
        <v>95</v>
      </c>
      <c r="H60" s="17">
        <v>0.56999999999999995</v>
      </c>
      <c r="I60" s="17">
        <v>0.42</v>
      </c>
      <c r="J60" s="17">
        <v>0.01</v>
      </c>
    </row>
    <row r="61" spans="1:10" x14ac:dyDescent="0.35">
      <c r="A61" s="11" t="s">
        <v>239</v>
      </c>
      <c r="B61" s="16">
        <v>4470</v>
      </c>
      <c r="C61" s="17">
        <v>0.01</v>
      </c>
      <c r="D61" s="16">
        <v>6255</v>
      </c>
      <c r="E61" s="16">
        <v>3240</v>
      </c>
      <c r="F61" s="16">
        <v>2920</v>
      </c>
      <c r="G61" s="16">
        <v>95</v>
      </c>
      <c r="H61" s="17">
        <v>0.52</v>
      </c>
      <c r="I61" s="17">
        <v>0.47</v>
      </c>
      <c r="J61" s="17">
        <v>0.02</v>
      </c>
    </row>
    <row r="62" spans="1:10" x14ac:dyDescent="0.35">
      <c r="A62" s="11" t="s">
        <v>240</v>
      </c>
      <c r="B62" s="16">
        <v>5400</v>
      </c>
      <c r="C62" s="17">
        <v>0.01</v>
      </c>
      <c r="D62" s="16">
        <v>7020</v>
      </c>
      <c r="E62" s="16">
        <v>3885</v>
      </c>
      <c r="F62" s="16">
        <v>2970</v>
      </c>
      <c r="G62" s="16">
        <v>165</v>
      </c>
      <c r="H62" s="17">
        <v>0.55000000000000004</v>
      </c>
      <c r="I62" s="17">
        <v>0.42</v>
      </c>
      <c r="J62" s="17">
        <v>0.02</v>
      </c>
    </row>
    <row r="63" spans="1:10" x14ac:dyDescent="0.35">
      <c r="A63" s="11" t="s">
        <v>241</v>
      </c>
      <c r="B63" s="16">
        <v>4860</v>
      </c>
      <c r="C63" s="17">
        <v>0.01</v>
      </c>
      <c r="D63" s="16">
        <v>5620</v>
      </c>
      <c r="E63" s="16">
        <v>3330</v>
      </c>
      <c r="F63" s="16">
        <v>2140</v>
      </c>
      <c r="G63" s="16">
        <v>145</v>
      </c>
      <c r="H63" s="17">
        <v>0.59</v>
      </c>
      <c r="I63" s="17">
        <v>0.38</v>
      </c>
      <c r="J63" s="17">
        <v>0.03</v>
      </c>
    </row>
    <row r="64" spans="1:10" x14ac:dyDescent="0.35">
      <c r="A64" s="11" t="s">
        <v>242</v>
      </c>
      <c r="B64" s="16">
        <v>4690</v>
      </c>
      <c r="C64" s="17">
        <v>0.01</v>
      </c>
      <c r="D64" s="16">
        <v>5755</v>
      </c>
      <c r="E64" s="16">
        <v>3340</v>
      </c>
      <c r="F64" s="16">
        <v>2325</v>
      </c>
      <c r="G64" s="16">
        <v>90</v>
      </c>
      <c r="H64" s="17">
        <v>0.57999999999999996</v>
      </c>
      <c r="I64" s="17">
        <v>0.4</v>
      </c>
      <c r="J64" s="17">
        <v>0.02</v>
      </c>
    </row>
    <row r="65" spans="1:10" x14ac:dyDescent="0.35">
      <c r="A65" s="11" t="s">
        <v>243</v>
      </c>
      <c r="B65" s="16">
        <v>3975</v>
      </c>
      <c r="C65" s="17">
        <v>0.01</v>
      </c>
      <c r="D65" s="16">
        <v>4740</v>
      </c>
      <c r="E65" s="16">
        <v>2725</v>
      </c>
      <c r="F65" s="16">
        <v>1820</v>
      </c>
      <c r="G65" s="16">
        <v>200</v>
      </c>
      <c r="H65" s="17">
        <v>0.56999999999999995</v>
      </c>
      <c r="I65" s="17">
        <v>0.38</v>
      </c>
      <c r="J65" s="17">
        <v>0.04</v>
      </c>
    </row>
    <row r="66" spans="1:10" x14ac:dyDescent="0.35">
      <c r="A66" s="18" t="s">
        <v>244</v>
      </c>
      <c r="B66" s="19">
        <v>19480</v>
      </c>
      <c r="C66" s="20">
        <v>0.04</v>
      </c>
      <c r="D66" s="19">
        <v>17935</v>
      </c>
      <c r="E66" s="19">
        <v>11505</v>
      </c>
      <c r="F66" s="19">
        <v>6080</v>
      </c>
      <c r="G66" s="19">
        <v>350</v>
      </c>
      <c r="H66" s="20">
        <v>0.64</v>
      </c>
      <c r="I66" s="20">
        <v>0.34</v>
      </c>
      <c r="J66" s="20">
        <v>0.02</v>
      </c>
    </row>
    <row r="67" spans="1:10" x14ac:dyDescent="0.35">
      <c r="A67" s="30" t="s">
        <v>245</v>
      </c>
      <c r="B67" s="22">
        <v>128075</v>
      </c>
      <c r="C67" s="23">
        <v>0.28000000000000003</v>
      </c>
      <c r="D67" s="22">
        <v>120680</v>
      </c>
      <c r="E67" s="22">
        <v>80095</v>
      </c>
      <c r="F67" s="22">
        <v>35370</v>
      </c>
      <c r="G67" s="22">
        <v>5215</v>
      </c>
      <c r="H67" s="23">
        <v>0.66</v>
      </c>
      <c r="I67" s="23">
        <v>0.28999999999999998</v>
      </c>
      <c r="J67" s="23">
        <v>0.04</v>
      </c>
    </row>
    <row r="68" spans="1:10" x14ac:dyDescent="0.35">
      <c r="A68" s="21" t="s">
        <v>246</v>
      </c>
      <c r="B68" s="22">
        <v>118605</v>
      </c>
      <c r="C68" s="23">
        <v>0.26</v>
      </c>
      <c r="D68" s="22">
        <v>112450</v>
      </c>
      <c r="E68" s="22">
        <v>76955</v>
      </c>
      <c r="F68" s="22">
        <v>33480</v>
      </c>
      <c r="G68" s="22">
        <v>2020</v>
      </c>
      <c r="H68" s="23">
        <v>0.68</v>
      </c>
      <c r="I68" s="23">
        <v>0.3</v>
      </c>
      <c r="J68" s="23">
        <v>0.02</v>
      </c>
    </row>
    <row r="69" spans="1:10" x14ac:dyDescent="0.35">
      <c r="A69" s="21" t="s">
        <v>247</v>
      </c>
      <c r="B69" s="22">
        <v>84235</v>
      </c>
      <c r="C69" s="23">
        <v>0.18</v>
      </c>
      <c r="D69" s="22">
        <v>83000</v>
      </c>
      <c r="E69" s="22">
        <v>57485</v>
      </c>
      <c r="F69" s="22">
        <v>20015</v>
      </c>
      <c r="G69" s="22">
        <v>5500</v>
      </c>
      <c r="H69" s="23">
        <v>0.69</v>
      </c>
      <c r="I69" s="23">
        <v>0.24</v>
      </c>
      <c r="J69" s="23">
        <v>7.0000000000000007E-2</v>
      </c>
    </row>
    <row r="70" spans="1:10" x14ac:dyDescent="0.35">
      <c r="A70" s="21" t="s">
        <v>248</v>
      </c>
      <c r="B70" s="22">
        <v>85820</v>
      </c>
      <c r="C70" s="23">
        <v>0.19</v>
      </c>
      <c r="D70" s="22">
        <v>88990</v>
      </c>
      <c r="E70" s="22">
        <v>58425</v>
      </c>
      <c r="F70" s="22">
        <v>27845</v>
      </c>
      <c r="G70" s="22">
        <v>2725</v>
      </c>
      <c r="H70" s="23">
        <v>0.66</v>
      </c>
      <c r="I70" s="23">
        <v>0.31</v>
      </c>
      <c r="J70" s="23">
        <v>0.03</v>
      </c>
    </row>
    <row r="71" spans="1:10" x14ac:dyDescent="0.35">
      <c r="A71" s="21" t="s">
        <v>249</v>
      </c>
      <c r="B71" s="22">
        <v>27475</v>
      </c>
      <c r="C71" s="23">
        <v>0.06</v>
      </c>
      <c r="D71" s="22">
        <v>37345</v>
      </c>
      <c r="E71" s="22">
        <v>21035</v>
      </c>
      <c r="F71" s="22">
        <v>15520</v>
      </c>
      <c r="G71" s="22">
        <v>785</v>
      </c>
      <c r="H71" s="23">
        <v>0.56000000000000005</v>
      </c>
      <c r="I71" s="23">
        <v>0.42</v>
      </c>
      <c r="J71" s="23">
        <v>0.02</v>
      </c>
    </row>
    <row r="72" spans="1:10" x14ac:dyDescent="0.35">
      <c r="A72" s="11" t="s">
        <v>64</v>
      </c>
      <c r="B72" s="11"/>
      <c r="C72" s="11"/>
      <c r="D72" s="11"/>
      <c r="E72" s="11"/>
      <c r="F72" s="11"/>
      <c r="G72" s="11"/>
      <c r="H72" s="11"/>
      <c r="I72" s="11"/>
      <c r="J72" s="11"/>
    </row>
    <row r="73" spans="1:10" ht="201.5" x14ac:dyDescent="0.35">
      <c r="A73" s="24" t="s">
        <v>65</v>
      </c>
      <c r="B73" s="11"/>
      <c r="C73" s="11"/>
      <c r="D73" s="11"/>
      <c r="E73" s="11"/>
      <c r="F73" s="11"/>
      <c r="G73" s="11"/>
      <c r="H73" s="11"/>
      <c r="I73" s="11"/>
      <c r="J73" s="11"/>
    </row>
    <row r="74" spans="1:10" x14ac:dyDescent="0.35">
      <c r="A74" s="11" t="s">
        <v>66</v>
      </c>
      <c r="B74" s="11"/>
      <c r="C74" s="11"/>
      <c r="D74" s="11"/>
      <c r="E74" s="11"/>
      <c r="F74" s="11"/>
      <c r="G74" s="11"/>
      <c r="H74" s="11"/>
      <c r="I74" s="11"/>
      <c r="J74" s="11"/>
    </row>
    <row r="75" spans="1:10" x14ac:dyDescent="0.35">
      <c r="A75" s="11" t="s">
        <v>67</v>
      </c>
      <c r="B75" s="11"/>
      <c r="C75" s="11"/>
      <c r="D75" s="11"/>
      <c r="E75" s="11"/>
      <c r="F75" s="11"/>
      <c r="G75" s="11"/>
      <c r="H75" s="11"/>
      <c r="I75" s="11"/>
      <c r="J75" s="11"/>
    </row>
    <row r="76" spans="1:10" x14ac:dyDescent="0.35">
      <c r="A76" s="11" t="s">
        <v>68</v>
      </c>
      <c r="B76" s="11"/>
      <c r="C76" s="11"/>
      <c r="D76" s="11"/>
      <c r="E76" s="11"/>
      <c r="F76" s="11"/>
      <c r="G76" s="11"/>
      <c r="H76" s="11"/>
      <c r="I76" s="11"/>
      <c r="J76" s="11"/>
    </row>
    <row r="77" spans="1:10" x14ac:dyDescent="0.35">
      <c r="A77" s="11" t="s">
        <v>69</v>
      </c>
      <c r="B77" s="11"/>
      <c r="C77" s="11"/>
      <c r="D77" s="11"/>
      <c r="E77" s="11"/>
      <c r="F77" s="11"/>
      <c r="G77" s="11"/>
      <c r="H77" s="11"/>
      <c r="I77" s="11"/>
      <c r="J77" s="11"/>
    </row>
    <row r="78" spans="1:10" x14ac:dyDescent="0.35">
      <c r="A78" s="11" t="s">
        <v>70</v>
      </c>
      <c r="B78" s="11"/>
      <c r="C78" s="11"/>
      <c r="D78" s="11"/>
      <c r="E78" s="11"/>
      <c r="F78" s="11"/>
      <c r="G78" s="11"/>
      <c r="H78" s="11"/>
      <c r="I78" s="11"/>
      <c r="J78" s="11"/>
    </row>
  </sheetData>
  <sheetProtection sheet="1" objects="1" scenarios="1"/>
  <conditionalFormatting sqref="C1:C1048576 H1:J1048576">
    <cfRule type="dataBar" priority="1">
      <dataBar>
        <cfvo type="num" val="0"/>
        <cfvo type="num" val="1"/>
        <color rgb="FFB4A9D4"/>
      </dataBar>
      <extLst>
        <ext xmlns:x14="http://schemas.microsoft.com/office/spreadsheetml/2009/9/main" uri="{B025F937-C7B1-47D3-B67F-A62EFF666E3E}">
          <x14:id>{151E3F23-6587-460C-8101-A8E60CFC76A4}</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1E3F23-6587-460C-8101-A8E60CFC76A4}">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49"/>
  <sheetViews>
    <sheetView workbookViewId="0"/>
  </sheetViews>
  <sheetFormatPr defaultColWidth="11" defaultRowHeight="15.5" x14ac:dyDescent="0.35"/>
  <cols>
    <col min="1" max="1" width="150.75" customWidth="1"/>
  </cols>
  <sheetData>
    <row r="1" spans="1:1" ht="21" x14ac:dyDescent="0.5">
      <c r="A1" s="10" t="s">
        <v>19</v>
      </c>
    </row>
    <row r="2" spans="1:1" x14ac:dyDescent="0.35">
      <c r="A2" t="s">
        <v>60</v>
      </c>
    </row>
    <row r="3" spans="1:1" ht="46.5" x14ac:dyDescent="0.35">
      <c r="A3" s="4" t="s">
        <v>62</v>
      </c>
    </row>
    <row r="40" spans="1:1" x14ac:dyDescent="0.35">
      <c r="A40" t="s">
        <v>145</v>
      </c>
    </row>
    <row r="41" spans="1:1" x14ac:dyDescent="0.35">
      <c r="A41" t="s">
        <v>146</v>
      </c>
    </row>
    <row r="42" spans="1:1" x14ac:dyDescent="0.35">
      <c r="A42" t="s">
        <v>147</v>
      </c>
    </row>
    <row r="43" spans="1:1" x14ac:dyDescent="0.35">
      <c r="A43" t="s">
        <v>148</v>
      </c>
    </row>
    <row r="44" spans="1:1" x14ac:dyDescent="0.35">
      <c r="A44" t="s">
        <v>149</v>
      </c>
    </row>
    <row r="45" spans="1:1" x14ac:dyDescent="0.35">
      <c r="A45" t="s">
        <v>150</v>
      </c>
    </row>
    <row r="46" spans="1:1" x14ac:dyDescent="0.35">
      <c r="A46" t="s">
        <v>151</v>
      </c>
    </row>
    <row r="47" spans="1:1" x14ac:dyDescent="0.35">
      <c r="A47" t="s">
        <v>152</v>
      </c>
    </row>
    <row r="48" spans="1:1" x14ac:dyDescent="0.35">
      <c r="A48" t="s">
        <v>153</v>
      </c>
    </row>
    <row r="49" spans="1:1" x14ac:dyDescent="0.35">
      <c r="A49" t="s">
        <v>154</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{39F58420-3349-4A78-AAC5-97EC4754F493}</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39F58420-3349-4A78-AAC5-97EC4754F493}">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
  <sheetViews>
    <sheetView workbookViewId="0"/>
  </sheetViews>
  <sheetFormatPr defaultColWidth="11" defaultRowHeight="15.5" x14ac:dyDescent="0.35"/>
  <cols>
    <col min="1" max="1" width="150.75" customWidth="1"/>
  </cols>
  <sheetData>
    <row r="1" spans="1:1" ht="21" x14ac:dyDescent="0.5">
      <c r="A1" s="10" t="s">
        <v>20</v>
      </c>
    </row>
    <row r="2" spans="1:1" x14ac:dyDescent="0.35">
      <c r="A2" t="s">
        <v>60</v>
      </c>
    </row>
    <row r="3" spans="1:1" ht="31" x14ac:dyDescent="0.35">
      <c r="A3" s="4" t="s">
        <v>63</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{0E106185-C6F9-449C-A44D-0A409AA5F705}</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0E106185-C6F9-449C-A44D-0A409AA5F70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43"/>
  <sheetViews>
    <sheetView workbookViewId="0"/>
  </sheetViews>
  <sheetFormatPr defaultColWidth="11" defaultRowHeight="15.5" x14ac:dyDescent="0.35"/>
  <cols>
    <col min="1" max="1" width="35.75" customWidth="1"/>
    <col min="2" max="15" width="16.75" customWidth="1"/>
  </cols>
  <sheetData>
    <row r="1" spans="1:11" ht="62" x14ac:dyDescent="0.35">
      <c r="A1" s="29" t="s">
        <v>355</v>
      </c>
      <c r="B1" s="1" t="s">
        <v>250</v>
      </c>
      <c r="C1" s="1" t="s">
        <v>181</v>
      </c>
      <c r="D1" s="1" t="s">
        <v>262</v>
      </c>
      <c r="E1" s="1" t="s">
        <v>251</v>
      </c>
      <c r="F1" s="1" t="s">
        <v>356</v>
      </c>
      <c r="G1" s="1" t="s">
        <v>357</v>
      </c>
      <c r="H1" s="1" t="s">
        <v>322</v>
      </c>
      <c r="I1" s="1" t="s">
        <v>182</v>
      </c>
      <c r="J1" s="1" t="s">
        <v>183</v>
      </c>
      <c r="K1" s="1" t="s">
        <v>184</v>
      </c>
    </row>
    <row r="2" spans="1:11" x14ac:dyDescent="0.35">
      <c r="A2" t="s">
        <v>358</v>
      </c>
      <c r="B2" s="2">
        <v>0</v>
      </c>
      <c r="C2" s="3">
        <v>0</v>
      </c>
      <c r="D2" s="2">
        <v>0</v>
      </c>
      <c r="E2" s="3">
        <v>0</v>
      </c>
      <c r="F2" s="2">
        <v>0</v>
      </c>
      <c r="G2" s="2">
        <v>0</v>
      </c>
      <c r="H2" s="2">
        <v>0</v>
      </c>
      <c r="I2" s="3">
        <v>0</v>
      </c>
      <c r="J2" s="3">
        <v>0</v>
      </c>
      <c r="K2" s="3">
        <v>0</v>
      </c>
    </row>
    <row r="3" spans="1:11" x14ac:dyDescent="0.35">
      <c r="A3" t="s">
        <v>359</v>
      </c>
      <c r="B3" s="2">
        <v>54885</v>
      </c>
      <c r="C3" s="3">
        <v>0.43</v>
      </c>
      <c r="D3" s="2">
        <v>47490</v>
      </c>
      <c r="E3" s="3">
        <v>0.39</v>
      </c>
      <c r="F3" s="2">
        <v>30375</v>
      </c>
      <c r="G3" s="2">
        <v>14940</v>
      </c>
      <c r="H3" s="2">
        <v>2175</v>
      </c>
      <c r="I3" s="3">
        <v>0.64</v>
      </c>
      <c r="J3" s="3">
        <v>0.31</v>
      </c>
      <c r="K3" s="3">
        <v>0.05</v>
      </c>
    </row>
    <row r="4" spans="1:11" x14ac:dyDescent="0.35">
      <c r="A4" t="s">
        <v>360</v>
      </c>
      <c r="B4" s="2">
        <v>78835</v>
      </c>
      <c r="C4" s="3">
        <v>0.66</v>
      </c>
      <c r="D4" s="2">
        <v>75165</v>
      </c>
      <c r="E4" s="3">
        <v>0.67</v>
      </c>
      <c r="F4" s="2">
        <v>46545</v>
      </c>
      <c r="G4" s="2">
        <v>27250</v>
      </c>
      <c r="H4" s="2">
        <v>1370</v>
      </c>
      <c r="I4" s="3">
        <v>0.62</v>
      </c>
      <c r="J4" s="3">
        <v>0.36</v>
      </c>
      <c r="K4" s="3">
        <v>0.02</v>
      </c>
    </row>
    <row r="5" spans="1:11" x14ac:dyDescent="0.35">
      <c r="A5" t="s">
        <v>361</v>
      </c>
      <c r="B5" s="2">
        <v>59360</v>
      </c>
      <c r="C5" s="3">
        <v>0.7</v>
      </c>
      <c r="D5" s="2">
        <v>59065</v>
      </c>
      <c r="E5" s="3">
        <v>0.71</v>
      </c>
      <c r="F5" s="2">
        <v>36275</v>
      </c>
      <c r="G5" s="2">
        <v>19565</v>
      </c>
      <c r="H5" s="2">
        <v>3225</v>
      </c>
      <c r="I5" s="3">
        <v>0.61</v>
      </c>
      <c r="J5" s="3">
        <v>0.33</v>
      </c>
      <c r="K5" s="3">
        <v>0.05</v>
      </c>
    </row>
    <row r="6" spans="1:11" x14ac:dyDescent="0.35">
      <c r="A6" t="s">
        <v>362</v>
      </c>
      <c r="B6" s="2">
        <v>58775</v>
      </c>
      <c r="C6" s="3">
        <v>0.68</v>
      </c>
      <c r="D6" s="2">
        <v>60635</v>
      </c>
      <c r="E6" s="3">
        <v>0.68</v>
      </c>
      <c r="F6" s="2">
        <v>35795</v>
      </c>
      <c r="G6" s="2">
        <v>23205</v>
      </c>
      <c r="H6" s="2">
        <v>1635</v>
      </c>
      <c r="I6" s="3">
        <v>0.59</v>
      </c>
      <c r="J6" s="3">
        <v>0.38</v>
      </c>
      <c r="K6" s="3">
        <v>0.03</v>
      </c>
    </row>
    <row r="7" spans="1:11" x14ac:dyDescent="0.35">
      <c r="A7" t="s">
        <v>363</v>
      </c>
      <c r="B7" s="2">
        <v>22305</v>
      </c>
      <c r="C7" s="3">
        <v>0.81</v>
      </c>
      <c r="D7" s="2">
        <v>29190</v>
      </c>
      <c r="E7" s="3">
        <v>0.78</v>
      </c>
      <c r="F7" s="2">
        <v>13700</v>
      </c>
      <c r="G7" s="2">
        <v>15025</v>
      </c>
      <c r="H7" s="2">
        <v>465</v>
      </c>
      <c r="I7" s="3">
        <v>0.47</v>
      </c>
      <c r="J7" s="3">
        <v>0.51</v>
      </c>
      <c r="K7" s="3">
        <v>0.02</v>
      </c>
    </row>
    <row r="8" spans="1:11" x14ac:dyDescent="0.35">
      <c r="A8" t="s">
        <v>364</v>
      </c>
      <c r="B8" s="2">
        <v>274165</v>
      </c>
      <c r="C8" s="3">
        <v>0.59</v>
      </c>
      <c r="D8" s="2">
        <v>271580</v>
      </c>
      <c r="E8" s="3">
        <v>0.59</v>
      </c>
      <c r="F8" s="2">
        <v>162690</v>
      </c>
      <c r="G8" s="2">
        <v>99985</v>
      </c>
      <c r="H8" s="2">
        <v>8910</v>
      </c>
      <c r="I8" s="3">
        <v>0.6</v>
      </c>
      <c r="J8" s="3">
        <v>0.37</v>
      </c>
      <c r="K8" s="3">
        <v>0.03</v>
      </c>
    </row>
    <row r="9" spans="1:11" x14ac:dyDescent="0.35">
      <c r="A9" t="s">
        <v>365</v>
      </c>
      <c r="B9" s="2">
        <v>0</v>
      </c>
      <c r="C9" s="3">
        <v>0</v>
      </c>
      <c r="D9" s="2">
        <v>0</v>
      </c>
      <c r="E9" s="3">
        <v>0</v>
      </c>
      <c r="F9" s="2">
        <v>0</v>
      </c>
      <c r="G9" s="2">
        <v>0</v>
      </c>
      <c r="H9" s="2">
        <v>0</v>
      </c>
      <c r="I9" s="3">
        <v>0</v>
      </c>
      <c r="J9" s="3">
        <v>0</v>
      </c>
      <c r="K9" s="3">
        <v>0</v>
      </c>
    </row>
    <row r="10" spans="1:11" x14ac:dyDescent="0.35">
      <c r="A10" t="s">
        <v>366</v>
      </c>
      <c r="B10" s="2">
        <v>49175</v>
      </c>
      <c r="C10" s="3">
        <v>0.38</v>
      </c>
      <c r="D10" s="2">
        <v>46470</v>
      </c>
      <c r="E10" s="3">
        <v>0.39</v>
      </c>
      <c r="F10" s="2">
        <v>30960</v>
      </c>
      <c r="G10" s="2">
        <v>13915</v>
      </c>
      <c r="H10" s="2">
        <v>1595</v>
      </c>
      <c r="I10" s="3">
        <v>0.67</v>
      </c>
      <c r="J10" s="3">
        <v>0.3</v>
      </c>
      <c r="K10" s="3">
        <v>0.03</v>
      </c>
    </row>
    <row r="11" spans="1:11" x14ac:dyDescent="0.35">
      <c r="A11" t="s">
        <v>367</v>
      </c>
      <c r="B11" s="2">
        <v>38430</v>
      </c>
      <c r="C11" s="3">
        <v>0.32</v>
      </c>
      <c r="D11" s="2">
        <v>36305</v>
      </c>
      <c r="E11" s="3">
        <v>0.32</v>
      </c>
      <c r="F11" s="2">
        <v>20425</v>
      </c>
      <c r="G11" s="2">
        <v>15260</v>
      </c>
      <c r="H11" s="2">
        <v>620</v>
      </c>
      <c r="I11" s="3">
        <v>0.56000000000000005</v>
      </c>
      <c r="J11" s="3">
        <v>0.42</v>
      </c>
      <c r="K11" s="3">
        <v>0.02</v>
      </c>
    </row>
    <row r="12" spans="1:11" x14ac:dyDescent="0.35">
      <c r="A12" t="s">
        <v>368</v>
      </c>
      <c r="B12" s="2">
        <v>26540</v>
      </c>
      <c r="C12" s="3">
        <v>0.32</v>
      </c>
      <c r="D12" s="2">
        <v>26065</v>
      </c>
      <c r="E12" s="3">
        <v>0.31</v>
      </c>
      <c r="F12" s="2">
        <v>14500</v>
      </c>
      <c r="G12" s="2">
        <v>9675</v>
      </c>
      <c r="H12" s="2">
        <v>1895</v>
      </c>
      <c r="I12" s="3">
        <v>0.56000000000000005</v>
      </c>
      <c r="J12" s="3">
        <v>0.37</v>
      </c>
      <c r="K12" s="3">
        <v>7.0000000000000007E-2</v>
      </c>
    </row>
    <row r="13" spans="1:11" x14ac:dyDescent="0.35">
      <c r="A13" t="s">
        <v>369</v>
      </c>
      <c r="B13" s="2">
        <v>23855</v>
      </c>
      <c r="C13" s="3">
        <v>0.28000000000000003</v>
      </c>
      <c r="D13" s="2">
        <v>26045</v>
      </c>
      <c r="E13" s="3">
        <v>0.28999999999999998</v>
      </c>
      <c r="F13" s="2">
        <v>14875</v>
      </c>
      <c r="G13" s="2">
        <v>10215</v>
      </c>
      <c r="H13" s="2">
        <v>955</v>
      </c>
      <c r="I13" s="3">
        <v>0.56999999999999995</v>
      </c>
      <c r="J13" s="3">
        <v>0.39</v>
      </c>
      <c r="K13" s="3">
        <v>0.04</v>
      </c>
    </row>
    <row r="14" spans="1:11" x14ac:dyDescent="0.35">
      <c r="A14" t="s">
        <v>370</v>
      </c>
      <c r="B14" s="2">
        <v>6345</v>
      </c>
      <c r="C14" s="3">
        <v>0.23</v>
      </c>
      <c r="D14" s="2">
        <v>8780</v>
      </c>
      <c r="E14" s="3">
        <v>0.24</v>
      </c>
      <c r="F14" s="2">
        <v>3275</v>
      </c>
      <c r="G14" s="2">
        <v>5315</v>
      </c>
      <c r="H14" s="2">
        <v>190</v>
      </c>
      <c r="I14" s="3">
        <v>0.37</v>
      </c>
      <c r="J14" s="3">
        <v>0.61</v>
      </c>
      <c r="K14" s="3">
        <v>0.02</v>
      </c>
    </row>
    <row r="15" spans="1:11" x14ac:dyDescent="0.35">
      <c r="A15" t="s">
        <v>371</v>
      </c>
      <c r="B15" s="2">
        <v>144340</v>
      </c>
      <c r="C15" s="3">
        <v>0.31</v>
      </c>
      <c r="D15" s="2">
        <v>143675</v>
      </c>
      <c r="E15" s="3">
        <v>0.31</v>
      </c>
      <c r="F15" s="2">
        <v>84035</v>
      </c>
      <c r="G15" s="2">
        <v>54380</v>
      </c>
      <c r="H15" s="2">
        <v>5260</v>
      </c>
      <c r="I15" s="3">
        <v>0.57999999999999996</v>
      </c>
      <c r="J15" s="3">
        <v>0.38</v>
      </c>
      <c r="K15" s="3">
        <v>0.04</v>
      </c>
    </row>
    <row r="16" spans="1:11" x14ac:dyDescent="0.35">
      <c r="A16" t="s">
        <v>372</v>
      </c>
      <c r="B16" s="2">
        <v>18770</v>
      </c>
      <c r="C16" s="3">
        <v>0.96</v>
      </c>
      <c r="D16" s="2">
        <v>17535</v>
      </c>
      <c r="E16" s="3">
        <v>0.98</v>
      </c>
      <c r="F16" s="2">
        <v>11320</v>
      </c>
      <c r="G16" s="2">
        <v>5995</v>
      </c>
      <c r="H16" s="2">
        <v>225</v>
      </c>
      <c r="I16" s="3">
        <v>0.65</v>
      </c>
      <c r="J16" s="3">
        <v>0.34</v>
      </c>
      <c r="K16" s="3">
        <v>0.01</v>
      </c>
    </row>
    <row r="17" spans="1:11" x14ac:dyDescent="0.35">
      <c r="A17" t="s">
        <v>373</v>
      </c>
      <c r="B17" s="2">
        <v>35225</v>
      </c>
      <c r="C17" s="3">
        <v>0.28000000000000003</v>
      </c>
      <c r="D17" s="2">
        <v>32760</v>
      </c>
      <c r="E17" s="3">
        <v>0.27</v>
      </c>
      <c r="F17" s="2">
        <v>15500</v>
      </c>
      <c r="G17" s="2">
        <v>15300</v>
      </c>
      <c r="H17" s="2">
        <v>1960</v>
      </c>
      <c r="I17" s="3">
        <v>0.47</v>
      </c>
      <c r="J17" s="3">
        <v>0.47</v>
      </c>
      <c r="K17" s="3">
        <v>0.06</v>
      </c>
    </row>
    <row r="18" spans="1:11" x14ac:dyDescent="0.35">
      <c r="A18" t="s">
        <v>374</v>
      </c>
      <c r="B18" s="2">
        <v>34040</v>
      </c>
      <c r="C18" s="3">
        <v>0.28999999999999998</v>
      </c>
      <c r="D18" s="2">
        <v>32525</v>
      </c>
      <c r="E18" s="3">
        <v>0.28999999999999998</v>
      </c>
      <c r="F18" s="2">
        <v>16390</v>
      </c>
      <c r="G18" s="2">
        <v>15525</v>
      </c>
      <c r="H18" s="2">
        <v>610</v>
      </c>
      <c r="I18" s="3">
        <v>0.5</v>
      </c>
      <c r="J18" s="3">
        <v>0.48</v>
      </c>
      <c r="K18" s="3">
        <v>0.02</v>
      </c>
    </row>
    <row r="19" spans="1:11" x14ac:dyDescent="0.35">
      <c r="A19" t="s">
        <v>375</v>
      </c>
      <c r="B19" s="2">
        <v>32125</v>
      </c>
      <c r="C19" s="3">
        <v>0.38</v>
      </c>
      <c r="D19" s="2">
        <v>31125</v>
      </c>
      <c r="E19" s="3">
        <v>0.37</v>
      </c>
      <c r="F19" s="2">
        <v>14940</v>
      </c>
      <c r="G19" s="2">
        <v>15470</v>
      </c>
      <c r="H19" s="2">
        <v>715</v>
      </c>
      <c r="I19" s="3">
        <v>0.48</v>
      </c>
      <c r="J19" s="3">
        <v>0.5</v>
      </c>
      <c r="K19" s="3">
        <v>0.02</v>
      </c>
    </row>
    <row r="20" spans="1:11" x14ac:dyDescent="0.35">
      <c r="A20" t="s">
        <v>376</v>
      </c>
      <c r="B20" s="2">
        <v>34690</v>
      </c>
      <c r="C20" s="3">
        <v>0.4</v>
      </c>
      <c r="D20" s="2">
        <v>34855</v>
      </c>
      <c r="E20" s="3">
        <v>0.39</v>
      </c>
      <c r="F20" s="2">
        <v>15535</v>
      </c>
      <c r="G20" s="2">
        <v>18875</v>
      </c>
      <c r="H20" s="2">
        <v>445</v>
      </c>
      <c r="I20" s="3">
        <v>0.45</v>
      </c>
      <c r="J20" s="3">
        <v>0.54</v>
      </c>
      <c r="K20" s="3">
        <v>0.01</v>
      </c>
    </row>
    <row r="21" spans="1:11" x14ac:dyDescent="0.35">
      <c r="A21" t="s">
        <v>377</v>
      </c>
      <c r="B21" s="2">
        <v>16230</v>
      </c>
      <c r="C21" s="3">
        <v>0.59</v>
      </c>
      <c r="D21" s="2">
        <v>20595</v>
      </c>
      <c r="E21" s="3">
        <v>0.55000000000000004</v>
      </c>
      <c r="F21" s="2">
        <v>9230</v>
      </c>
      <c r="G21" s="2">
        <v>11135</v>
      </c>
      <c r="H21" s="2">
        <v>230</v>
      </c>
      <c r="I21" s="3">
        <v>0.45</v>
      </c>
      <c r="J21" s="3">
        <v>0.54</v>
      </c>
      <c r="K21" s="3">
        <v>0.01</v>
      </c>
    </row>
    <row r="22" spans="1:11" x14ac:dyDescent="0.35">
      <c r="A22" t="s">
        <v>378</v>
      </c>
      <c r="B22" s="2">
        <v>171075</v>
      </c>
      <c r="C22" s="3">
        <v>0.37</v>
      </c>
      <c r="D22" s="2">
        <v>169395</v>
      </c>
      <c r="E22" s="3">
        <v>0.37</v>
      </c>
      <c r="F22" s="2">
        <v>82910</v>
      </c>
      <c r="G22" s="2">
        <v>82295</v>
      </c>
      <c r="H22" s="2">
        <v>4190</v>
      </c>
      <c r="I22" s="3">
        <v>0.49</v>
      </c>
      <c r="J22" s="3">
        <v>0.49</v>
      </c>
      <c r="K22" s="3">
        <v>0.02</v>
      </c>
    </row>
    <row r="23" spans="1:11" x14ac:dyDescent="0.35">
      <c r="A23" t="s">
        <v>379</v>
      </c>
      <c r="B23" s="2">
        <v>0</v>
      </c>
      <c r="C23" s="3">
        <v>0</v>
      </c>
      <c r="D23" s="2">
        <v>0</v>
      </c>
      <c r="E23" s="3">
        <v>0</v>
      </c>
      <c r="F23" s="2">
        <v>0</v>
      </c>
      <c r="G23" s="2">
        <v>0</v>
      </c>
      <c r="H23" s="2">
        <v>0</v>
      </c>
      <c r="I23" s="3">
        <v>0</v>
      </c>
      <c r="J23" s="3">
        <v>0</v>
      </c>
      <c r="K23" s="3">
        <v>0</v>
      </c>
    </row>
    <row r="24" spans="1:11" x14ac:dyDescent="0.35">
      <c r="A24" t="s">
        <v>380</v>
      </c>
      <c r="B24" s="2">
        <v>27275</v>
      </c>
      <c r="C24" s="3">
        <v>0.21</v>
      </c>
      <c r="D24" s="2">
        <v>26505</v>
      </c>
      <c r="E24" s="3">
        <v>0.22</v>
      </c>
      <c r="F24" s="2">
        <v>18120</v>
      </c>
      <c r="G24" s="2">
        <v>7595</v>
      </c>
      <c r="H24" s="2">
        <v>785</v>
      </c>
      <c r="I24" s="3">
        <v>0.68</v>
      </c>
      <c r="J24" s="3">
        <v>0.28999999999999998</v>
      </c>
      <c r="K24" s="3">
        <v>0.03</v>
      </c>
    </row>
    <row r="25" spans="1:11" x14ac:dyDescent="0.35">
      <c r="A25" t="s">
        <v>381</v>
      </c>
      <c r="B25" s="2">
        <v>33110</v>
      </c>
      <c r="C25" s="3">
        <v>0.28000000000000003</v>
      </c>
      <c r="D25" s="2">
        <v>32025</v>
      </c>
      <c r="E25" s="3">
        <v>0.28000000000000003</v>
      </c>
      <c r="F25" s="2">
        <v>21545</v>
      </c>
      <c r="G25" s="2">
        <v>10120</v>
      </c>
      <c r="H25" s="2">
        <v>360</v>
      </c>
      <c r="I25" s="3">
        <v>0.67</v>
      </c>
      <c r="J25" s="3">
        <v>0.32</v>
      </c>
      <c r="K25" s="3">
        <v>0.01</v>
      </c>
    </row>
    <row r="26" spans="1:11" x14ac:dyDescent="0.35">
      <c r="A26" t="s">
        <v>382</v>
      </c>
      <c r="B26" s="2">
        <v>24065</v>
      </c>
      <c r="C26" s="3">
        <v>0.28999999999999998</v>
      </c>
      <c r="D26" s="2">
        <v>23465</v>
      </c>
      <c r="E26" s="3">
        <v>0.28000000000000003</v>
      </c>
      <c r="F26" s="2">
        <v>16655</v>
      </c>
      <c r="G26" s="2">
        <v>5110</v>
      </c>
      <c r="H26" s="2">
        <v>1700</v>
      </c>
      <c r="I26" s="3">
        <v>0.71</v>
      </c>
      <c r="J26" s="3">
        <v>0.22</v>
      </c>
      <c r="K26" s="3">
        <v>7.0000000000000007E-2</v>
      </c>
    </row>
    <row r="27" spans="1:11" x14ac:dyDescent="0.35">
      <c r="A27" t="s">
        <v>383</v>
      </c>
      <c r="B27" s="2">
        <v>21965</v>
      </c>
      <c r="C27" s="3">
        <v>0.26</v>
      </c>
      <c r="D27" s="2">
        <v>22505</v>
      </c>
      <c r="E27" s="3">
        <v>0.25</v>
      </c>
      <c r="F27" s="2">
        <v>15980</v>
      </c>
      <c r="G27" s="2">
        <v>6070</v>
      </c>
      <c r="H27" s="2">
        <v>455</v>
      </c>
      <c r="I27" s="3">
        <v>0.71</v>
      </c>
      <c r="J27" s="3">
        <v>0.27</v>
      </c>
      <c r="K27" s="3">
        <v>0.02</v>
      </c>
    </row>
    <row r="28" spans="1:11" x14ac:dyDescent="0.35">
      <c r="A28" t="s">
        <v>384</v>
      </c>
      <c r="B28" s="2">
        <v>3525</v>
      </c>
      <c r="C28" s="3">
        <v>0.13</v>
      </c>
      <c r="D28" s="2">
        <v>5000</v>
      </c>
      <c r="E28" s="3">
        <v>0.13</v>
      </c>
      <c r="F28" s="2">
        <v>2195</v>
      </c>
      <c r="G28" s="2">
        <v>2635</v>
      </c>
      <c r="H28" s="2">
        <v>170</v>
      </c>
      <c r="I28" s="3">
        <v>0.44</v>
      </c>
      <c r="J28" s="3">
        <v>0.53</v>
      </c>
      <c r="K28" s="3">
        <v>0.03</v>
      </c>
    </row>
    <row r="29" spans="1:11" x14ac:dyDescent="0.35">
      <c r="A29" t="s">
        <v>385</v>
      </c>
      <c r="B29" s="2">
        <v>109940</v>
      </c>
      <c r="C29" s="3">
        <v>0.24</v>
      </c>
      <c r="D29" s="2">
        <v>109500</v>
      </c>
      <c r="E29" s="3">
        <v>0.24</v>
      </c>
      <c r="F29" s="2">
        <v>74495</v>
      </c>
      <c r="G29" s="2">
        <v>31535</v>
      </c>
      <c r="H29" s="2">
        <v>3470</v>
      </c>
      <c r="I29" s="3">
        <v>0.68</v>
      </c>
      <c r="J29" s="3">
        <v>0.28999999999999998</v>
      </c>
      <c r="K29" s="3">
        <v>0.03</v>
      </c>
    </row>
    <row r="30" spans="1:11" x14ac:dyDescent="0.35">
      <c r="A30" t="s">
        <v>386</v>
      </c>
      <c r="B30" s="2">
        <v>19480</v>
      </c>
      <c r="C30" s="3">
        <v>1</v>
      </c>
      <c r="D30" s="2">
        <v>17935</v>
      </c>
      <c r="E30" s="3">
        <v>1</v>
      </c>
      <c r="F30" s="2">
        <v>11505</v>
      </c>
      <c r="G30" s="2">
        <v>6080</v>
      </c>
      <c r="H30" s="2">
        <v>350</v>
      </c>
      <c r="I30" s="3">
        <v>0.64</v>
      </c>
      <c r="J30" s="3">
        <v>0.34</v>
      </c>
      <c r="K30" s="3">
        <v>0.02</v>
      </c>
    </row>
    <row r="31" spans="1:11" x14ac:dyDescent="0.35">
      <c r="A31" t="s">
        <v>387</v>
      </c>
      <c r="B31" s="2">
        <v>128075</v>
      </c>
      <c r="C31" s="3">
        <v>1</v>
      </c>
      <c r="D31" s="2">
        <v>120680</v>
      </c>
      <c r="E31" s="3">
        <v>1</v>
      </c>
      <c r="F31" s="2">
        <v>80095</v>
      </c>
      <c r="G31" s="2">
        <v>35370</v>
      </c>
      <c r="H31" s="2">
        <v>5215</v>
      </c>
      <c r="I31" s="3">
        <v>0.66</v>
      </c>
      <c r="J31" s="3">
        <v>0.28999999999999998</v>
      </c>
      <c r="K31" s="3">
        <v>0.04</v>
      </c>
    </row>
    <row r="32" spans="1:11" x14ac:dyDescent="0.35">
      <c r="A32" t="s">
        <v>388</v>
      </c>
      <c r="B32" s="2">
        <v>118605</v>
      </c>
      <c r="C32" s="3">
        <v>1</v>
      </c>
      <c r="D32" s="2">
        <v>112450</v>
      </c>
      <c r="E32" s="3">
        <v>1</v>
      </c>
      <c r="F32" s="2">
        <v>76955</v>
      </c>
      <c r="G32" s="2">
        <v>33480</v>
      </c>
      <c r="H32" s="2">
        <v>2020</v>
      </c>
      <c r="I32" s="3">
        <v>0.68</v>
      </c>
      <c r="J32" s="3">
        <v>0.3</v>
      </c>
      <c r="K32" s="3">
        <v>0.02</v>
      </c>
    </row>
    <row r="33" spans="1:11" x14ac:dyDescent="0.35">
      <c r="A33" t="s">
        <v>389</v>
      </c>
      <c r="B33" s="2">
        <v>84235</v>
      </c>
      <c r="C33" s="3">
        <v>1</v>
      </c>
      <c r="D33" s="2">
        <v>83000</v>
      </c>
      <c r="E33" s="3">
        <v>1</v>
      </c>
      <c r="F33" s="2">
        <v>57485</v>
      </c>
      <c r="G33" s="2">
        <v>20015</v>
      </c>
      <c r="H33" s="2">
        <v>5500</v>
      </c>
      <c r="I33" s="3">
        <v>0.69</v>
      </c>
      <c r="J33" s="3">
        <v>0.24</v>
      </c>
      <c r="K33" s="3">
        <v>7.0000000000000007E-2</v>
      </c>
    </row>
    <row r="34" spans="1:11" x14ac:dyDescent="0.35">
      <c r="A34" t="s">
        <v>390</v>
      </c>
      <c r="B34" s="2">
        <v>85820</v>
      </c>
      <c r="C34" s="3">
        <v>1</v>
      </c>
      <c r="D34" s="2">
        <v>88990</v>
      </c>
      <c r="E34" s="3">
        <v>1</v>
      </c>
      <c r="F34" s="2">
        <v>58425</v>
      </c>
      <c r="G34" s="2">
        <v>27845</v>
      </c>
      <c r="H34" s="2">
        <v>2725</v>
      </c>
      <c r="I34" s="3">
        <v>0.66</v>
      </c>
      <c r="J34" s="3">
        <v>0.31</v>
      </c>
      <c r="K34" s="3">
        <v>0.03</v>
      </c>
    </row>
    <row r="35" spans="1:11" x14ac:dyDescent="0.35">
      <c r="A35" t="s">
        <v>391</v>
      </c>
      <c r="B35" s="2">
        <v>27475</v>
      </c>
      <c r="C35" s="3">
        <v>1</v>
      </c>
      <c r="D35" s="2">
        <v>37345</v>
      </c>
      <c r="E35" s="3">
        <v>1</v>
      </c>
      <c r="F35" s="2">
        <v>21035</v>
      </c>
      <c r="G35" s="2">
        <v>15520</v>
      </c>
      <c r="H35" s="2">
        <v>785</v>
      </c>
      <c r="I35" s="3">
        <v>0.56000000000000005</v>
      </c>
      <c r="J35" s="3">
        <v>0.42</v>
      </c>
      <c r="K35" s="3">
        <v>0.02</v>
      </c>
    </row>
    <row r="36" spans="1:11" x14ac:dyDescent="0.35">
      <c r="A36" t="s">
        <v>392</v>
      </c>
      <c r="B36" s="2">
        <v>463685</v>
      </c>
      <c r="C36" s="3">
        <v>1</v>
      </c>
      <c r="D36" s="2">
        <v>460400</v>
      </c>
      <c r="E36" s="3">
        <v>1</v>
      </c>
      <c r="F36" s="2">
        <v>305500</v>
      </c>
      <c r="G36" s="2">
        <v>138305</v>
      </c>
      <c r="H36" s="2">
        <v>16590</v>
      </c>
      <c r="I36" s="3">
        <v>0.66</v>
      </c>
      <c r="J36" s="3">
        <v>0.3</v>
      </c>
      <c r="K36" s="3">
        <v>0.04</v>
      </c>
    </row>
    <row r="37" spans="1:11" x14ac:dyDescent="0.35">
      <c r="A37" t="s">
        <v>393</v>
      </c>
      <c r="B37" s="2">
        <v>705</v>
      </c>
      <c r="C37" s="3">
        <v>0.04</v>
      </c>
      <c r="D37" s="2">
        <v>400</v>
      </c>
      <c r="E37" s="3">
        <v>0.02</v>
      </c>
      <c r="F37" s="2">
        <v>20</v>
      </c>
      <c r="G37" s="2">
        <v>250</v>
      </c>
      <c r="H37" s="2">
        <v>130</v>
      </c>
      <c r="I37" s="3">
        <v>0.05</v>
      </c>
      <c r="J37" s="3">
        <v>0.63</v>
      </c>
      <c r="K37" s="3">
        <v>0.32</v>
      </c>
    </row>
    <row r="38" spans="1:11" x14ac:dyDescent="0.35">
      <c r="A38" t="s">
        <v>394</v>
      </c>
      <c r="B38" s="2">
        <v>16215</v>
      </c>
      <c r="C38" s="3">
        <v>0.13</v>
      </c>
      <c r="D38" s="2">
        <v>15675</v>
      </c>
      <c r="E38" s="3">
        <v>0.13</v>
      </c>
      <c r="F38" s="2">
        <v>415</v>
      </c>
      <c r="G38" s="2">
        <v>14365</v>
      </c>
      <c r="H38" s="2">
        <v>900</v>
      </c>
      <c r="I38" s="3">
        <v>0.03</v>
      </c>
      <c r="J38" s="3">
        <v>0.92</v>
      </c>
      <c r="K38" s="3">
        <v>0.06</v>
      </c>
    </row>
    <row r="39" spans="1:11" x14ac:dyDescent="0.35">
      <c r="A39" t="s">
        <v>395</v>
      </c>
      <c r="B39" s="2">
        <v>14275</v>
      </c>
      <c r="C39" s="3">
        <v>0.12</v>
      </c>
      <c r="D39" s="2">
        <v>12790</v>
      </c>
      <c r="E39" s="3">
        <v>0.11</v>
      </c>
      <c r="F39" s="2">
        <v>1060</v>
      </c>
      <c r="G39" s="2">
        <v>11410</v>
      </c>
      <c r="H39" s="2">
        <v>320</v>
      </c>
      <c r="I39" s="3">
        <v>0.08</v>
      </c>
      <c r="J39" s="3">
        <v>0.89</v>
      </c>
      <c r="K39" s="3">
        <v>0.03</v>
      </c>
    </row>
    <row r="40" spans="1:11" x14ac:dyDescent="0.35">
      <c r="A40" t="s">
        <v>396</v>
      </c>
      <c r="B40" s="2">
        <v>7750</v>
      </c>
      <c r="C40" s="3">
        <v>0.09</v>
      </c>
      <c r="D40" s="2">
        <v>7280</v>
      </c>
      <c r="E40" s="3">
        <v>0.09</v>
      </c>
      <c r="F40" s="2">
        <v>565</v>
      </c>
      <c r="G40" s="2">
        <v>5915</v>
      </c>
      <c r="H40" s="2">
        <v>800</v>
      </c>
      <c r="I40" s="3">
        <v>0.08</v>
      </c>
      <c r="J40" s="3">
        <v>0.81</v>
      </c>
      <c r="K40" s="3">
        <v>0.11</v>
      </c>
    </row>
    <row r="41" spans="1:11" x14ac:dyDescent="0.35">
      <c r="A41" t="s">
        <v>397</v>
      </c>
      <c r="B41" s="2">
        <v>10130</v>
      </c>
      <c r="C41" s="3">
        <v>0.12</v>
      </c>
      <c r="D41" s="2">
        <v>10900</v>
      </c>
      <c r="E41" s="3">
        <v>0.12</v>
      </c>
      <c r="F41" s="2">
        <v>595</v>
      </c>
      <c r="G41" s="2">
        <v>9690</v>
      </c>
      <c r="H41" s="2">
        <v>610</v>
      </c>
      <c r="I41" s="3">
        <v>0.05</v>
      </c>
      <c r="J41" s="3">
        <v>0.89</v>
      </c>
      <c r="K41" s="3">
        <v>0.06</v>
      </c>
    </row>
    <row r="42" spans="1:11" x14ac:dyDescent="0.35">
      <c r="A42" t="s">
        <v>398</v>
      </c>
      <c r="B42" s="2">
        <v>2440</v>
      </c>
      <c r="C42" s="3">
        <v>0.09</v>
      </c>
      <c r="D42" s="2">
        <v>4005</v>
      </c>
      <c r="E42" s="3">
        <v>0.11</v>
      </c>
      <c r="F42" s="2">
        <v>165</v>
      </c>
      <c r="G42" s="2">
        <v>3700</v>
      </c>
      <c r="H42" s="2">
        <v>145</v>
      </c>
      <c r="I42" s="3">
        <v>0.04</v>
      </c>
      <c r="J42" s="3">
        <v>0.92</v>
      </c>
      <c r="K42" s="3">
        <v>0.04</v>
      </c>
    </row>
    <row r="43" spans="1:11" x14ac:dyDescent="0.35">
      <c r="A43" t="s">
        <v>399</v>
      </c>
      <c r="B43" s="2">
        <v>51520</v>
      </c>
      <c r="C43" s="3">
        <v>0.11</v>
      </c>
      <c r="D43" s="2">
        <v>51050</v>
      </c>
      <c r="E43" s="3">
        <v>0.11</v>
      </c>
      <c r="F43" s="2">
        <v>2825</v>
      </c>
      <c r="G43" s="2">
        <v>45325</v>
      </c>
      <c r="H43" s="2">
        <v>2900</v>
      </c>
      <c r="I43" s="3">
        <v>0.06</v>
      </c>
      <c r="J43" s="3">
        <v>0.89</v>
      </c>
      <c r="K43" s="3">
        <v>0.06</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{45495FD3-4427-4A1E-984B-6E3F21B0C586}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5495FD3-4427-4A1E-984B-6E3F21B0C58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92"/>
  <sheetViews>
    <sheetView workbookViewId="0"/>
  </sheetViews>
  <sheetFormatPr defaultColWidth="11" defaultRowHeight="15.5" x14ac:dyDescent="0.35"/>
  <cols>
    <col min="1" max="1" width="35.75" customWidth="1"/>
    <col min="2" max="15" width="16.75" customWidth="1"/>
  </cols>
  <sheetData>
    <row r="1" spans="1:10" ht="62" x14ac:dyDescent="0.35">
      <c r="A1" s="29" t="s">
        <v>400</v>
      </c>
      <c r="B1" s="1" t="s">
        <v>250</v>
      </c>
      <c r="C1" s="1" t="s">
        <v>181</v>
      </c>
      <c r="D1" s="1" t="s">
        <v>262</v>
      </c>
      <c r="E1" s="1" t="s">
        <v>356</v>
      </c>
      <c r="F1" s="1" t="s">
        <v>357</v>
      </c>
      <c r="G1" s="1" t="s">
        <v>322</v>
      </c>
      <c r="H1" s="1" t="s">
        <v>182</v>
      </c>
      <c r="I1" s="1" t="s">
        <v>183</v>
      </c>
      <c r="J1" s="1" t="s">
        <v>184</v>
      </c>
    </row>
    <row r="2" spans="1:10" x14ac:dyDescent="0.35">
      <c r="A2" t="s">
        <v>401</v>
      </c>
      <c r="B2" s="2">
        <v>305</v>
      </c>
      <c r="C2" s="3">
        <v>0.02</v>
      </c>
      <c r="D2" s="2">
        <v>275</v>
      </c>
      <c r="E2" s="2">
        <v>190</v>
      </c>
      <c r="F2" s="2">
        <v>80</v>
      </c>
      <c r="G2" s="2">
        <v>5</v>
      </c>
      <c r="H2" s="3">
        <v>0.69</v>
      </c>
      <c r="I2" s="3">
        <v>0.28999999999999998</v>
      </c>
      <c r="J2" s="3">
        <v>0.02</v>
      </c>
    </row>
    <row r="3" spans="1:10" x14ac:dyDescent="0.35">
      <c r="A3" t="s">
        <v>402</v>
      </c>
      <c r="B3" s="2">
        <v>780</v>
      </c>
      <c r="C3" s="3">
        <v>0.01</v>
      </c>
      <c r="D3" s="2">
        <v>705</v>
      </c>
      <c r="E3" s="2">
        <v>540</v>
      </c>
      <c r="F3" s="2">
        <v>80</v>
      </c>
      <c r="G3" s="2">
        <v>80</v>
      </c>
      <c r="H3" s="3">
        <v>0.77</v>
      </c>
      <c r="I3" s="3">
        <v>0.12</v>
      </c>
      <c r="J3" s="3">
        <v>0.12</v>
      </c>
    </row>
    <row r="4" spans="1:10" x14ac:dyDescent="0.35">
      <c r="A4" t="s">
        <v>403</v>
      </c>
      <c r="B4" s="2">
        <v>560</v>
      </c>
      <c r="C4" s="3">
        <v>0</v>
      </c>
      <c r="D4" s="2">
        <v>545</v>
      </c>
      <c r="E4" s="2">
        <v>470</v>
      </c>
      <c r="F4" s="2">
        <v>55</v>
      </c>
      <c r="G4" s="2">
        <v>20</v>
      </c>
      <c r="H4" s="3">
        <v>0.86</v>
      </c>
      <c r="I4" s="3">
        <v>0.1</v>
      </c>
      <c r="J4" s="3">
        <v>0.04</v>
      </c>
    </row>
    <row r="5" spans="1:10" x14ac:dyDescent="0.35">
      <c r="A5" t="s">
        <v>404</v>
      </c>
      <c r="B5" s="2">
        <v>530</v>
      </c>
      <c r="C5" s="3">
        <v>0.01</v>
      </c>
      <c r="D5" s="2">
        <v>565</v>
      </c>
      <c r="E5" s="2">
        <v>495</v>
      </c>
      <c r="F5" s="2">
        <v>40</v>
      </c>
      <c r="G5" s="2">
        <v>30</v>
      </c>
      <c r="H5" s="3">
        <v>0.88</v>
      </c>
      <c r="I5" s="3">
        <v>7.0000000000000007E-2</v>
      </c>
      <c r="J5" s="3">
        <v>0.05</v>
      </c>
    </row>
    <row r="6" spans="1:10" x14ac:dyDescent="0.35">
      <c r="A6" t="s">
        <v>405</v>
      </c>
      <c r="B6" s="2">
        <v>645</v>
      </c>
      <c r="C6" s="3">
        <v>0.01</v>
      </c>
      <c r="D6" s="2">
        <v>560</v>
      </c>
      <c r="E6" s="2">
        <v>485</v>
      </c>
      <c r="F6" s="2">
        <v>60</v>
      </c>
      <c r="G6" s="2">
        <v>15</v>
      </c>
      <c r="H6" s="3">
        <v>0.87</v>
      </c>
      <c r="I6" s="3">
        <v>0.11</v>
      </c>
      <c r="J6" s="3">
        <v>0.03</v>
      </c>
    </row>
    <row r="7" spans="1:10" x14ac:dyDescent="0.35">
      <c r="A7" t="s">
        <v>406</v>
      </c>
      <c r="B7" s="2">
        <v>300</v>
      </c>
      <c r="C7" s="3">
        <v>0.01</v>
      </c>
      <c r="D7" s="2">
        <v>405</v>
      </c>
      <c r="E7" s="2">
        <v>315</v>
      </c>
      <c r="F7" s="2">
        <v>70</v>
      </c>
      <c r="G7" s="2">
        <v>20</v>
      </c>
      <c r="H7" s="3">
        <v>0.78</v>
      </c>
      <c r="I7" s="3">
        <v>0.18</v>
      </c>
      <c r="J7" s="3">
        <v>0.04</v>
      </c>
    </row>
    <row r="8" spans="1:10" x14ac:dyDescent="0.35">
      <c r="A8" t="s">
        <v>407</v>
      </c>
      <c r="B8" s="2">
        <v>5775</v>
      </c>
      <c r="C8" s="3">
        <v>0.3</v>
      </c>
      <c r="D8" s="2">
        <v>5285</v>
      </c>
      <c r="E8" s="2">
        <v>3175</v>
      </c>
      <c r="F8" s="2">
        <v>2000</v>
      </c>
      <c r="G8" s="2">
        <v>110</v>
      </c>
      <c r="H8" s="3">
        <v>0.6</v>
      </c>
      <c r="I8" s="3">
        <v>0.38</v>
      </c>
      <c r="J8" s="3">
        <v>0.02</v>
      </c>
    </row>
    <row r="9" spans="1:10" x14ac:dyDescent="0.35">
      <c r="A9" t="s">
        <v>408</v>
      </c>
      <c r="B9" s="2">
        <v>28065</v>
      </c>
      <c r="C9" s="3">
        <v>0.22</v>
      </c>
      <c r="D9" s="2">
        <v>26220</v>
      </c>
      <c r="E9" s="2">
        <v>17415</v>
      </c>
      <c r="F9" s="2">
        <v>7410</v>
      </c>
      <c r="G9" s="2">
        <v>1395</v>
      </c>
      <c r="H9" s="3">
        <v>0.66</v>
      </c>
      <c r="I9" s="3">
        <v>0.28000000000000003</v>
      </c>
      <c r="J9" s="3">
        <v>0.05</v>
      </c>
    </row>
    <row r="10" spans="1:10" x14ac:dyDescent="0.35">
      <c r="A10" t="s">
        <v>409</v>
      </c>
      <c r="B10" s="2">
        <v>20290</v>
      </c>
      <c r="C10" s="3">
        <v>0.17</v>
      </c>
      <c r="D10" s="2">
        <v>19735</v>
      </c>
      <c r="E10" s="2">
        <v>14555</v>
      </c>
      <c r="F10" s="2">
        <v>4720</v>
      </c>
      <c r="G10" s="2">
        <v>465</v>
      </c>
      <c r="H10" s="3">
        <v>0.74</v>
      </c>
      <c r="I10" s="3">
        <v>0.24</v>
      </c>
      <c r="J10" s="3">
        <v>0.02</v>
      </c>
    </row>
    <row r="11" spans="1:10" x14ac:dyDescent="0.35">
      <c r="A11" t="s">
        <v>410</v>
      </c>
      <c r="B11" s="2">
        <v>15530</v>
      </c>
      <c r="C11" s="3">
        <v>0.18</v>
      </c>
      <c r="D11" s="2">
        <v>15435</v>
      </c>
      <c r="E11" s="2">
        <v>11100</v>
      </c>
      <c r="F11" s="2">
        <v>3225</v>
      </c>
      <c r="G11" s="2">
        <v>1110</v>
      </c>
      <c r="H11" s="3">
        <v>0.72</v>
      </c>
      <c r="I11" s="3">
        <v>0.21</v>
      </c>
      <c r="J11" s="3">
        <v>7.0000000000000007E-2</v>
      </c>
    </row>
    <row r="12" spans="1:10" x14ac:dyDescent="0.35">
      <c r="A12" t="s">
        <v>411</v>
      </c>
      <c r="B12" s="2">
        <v>14500</v>
      </c>
      <c r="C12" s="3">
        <v>0.17</v>
      </c>
      <c r="D12" s="2">
        <v>15100</v>
      </c>
      <c r="E12" s="2">
        <v>10635</v>
      </c>
      <c r="F12" s="2">
        <v>3945</v>
      </c>
      <c r="G12" s="2">
        <v>525</v>
      </c>
      <c r="H12" s="3">
        <v>0.7</v>
      </c>
      <c r="I12" s="3">
        <v>0.26</v>
      </c>
      <c r="J12" s="3">
        <v>0.03</v>
      </c>
    </row>
    <row r="13" spans="1:10" x14ac:dyDescent="0.35">
      <c r="A13" t="s">
        <v>412</v>
      </c>
      <c r="B13" s="2">
        <v>5790</v>
      </c>
      <c r="C13" s="3">
        <v>0.21</v>
      </c>
      <c r="D13" s="2">
        <v>7540</v>
      </c>
      <c r="E13" s="2">
        <v>4760</v>
      </c>
      <c r="F13" s="2">
        <v>2650</v>
      </c>
      <c r="G13" s="2">
        <v>130</v>
      </c>
      <c r="H13" s="3">
        <v>0.63</v>
      </c>
      <c r="I13" s="3">
        <v>0.35</v>
      </c>
      <c r="J13" s="3">
        <v>0.02</v>
      </c>
    </row>
    <row r="14" spans="1:10" x14ac:dyDescent="0.35">
      <c r="A14" t="s">
        <v>413</v>
      </c>
      <c r="B14" s="2">
        <v>6120</v>
      </c>
      <c r="C14" s="3">
        <v>0.31</v>
      </c>
      <c r="D14" s="2">
        <v>5665</v>
      </c>
      <c r="E14" s="2">
        <v>3650</v>
      </c>
      <c r="F14" s="2">
        <v>1925</v>
      </c>
      <c r="G14" s="2">
        <v>90</v>
      </c>
      <c r="H14" s="3">
        <v>0.64</v>
      </c>
      <c r="I14" s="3">
        <v>0.34</v>
      </c>
      <c r="J14" s="3">
        <v>0.02</v>
      </c>
    </row>
    <row r="15" spans="1:10" x14ac:dyDescent="0.35">
      <c r="A15" t="s">
        <v>414</v>
      </c>
      <c r="B15" s="2">
        <v>37680</v>
      </c>
      <c r="C15" s="3">
        <v>0.28999999999999998</v>
      </c>
      <c r="D15" s="2">
        <v>35645</v>
      </c>
      <c r="E15" s="2">
        <v>23655</v>
      </c>
      <c r="F15" s="2">
        <v>10465</v>
      </c>
      <c r="G15" s="2">
        <v>1525</v>
      </c>
      <c r="H15" s="3">
        <v>0.66</v>
      </c>
      <c r="I15" s="3">
        <v>0.28999999999999998</v>
      </c>
      <c r="J15" s="3">
        <v>0.04</v>
      </c>
    </row>
    <row r="16" spans="1:10" x14ac:dyDescent="0.35">
      <c r="A16" t="s">
        <v>415</v>
      </c>
      <c r="B16" s="2">
        <v>32110</v>
      </c>
      <c r="C16" s="3">
        <v>0.27</v>
      </c>
      <c r="D16" s="2">
        <v>30690</v>
      </c>
      <c r="E16" s="2">
        <v>21490</v>
      </c>
      <c r="F16" s="2">
        <v>8675</v>
      </c>
      <c r="G16" s="2">
        <v>525</v>
      </c>
      <c r="H16" s="3">
        <v>0.7</v>
      </c>
      <c r="I16" s="3">
        <v>0.28000000000000003</v>
      </c>
      <c r="J16" s="3">
        <v>0.02</v>
      </c>
    </row>
    <row r="17" spans="1:10" x14ac:dyDescent="0.35">
      <c r="A17" t="s">
        <v>416</v>
      </c>
      <c r="B17" s="2">
        <v>23155</v>
      </c>
      <c r="C17" s="3">
        <v>0.27</v>
      </c>
      <c r="D17" s="2">
        <v>22790</v>
      </c>
      <c r="E17" s="2">
        <v>16030</v>
      </c>
      <c r="F17" s="2">
        <v>5190</v>
      </c>
      <c r="G17" s="2">
        <v>1570</v>
      </c>
      <c r="H17" s="3">
        <v>0.7</v>
      </c>
      <c r="I17" s="3">
        <v>0.23</v>
      </c>
      <c r="J17" s="3">
        <v>7.0000000000000007E-2</v>
      </c>
    </row>
    <row r="18" spans="1:10" x14ac:dyDescent="0.35">
      <c r="A18" t="s">
        <v>417</v>
      </c>
      <c r="B18" s="2">
        <v>21970</v>
      </c>
      <c r="C18" s="3">
        <v>0.26</v>
      </c>
      <c r="D18" s="2">
        <v>23120</v>
      </c>
      <c r="E18" s="2">
        <v>15885</v>
      </c>
      <c r="F18" s="2">
        <v>6465</v>
      </c>
      <c r="G18" s="2">
        <v>770</v>
      </c>
      <c r="H18" s="3">
        <v>0.69</v>
      </c>
      <c r="I18" s="3">
        <v>0.28000000000000003</v>
      </c>
      <c r="J18" s="3">
        <v>0.03</v>
      </c>
    </row>
    <row r="19" spans="1:10" x14ac:dyDescent="0.35">
      <c r="A19" t="s">
        <v>418</v>
      </c>
      <c r="B19" s="2">
        <v>7325</v>
      </c>
      <c r="C19" s="3">
        <v>0.27</v>
      </c>
      <c r="D19" s="2">
        <v>9705</v>
      </c>
      <c r="E19" s="2">
        <v>5670</v>
      </c>
      <c r="F19" s="2">
        <v>3845</v>
      </c>
      <c r="G19" s="2">
        <v>190</v>
      </c>
      <c r="H19" s="3">
        <v>0.57999999999999996</v>
      </c>
      <c r="I19" s="3">
        <v>0.4</v>
      </c>
      <c r="J19" s="3">
        <v>0.02</v>
      </c>
    </row>
    <row r="20" spans="1:10" x14ac:dyDescent="0.35">
      <c r="A20" t="s">
        <v>419</v>
      </c>
      <c r="B20" s="2">
        <v>4580</v>
      </c>
      <c r="C20" s="3">
        <v>0.24</v>
      </c>
      <c r="D20" s="2">
        <v>4245</v>
      </c>
      <c r="E20" s="2">
        <v>2795</v>
      </c>
      <c r="F20" s="2">
        <v>1385</v>
      </c>
      <c r="G20" s="2">
        <v>65</v>
      </c>
      <c r="H20" s="3">
        <v>0.66</v>
      </c>
      <c r="I20" s="3">
        <v>0.33</v>
      </c>
      <c r="J20" s="3">
        <v>0.02</v>
      </c>
    </row>
    <row r="21" spans="1:10" x14ac:dyDescent="0.35">
      <c r="A21" t="s">
        <v>420</v>
      </c>
      <c r="B21" s="2">
        <v>32680</v>
      </c>
      <c r="C21" s="3">
        <v>0.26</v>
      </c>
      <c r="D21" s="2">
        <v>30875</v>
      </c>
      <c r="E21" s="2">
        <v>20400</v>
      </c>
      <c r="F21" s="2">
        <v>9360</v>
      </c>
      <c r="G21" s="2">
        <v>1115</v>
      </c>
      <c r="H21" s="3">
        <v>0.66</v>
      </c>
      <c r="I21" s="3">
        <v>0.3</v>
      </c>
      <c r="J21" s="3">
        <v>0.04</v>
      </c>
    </row>
    <row r="22" spans="1:10" x14ac:dyDescent="0.35">
      <c r="A22" t="s">
        <v>421</v>
      </c>
      <c r="B22" s="2">
        <v>32100</v>
      </c>
      <c r="C22" s="3">
        <v>0.27</v>
      </c>
      <c r="D22" s="2">
        <v>30270</v>
      </c>
      <c r="E22" s="2">
        <v>20235</v>
      </c>
      <c r="F22" s="2">
        <v>9535</v>
      </c>
      <c r="G22" s="2">
        <v>500</v>
      </c>
      <c r="H22" s="3">
        <v>0.67</v>
      </c>
      <c r="I22" s="3">
        <v>0.31</v>
      </c>
      <c r="J22" s="3">
        <v>0.02</v>
      </c>
    </row>
    <row r="23" spans="1:10" x14ac:dyDescent="0.35">
      <c r="A23" t="s">
        <v>422</v>
      </c>
      <c r="B23" s="2">
        <v>22600</v>
      </c>
      <c r="C23" s="3">
        <v>0.27</v>
      </c>
      <c r="D23" s="2">
        <v>22200</v>
      </c>
      <c r="E23" s="2">
        <v>15265</v>
      </c>
      <c r="F23" s="2">
        <v>5545</v>
      </c>
      <c r="G23" s="2">
        <v>1385</v>
      </c>
      <c r="H23" s="3">
        <v>0.69</v>
      </c>
      <c r="I23" s="3">
        <v>0.25</v>
      </c>
      <c r="J23" s="3">
        <v>0.06</v>
      </c>
    </row>
    <row r="24" spans="1:10" x14ac:dyDescent="0.35">
      <c r="A24" t="s">
        <v>423</v>
      </c>
      <c r="B24" s="2">
        <v>23335</v>
      </c>
      <c r="C24" s="3">
        <v>0.27</v>
      </c>
      <c r="D24" s="2">
        <v>24405</v>
      </c>
      <c r="E24" s="2">
        <v>15910</v>
      </c>
      <c r="F24" s="2">
        <v>7795</v>
      </c>
      <c r="G24" s="2">
        <v>700</v>
      </c>
      <c r="H24" s="3">
        <v>0.65</v>
      </c>
      <c r="I24" s="3">
        <v>0.32</v>
      </c>
      <c r="J24" s="3">
        <v>0.03</v>
      </c>
    </row>
    <row r="25" spans="1:10" x14ac:dyDescent="0.35">
      <c r="A25" t="s">
        <v>424</v>
      </c>
      <c r="B25" s="2">
        <v>7115</v>
      </c>
      <c r="C25" s="3">
        <v>0.26</v>
      </c>
      <c r="D25" s="2">
        <v>9690</v>
      </c>
      <c r="E25" s="2">
        <v>5320</v>
      </c>
      <c r="F25" s="2">
        <v>4185</v>
      </c>
      <c r="G25" s="2">
        <v>185</v>
      </c>
      <c r="H25" s="3">
        <v>0.55000000000000004</v>
      </c>
      <c r="I25" s="3">
        <v>0.43</v>
      </c>
      <c r="J25" s="3">
        <v>0.02</v>
      </c>
    </row>
    <row r="26" spans="1:10" x14ac:dyDescent="0.35">
      <c r="A26" t="s">
        <v>425</v>
      </c>
      <c r="B26" s="2">
        <v>2075</v>
      </c>
      <c r="C26" s="3">
        <v>0.11</v>
      </c>
      <c r="D26" s="2">
        <v>1900</v>
      </c>
      <c r="E26" s="2">
        <v>1330</v>
      </c>
      <c r="F26" s="2">
        <v>540</v>
      </c>
      <c r="G26" s="2">
        <v>35</v>
      </c>
      <c r="H26" s="3">
        <v>0.7</v>
      </c>
      <c r="I26" s="3">
        <v>0.28000000000000003</v>
      </c>
      <c r="J26" s="3">
        <v>0.02</v>
      </c>
    </row>
    <row r="27" spans="1:10" x14ac:dyDescent="0.35">
      <c r="A27" t="s">
        <v>426</v>
      </c>
      <c r="B27" s="2">
        <v>19050</v>
      </c>
      <c r="C27" s="3">
        <v>0.15</v>
      </c>
      <c r="D27" s="2">
        <v>18025</v>
      </c>
      <c r="E27" s="2">
        <v>12120</v>
      </c>
      <c r="F27" s="2">
        <v>5325</v>
      </c>
      <c r="G27" s="2">
        <v>585</v>
      </c>
      <c r="H27" s="3">
        <v>0.67</v>
      </c>
      <c r="I27" s="3">
        <v>0.3</v>
      </c>
      <c r="J27" s="3">
        <v>0.03</v>
      </c>
    </row>
    <row r="28" spans="1:10" x14ac:dyDescent="0.35">
      <c r="A28" t="s">
        <v>427</v>
      </c>
      <c r="B28" s="2">
        <v>21015</v>
      </c>
      <c r="C28" s="3">
        <v>0.18</v>
      </c>
      <c r="D28" s="2">
        <v>19650</v>
      </c>
      <c r="E28" s="2">
        <v>12895</v>
      </c>
      <c r="F28" s="2">
        <v>6490</v>
      </c>
      <c r="G28" s="2">
        <v>265</v>
      </c>
      <c r="H28" s="3">
        <v>0.66</v>
      </c>
      <c r="I28" s="3">
        <v>0.33</v>
      </c>
      <c r="J28" s="3">
        <v>0.01</v>
      </c>
    </row>
    <row r="29" spans="1:10" x14ac:dyDescent="0.35">
      <c r="A29" t="s">
        <v>428</v>
      </c>
      <c r="B29" s="2">
        <v>14340</v>
      </c>
      <c r="C29" s="3">
        <v>0.17</v>
      </c>
      <c r="D29" s="2">
        <v>14040</v>
      </c>
      <c r="E29" s="2">
        <v>9475</v>
      </c>
      <c r="F29" s="2">
        <v>3695</v>
      </c>
      <c r="G29" s="2">
        <v>870</v>
      </c>
      <c r="H29" s="3">
        <v>0.67</v>
      </c>
      <c r="I29" s="3">
        <v>0.26</v>
      </c>
      <c r="J29" s="3">
        <v>0.06</v>
      </c>
    </row>
    <row r="30" spans="1:10" x14ac:dyDescent="0.35">
      <c r="A30" t="s">
        <v>429</v>
      </c>
      <c r="B30" s="2">
        <v>15665</v>
      </c>
      <c r="C30" s="3">
        <v>0.18</v>
      </c>
      <c r="D30" s="2">
        <v>16145</v>
      </c>
      <c r="E30" s="2">
        <v>10085</v>
      </c>
      <c r="F30" s="2">
        <v>5625</v>
      </c>
      <c r="G30" s="2">
        <v>435</v>
      </c>
      <c r="H30" s="3">
        <v>0.62</v>
      </c>
      <c r="I30" s="3">
        <v>0.35</v>
      </c>
      <c r="J30" s="3">
        <v>0.03</v>
      </c>
    </row>
    <row r="31" spans="1:10" x14ac:dyDescent="0.35">
      <c r="A31" t="s">
        <v>430</v>
      </c>
      <c r="B31" s="2">
        <v>4465</v>
      </c>
      <c r="C31" s="3">
        <v>0.16</v>
      </c>
      <c r="D31" s="2">
        <v>6310</v>
      </c>
      <c r="E31" s="2">
        <v>3335</v>
      </c>
      <c r="F31" s="2">
        <v>2840</v>
      </c>
      <c r="G31" s="2">
        <v>140</v>
      </c>
      <c r="H31" s="3">
        <v>0.53</v>
      </c>
      <c r="I31" s="3">
        <v>0.45</v>
      </c>
      <c r="J31" s="3">
        <v>0.02</v>
      </c>
    </row>
    <row r="32" spans="1:10" x14ac:dyDescent="0.35">
      <c r="A32" t="s">
        <v>431</v>
      </c>
      <c r="B32" s="2">
        <v>480</v>
      </c>
      <c r="C32" s="3">
        <v>0.02</v>
      </c>
      <c r="D32" s="2">
        <v>440</v>
      </c>
      <c r="E32" s="2">
        <v>305</v>
      </c>
      <c r="F32" s="2">
        <v>120</v>
      </c>
      <c r="G32" s="2">
        <v>10</v>
      </c>
      <c r="H32" s="3">
        <v>0.7</v>
      </c>
      <c r="I32" s="3">
        <v>0.28000000000000003</v>
      </c>
      <c r="J32" s="3">
        <v>0.03</v>
      </c>
    </row>
    <row r="33" spans="1:10" x14ac:dyDescent="0.35">
      <c r="A33" t="s">
        <v>432</v>
      </c>
      <c r="B33" s="2">
        <v>7115</v>
      </c>
      <c r="C33" s="3">
        <v>0.06</v>
      </c>
      <c r="D33" s="2">
        <v>6700</v>
      </c>
      <c r="E33" s="2">
        <v>4510</v>
      </c>
      <c r="F33" s="2">
        <v>1965</v>
      </c>
      <c r="G33" s="2">
        <v>230</v>
      </c>
      <c r="H33" s="3">
        <v>0.67</v>
      </c>
      <c r="I33" s="3">
        <v>0.28999999999999998</v>
      </c>
      <c r="J33" s="3">
        <v>0.03</v>
      </c>
    </row>
    <row r="34" spans="1:10" x14ac:dyDescent="0.35">
      <c r="A34" t="s">
        <v>433</v>
      </c>
      <c r="B34" s="2">
        <v>8985</v>
      </c>
      <c r="C34" s="3">
        <v>0.08</v>
      </c>
      <c r="D34" s="2">
        <v>8385</v>
      </c>
      <c r="E34" s="2">
        <v>5405</v>
      </c>
      <c r="F34" s="2">
        <v>2865</v>
      </c>
      <c r="G34" s="2">
        <v>115</v>
      </c>
      <c r="H34" s="3">
        <v>0.64</v>
      </c>
      <c r="I34" s="3">
        <v>0.34</v>
      </c>
      <c r="J34" s="3">
        <v>0.01</v>
      </c>
    </row>
    <row r="35" spans="1:10" x14ac:dyDescent="0.35">
      <c r="A35" t="s">
        <v>434</v>
      </c>
      <c r="B35" s="2">
        <v>5915</v>
      </c>
      <c r="C35" s="3">
        <v>7.0000000000000007E-2</v>
      </c>
      <c r="D35" s="2">
        <v>5785</v>
      </c>
      <c r="E35" s="2">
        <v>3795</v>
      </c>
      <c r="F35" s="2">
        <v>1635</v>
      </c>
      <c r="G35" s="2">
        <v>350</v>
      </c>
      <c r="H35" s="3">
        <v>0.66</v>
      </c>
      <c r="I35" s="3">
        <v>0.28000000000000003</v>
      </c>
      <c r="J35" s="3">
        <v>0.06</v>
      </c>
    </row>
    <row r="36" spans="1:10" x14ac:dyDescent="0.35">
      <c r="A36" t="s">
        <v>435</v>
      </c>
      <c r="B36" s="2">
        <v>6820</v>
      </c>
      <c r="C36" s="3">
        <v>0.08</v>
      </c>
      <c r="D36" s="2">
        <v>6935</v>
      </c>
      <c r="E36" s="2">
        <v>4085</v>
      </c>
      <c r="F36" s="2">
        <v>2685</v>
      </c>
      <c r="G36" s="2">
        <v>165</v>
      </c>
      <c r="H36" s="3">
        <v>0.59</v>
      </c>
      <c r="I36" s="3">
        <v>0.39</v>
      </c>
      <c r="J36" s="3">
        <v>0.02</v>
      </c>
    </row>
    <row r="37" spans="1:10" x14ac:dyDescent="0.35">
      <c r="A37" t="s">
        <v>436</v>
      </c>
      <c r="B37" s="2">
        <v>1715</v>
      </c>
      <c r="C37" s="3">
        <v>0.06</v>
      </c>
      <c r="D37" s="2">
        <v>2560</v>
      </c>
      <c r="E37" s="2">
        <v>1210</v>
      </c>
      <c r="F37" s="2">
        <v>1300</v>
      </c>
      <c r="G37" s="2">
        <v>50</v>
      </c>
      <c r="H37" s="3">
        <v>0.47</v>
      </c>
      <c r="I37" s="3">
        <v>0.51</v>
      </c>
      <c r="J37" s="3">
        <v>0.02</v>
      </c>
    </row>
    <row r="38" spans="1:10" x14ac:dyDescent="0.35">
      <c r="A38" t="s">
        <v>437</v>
      </c>
      <c r="B38" s="2">
        <v>70</v>
      </c>
      <c r="C38" s="3">
        <v>0</v>
      </c>
      <c r="D38" s="2">
        <v>65</v>
      </c>
      <c r="E38" s="2">
        <v>50</v>
      </c>
      <c r="F38" s="2" t="s">
        <v>879</v>
      </c>
      <c r="G38" s="2" t="s">
        <v>879</v>
      </c>
      <c r="H38" s="3">
        <v>0.77</v>
      </c>
      <c r="I38" s="3" t="s">
        <v>879</v>
      </c>
      <c r="J38" s="3" t="s">
        <v>879</v>
      </c>
    </row>
    <row r="39" spans="1:10" x14ac:dyDescent="0.35">
      <c r="A39" t="s">
        <v>438</v>
      </c>
      <c r="B39" s="2">
        <v>1640</v>
      </c>
      <c r="C39" s="3">
        <v>0.01</v>
      </c>
      <c r="D39" s="2">
        <v>1555</v>
      </c>
      <c r="E39" s="2">
        <v>995</v>
      </c>
      <c r="F39" s="2">
        <v>500</v>
      </c>
      <c r="G39" s="2">
        <v>60</v>
      </c>
      <c r="H39" s="3">
        <v>0.64</v>
      </c>
      <c r="I39" s="3">
        <v>0.32</v>
      </c>
      <c r="J39" s="3">
        <v>0.04</v>
      </c>
    </row>
    <row r="40" spans="1:10" x14ac:dyDescent="0.35">
      <c r="A40" t="s">
        <v>439</v>
      </c>
      <c r="B40" s="2">
        <v>2305</v>
      </c>
      <c r="C40" s="3">
        <v>0.02</v>
      </c>
      <c r="D40" s="2">
        <v>2105</v>
      </c>
      <c r="E40" s="2">
        <v>1325</v>
      </c>
      <c r="F40" s="2">
        <v>765</v>
      </c>
      <c r="G40" s="2">
        <v>20</v>
      </c>
      <c r="H40" s="3">
        <v>0.63</v>
      </c>
      <c r="I40" s="3">
        <v>0.36</v>
      </c>
      <c r="J40" s="3">
        <v>0.01</v>
      </c>
    </row>
    <row r="41" spans="1:10" x14ac:dyDescent="0.35">
      <c r="A41" t="s">
        <v>440</v>
      </c>
      <c r="B41" s="2">
        <v>1420</v>
      </c>
      <c r="C41" s="3">
        <v>0.02</v>
      </c>
      <c r="D41" s="2">
        <v>1430</v>
      </c>
      <c r="E41" s="2">
        <v>920</v>
      </c>
      <c r="F41" s="2">
        <v>425</v>
      </c>
      <c r="G41" s="2">
        <v>85</v>
      </c>
      <c r="H41" s="3">
        <v>0.64</v>
      </c>
      <c r="I41" s="3">
        <v>0.3</v>
      </c>
      <c r="J41" s="3">
        <v>0.06</v>
      </c>
    </row>
    <row r="42" spans="1:10" x14ac:dyDescent="0.35">
      <c r="A42" t="s">
        <v>441</v>
      </c>
      <c r="B42" s="2">
        <v>1800</v>
      </c>
      <c r="C42" s="3">
        <v>0.02</v>
      </c>
      <c r="D42" s="2">
        <v>1770</v>
      </c>
      <c r="E42" s="2">
        <v>890</v>
      </c>
      <c r="F42" s="2">
        <v>835</v>
      </c>
      <c r="G42" s="2">
        <v>45</v>
      </c>
      <c r="H42" s="3">
        <v>0.5</v>
      </c>
      <c r="I42" s="3">
        <v>0.47</v>
      </c>
      <c r="J42" s="3">
        <v>0.03</v>
      </c>
    </row>
    <row r="43" spans="1:10" x14ac:dyDescent="0.35">
      <c r="A43" t="s">
        <v>442</v>
      </c>
      <c r="B43" s="2">
        <v>405</v>
      </c>
      <c r="C43" s="3">
        <v>0.01</v>
      </c>
      <c r="D43" s="2">
        <v>650</v>
      </c>
      <c r="E43" s="2">
        <v>265</v>
      </c>
      <c r="F43" s="2">
        <v>370</v>
      </c>
      <c r="G43" s="2">
        <v>15</v>
      </c>
      <c r="H43" s="3">
        <v>0.4</v>
      </c>
      <c r="I43" s="3">
        <v>0.56999999999999995</v>
      </c>
      <c r="J43" s="3">
        <v>0.03</v>
      </c>
    </row>
    <row r="44" spans="1:10" x14ac:dyDescent="0.35">
      <c r="A44" t="s">
        <v>443</v>
      </c>
      <c r="B44" s="2">
        <v>15</v>
      </c>
      <c r="C44" s="3">
        <v>0</v>
      </c>
      <c r="D44" s="2">
        <v>15</v>
      </c>
      <c r="E44" s="2">
        <v>5</v>
      </c>
      <c r="F44" s="2" t="s">
        <v>879</v>
      </c>
      <c r="G44" s="2" t="s">
        <v>879</v>
      </c>
      <c r="H44" s="3">
        <v>0.54</v>
      </c>
      <c r="I44" s="3" t="s">
        <v>879</v>
      </c>
      <c r="J44" s="3" t="s">
        <v>879</v>
      </c>
    </row>
    <row r="45" spans="1:10" x14ac:dyDescent="0.35">
      <c r="A45" t="s">
        <v>444</v>
      </c>
      <c r="B45" s="2">
        <v>415</v>
      </c>
      <c r="C45" s="3">
        <v>0</v>
      </c>
      <c r="D45" s="2">
        <v>385</v>
      </c>
      <c r="E45" s="2">
        <v>240</v>
      </c>
      <c r="F45" s="2">
        <v>120</v>
      </c>
      <c r="G45" s="2">
        <v>20</v>
      </c>
      <c r="H45" s="3">
        <v>0.63</v>
      </c>
      <c r="I45" s="3">
        <v>0.31</v>
      </c>
      <c r="J45" s="3">
        <v>0.06</v>
      </c>
    </row>
    <row r="46" spans="1:10" x14ac:dyDescent="0.35">
      <c r="A46" t="s">
        <v>445</v>
      </c>
      <c r="B46" s="2">
        <v>620</v>
      </c>
      <c r="C46" s="3">
        <v>0.01</v>
      </c>
      <c r="D46" s="2">
        <v>560</v>
      </c>
      <c r="E46" s="2">
        <v>340</v>
      </c>
      <c r="F46" s="2">
        <v>205</v>
      </c>
      <c r="G46" s="2">
        <v>15</v>
      </c>
      <c r="H46" s="3">
        <v>0.61</v>
      </c>
      <c r="I46" s="3">
        <v>0.37</v>
      </c>
      <c r="J46" s="3">
        <v>0.02</v>
      </c>
    </row>
    <row r="47" spans="1:10" x14ac:dyDescent="0.35">
      <c r="A47" t="s">
        <v>446</v>
      </c>
      <c r="B47" s="2">
        <v>360</v>
      </c>
      <c r="C47" s="3">
        <v>0</v>
      </c>
      <c r="D47" s="2">
        <v>380</v>
      </c>
      <c r="E47" s="2">
        <v>230</v>
      </c>
      <c r="F47" s="2">
        <v>140</v>
      </c>
      <c r="G47" s="2">
        <v>10</v>
      </c>
      <c r="H47" s="3">
        <v>0.6</v>
      </c>
      <c r="I47" s="3">
        <v>0.37</v>
      </c>
      <c r="J47" s="3">
        <v>0.03</v>
      </c>
    </row>
    <row r="48" spans="1:10" x14ac:dyDescent="0.35">
      <c r="A48" t="s">
        <v>447</v>
      </c>
      <c r="B48" s="2">
        <v>570</v>
      </c>
      <c r="C48" s="3">
        <v>0.01</v>
      </c>
      <c r="D48" s="2">
        <v>535</v>
      </c>
      <c r="E48" s="2">
        <v>275</v>
      </c>
      <c r="F48" s="2">
        <v>250</v>
      </c>
      <c r="G48" s="2">
        <v>10</v>
      </c>
      <c r="H48" s="3">
        <v>0.51</v>
      </c>
      <c r="I48" s="3">
        <v>0.47</v>
      </c>
      <c r="J48" s="3">
        <v>0.02</v>
      </c>
    </row>
    <row r="49" spans="1:10" x14ac:dyDescent="0.35">
      <c r="A49" t="s">
        <v>448</v>
      </c>
      <c r="B49" s="2">
        <v>165</v>
      </c>
      <c r="C49" s="3">
        <v>0.01</v>
      </c>
      <c r="D49" s="2">
        <v>240</v>
      </c>
      <c r="E49" s="2">
        <v>95</v>
      </c>
      <c r="F49" s="2">
        <v>140</v>
      </c>
      <c r="G49" s="2">
        <v>5</v>
      </c>
      <c r="H49" s="3">
        <v>0.4</v>
      </c>
      <c r="I49" s="3">
        <v>0.59</v>
      </c>
      <c r="J49" s="3">
        <v>0.01</v>
      </c>
    </row>
    <row r="50" spans="1:10" x14ac:dyDescent="0.35">
      <c r="A50" t="s">
        <v>449</v>
      </c>
      <c r="B50" s="2">
        <v>5</v>
      </c>
      <c r="C50" s="3">
        <v>0</v>
      </c>
      <c r="D50" s="2">
        <v>5</v>
      </c>
      <c r="E50" s="2" t="s">
        <v>879</v>
      </c>
      <c r="F50" s="2" t="s">
        <v>879</v>
      </c>
      <c r="G50" s="2">
        <v>0</v>
      </c>
      <c r="H50" s="3" t="s">
        <v>879</v>
      </c>
      <c r="I50" s="3" t="s">
        <v>879</v>
      </c>
      <c r="J50" s="3">
        <v>0</v>
      </c>
    </row>
    <row r="51" spans="1:10" x14ac:dyDescent="0.35">
      <c r="A51" t="s">
        <v>450</v>
      </c>
      <c r="B51" s="2">
        <v>225</v>
      </c>
      <c r="C51" s="3">
        <v>0</v>
      </c>
      <c r="D51" s="2">
        <v>210</v>
      </c>
      <c r="E51" s="2">
        <v>130</v>
      </c>
      <c r="F51" s="2">
        <v>65</v>
      </c>
      <c r="G51" s="2">
        <v>15</v>
      </c>
      <c r="H51" s="3">
        <v>0.63</v>
      </c>
      <c r="I51" s="3">
        <v>0.31</v>
      </c>
      <c r="J51" s="3">
        <v>0.06</v>
      </c>
    </row>
    <row r="52" spans="1:10" x14ac:dyDescent="0.35">
      <c r="A52" t="s">
        <v>451</v>
      </c>
      <c r="B52" s="2">
        <v>275</v>
      </c>
      <c r="C52" s="3">
        <v>0</v>
      </c>
      <c r="D52" s="2">
        <v>245</v>
      </c>
      <c r="E52" s="2">
        <v>135</v>
      </c>
      <c r="F52" s="2">
        <v>105</v>
      </c>
      <c r="G52" s="2">
        <v>5</v>
      </c>
      <c r="H52" s="3">
        <v>0.55000000000000004</v>
      </c>
      <c r="I52" s="3">
        <v>0.42</v>
      </c>
      <c r="J52" s="3">
        <v>0.02</v>
      </c>
    </row>
    <row r="53" spans="1:10" x14ac:dyDescent="0.35">
      <c r="A53" t="s">
        <v>452</v>
      </c>
      <c r="B53" s="2">
        <v>170</v>
      </c>
      <c r="C53" s="3">
        <v>0</v>
      </c>
      <c r="D53" s="2">
        <v>185</v>
      </c>
      <c r="E53" s="2">
        <v>115</v>
      </c>
      <c r="F53" s="2">
        <v>60</v>
      </c>
      <c r="G53" s="2">
        <v>5</v>
      </c>
      <c r="H53" s="3">
        <v>0.64</v>
      </c>
      <c r="I53" s="3">
        <v>0.33</v>
      </c>
      <c r="J53" s="3">
        <v>0.03</v>
      </c>
    </row>
    <row r="54" spans="1:10" x14ac:dyDescent="0.35">
      <c r="A54" t="s">
        <v>453</v>
      </c>
      <c r="B54" s="2">
        <v>215</v>
      </c>
      <c r="C54" s="3">
        <v>0</v>
      </c>
      <c r="D54" s="2">
        <v>195</v>
      </c>
      <c r="E54" s="2">
        <v>95</v>
      </c>
      <c r="F54" s="2">
        <v>100</v>
      </c>
      <c r="G54" s="2">
        <v>5</v>
      </c>
      <c r="H54" s="3">
        <v>0.48</v>
      </c>
      <c r="I54" s="3">
        <v>0.5</v>
      </c>
      <c r="J54" s="3">
        <v>0.02</v>
      </c>
    </row>
    <row r="55" spans="1:10" x14ac:dyDescent="0.35">
      <c r="A55" t="s">
        <v>454</v>
      </c>
      <c r="B55" s="2">
        <v>60</v>
      </c>
      <c r="C55" s="3">
        <v>0</v>
      </c>
      <c r="D55" s="2">
        <v>90</v>
      </c>
      <c r="E55" s="2">
        <v>35</v>
      </c>
      <c r="F55" s="2">
        <v>50</v>
      </c>
      <c r="G55" s="2">
        <v>5</v>
      </c>
      <c r="H55" s="3">
        <v>0.39</v>
      </c>
      <c r="I55" s="3">
        <v>0.56999999999999995</v>
      </c>
      <c r="J55" s="3">
        <v>0.04</v>
      </c>
    </row>
    <row r="56" spans="1:10" x14ac:dyDescent="0.35">
      <c r="A56" t="s">
        <v>455</v>
      </c>
      <c r="B56" s="2" t="s">
        <v>879</v>
      </c>
      <c r="C56" s="3" t="s">
        <v>879</v>
      </c>
      <c r="D56" s="2" t="s">
        <v>879</v>
      </c>
      <c r="E56" s="2">
        <v>0</v>
      </c>
      <c r="F56" s="2" t="s">
        <v>879</v>
      </c>
      <c r="G56" s="2">
        <v>0</v>
      </c>
      <c r="H56" s="3">
        <v>0</v>
      </c>
      <c r="I56" s="3" t="s">
        <v>879</v>
      </c>
      <c r="J56" s="3">
        <v>0</v>
      </c>
    </row>
    <row r="57" spans="1:10" x14ac:dyDescent="0.35">
      <c r="A57" t="s">
        <v>456</v>
      </c>
      <c r="B57" s="2">
        <v>115</v>
      </c>
      <c r="C57" s="3">
        <v>0</v>
      </c>
      <c r="D57" s="2">
        <v>110</v>
      </c>
      <c r="E57" s="2">
        <v>65</v>
      </c>
      <c r="F57" s="2">
        <v>30</v>
      </c>
      <c r="G57" s="2">
        <v>10</v>
      </c>
      <c r="H57" s="3">
        <v>0.61</v>
      </c>
      <c r="I57" s="3">
        <v>0.28999999999999998</v>
      </c>
      <c r="J57" s="3">
        <v>0.09</v>
      </c>
    </row>
    <row r="58" spans="1:10" x14ac:dyDescent="0.35">
      <c r="A58" t="s">
        <v>457</v>
      </c>
      <c r="B58" s="2">
        <v>115</v>
      </c>
      <c r="C58" s="3">
        <v>0</v>
      </c>
      <c r="D58" s="2">
        <v>105</v>
      </c>
      <c r="E58" s="2">
        <v>70</v>
      </c>
      <c r="F58" s="2">
        <v>35</v>
      </c>
      <c r="G58" s="2">
        <v>0</v>
      </c>
      <c r="H58" s="3">
        <v>0.65</v>
      </c>
      <c r="I58" s="3">
        <v>0.35</v>
      </c>
      <c r="J58" s="3">
        <v>0</v>
      </c>
    </row>
    <row r="59" spans="1:10" x14ac:dyDescent="0.35">
      <c r="A59" t="s">
        <v>458</v>
      </c>
      <c r="B59" s="2">
        <v>75</v>
      </c>
      <c r="C59" s="3">
        <v>0</v>
      </c>
      <c r="D59" s="2">
        <v>75</v>
      </c>
      <c r="E59" s="2">
        <v>35</v>
      </c>
      <c r="F59" s="2">
        <v>35</v>
      </c>
      <c r="G59" s="2">
        <v>5</v>
      </c>
      <c r="H59" s="3">
        <v>0.47</v>
      </c>
      <c r="I59" s="3">
        <v>0.46</v>
      </c>
      <c r="J59" s="3">
        <v>7.0000000000000007E-2</v>
      </c>
    </row>
    <row r="60" spans="1:10" x14ac:dyDescent="0.35">
      <c r="A60" t="s">
        <v>459</v>
      </c>
      <c r="B60" s="2">
        <v>130</v>
      </c>
      <c r="C60" s="3">
        <v>0</v>
      </c>
      <c r="D60" s="2">
        <v>125</v>
      </c>
      <c r="E60" s="2">
        <v>60</v>
      </c>
      <c r="F60" s="2">
        <v>55</v>
      </c>
      <c r="G60" s="2">
        <v>10</v>
      </c>
      <c r="H60" s="3">
        <v>0.49</v>
      </c>
      <c r="I60" s="3">
        <v>0.44</v>
      </c>
      <c r="J60" s="3">
        <v>7.0000000000000007E-2</v>
      </c>
    </row>
    <row r="61" spans="1:10" x14ac:dyDescent="0.35">
      <c r="A61" t="s">
        <v>460</v>
      </c>
      <c r="B61" s="2">
        <v>45</v>
      </c>
      <c r="C61" s="3">
        <v>0</v>
      </c>
      <c r="D61" s="2">
        <v>60</v>
      </c>
      <c r="E61" s="2" t="s">
        <v>879</v>
      </c>
      <c r="F61" s="2">
        <v>40</v>
      </c>
      <c r="G61" s="2" t="s">
        <v>879</v>
      </c>
      <c r="H61" s="2" t="s">
        <v>879</v>
      </c>
      <c r="I61" s="3">
        <v>0.66</v>
      </c>
      <c r="J61" s="3" t="s">
        <v>879</v>
      </c>
    </row>
    <row r="62" spans="1:10" x14ac:dyDescent="0.35">
      <c r="A62" t="s">
        <v>461</v>
      </c>
      <c r="B62" s="2" t="s">
        <v>879</v>
      </c>
      <c r="C62" s="3" t="s">
        <v>879</v>
      </c>
      <c r="D62" s="2" t="s">
        <v>879</v>
      </c>
      <c r="E62" s="2" t="s">
        <v>879</v>
      </c>
      <c r="F62" s="2">
        <v>0</v>
      </c>
      <c r="G62" s="2">
        <v>0</v>
      </c>
      <c r="H62" s="3" t="s">
        <v>879</v>
      </c>
      <c r="I62" s="3">
        <v>0</v>
      </c>
      <c r="J62" s="3">
        <v>0</v>
      </c>
    </row>
    <row r="63" spans="1:10" x14ac:dyDescent="0.35">
      <c r="A63" t="s">
        <v>462</v>
      </c>
      <c r="B63" s="2">
        <v>50</v>
      </c>
      <c r="C63" s="3">
        <v>0</v>
      </c>
      <c r="D63" s="2">
        <v>45</v>
      </c>
      <c r="E63" s="2">
        <v>20</v>
      </c>
      <c r="F63" s="2" t="s">
        <v>879</v>
      </c>
      <c r="G63" s="2" t="s">
        <v>879</v>
      </c>
      <c r="H63" s="3">
        <v>0.49</v>
      </c>
      <c r="I63" s="2" t="s">
        <v>879</v>
      </c>
      <c r="J63" s="3" t="s">
        <v>879</v>
      </c>
    </row>
    <row r="64" spans="1:10" x14ac:dyDescent="0.35">
      <c r="A64" t="s">
        <v>463</v>
      </c>
      <c r="B64" s="2">
        <v>65</v>
      </c>
      <c r="C64" s="3">
        <v>0</v>
      </c>
      <c r="D64" s="2">
        <v>55</v>
      </c>
      <c r="E64" s="2">
        <v>30</v>
      </c>
      <c r="F64" s="2">
        <v>20</v>
      </c>
      <c r="G64" s="2">
        <v>5</v>
      </c>
      <c r="H64" s="3">
        <v>0.56999999999999995</v>
      </c>
      <c r="I64" s="3">
        <v>0.36</v>
      </c>
      <c r="J64" s="3">
        <v>0.08</v>
      </c>
    </row>
    <row r="65" spans="1:10" x14ac:dyDescent="0.35">
      <c r="A65" t="s">
        <v>464</v>
      </c>
      <c r="B65" s="2">
        <v>40</v>
      </c>
      <c r="C65" s="3">
        <v>0</v>
      </c>
      <c r="D65" s="2">
        <v>45</v>
      </c>
      <c r="E65" s="2" t="s">
        <v>879</v>
      </c>
      <c r="F65" s="2">
        <v>20</v>
      </c>
      <c r="G65" s="2" t="s">
        <v>879</v>
      </c>
      <c r="H65" s="2" t="s">
        <v>879</v>
      </c>
      <c r="I65" s="3">
        <v>0.51</v>
      </c>
      <c r="J65" s="3" t="s">
        <v>879</v>
      </c>
    </row>
    <row r="66" spans="1:10" x14ac:dyDescent="0.35">
      <c r="A66" t="s">
        <v>465</v>
      </c>
      <c r="B66" s="2">
        <v>60</v>
      </c>
      <c r="C66" s="3">
        <v>0</v>
      </c>
      <c r="D66" s="2">
        <v>50</v>
      </c>
      <c r="E66" s="2">
        <v>20</v>
      </c>
      <c r="F66" s="2">
        <v>30</v>
      </c>
      <c r="G66" s="2">
        <v>0</v>
      </c>
      <c r="H66" s="3">
        <v>0.4</v>
      </c>
      <c r="I66" s="3">
        <v>0.6</v>
      </c>
      <c r="J66" s="3">
        <v>0</v>
      </c>
    </row>
    <row r="67" spans="1:10" x14ac:dyDescent="0.35">
      <c r="A67" t="s">
        <v>466</v>
      </c>
      <c r="B67" s="2">
        <v>25</v>
      </c>
      <c r="C67" s="3">
        <v>0</v>
      </c>
      <c r="D67" s="2">
        <v>35</v>
      </c>
      <c r="E67" s="2">
        <v>10</v>
      </c>
      <c r="F67" s="2">
        <v>25</v>
      </c>
      <c r="G67" s="2">
        <v>0</v>
      </c>
      <c r="H67" s="3">
        <v>0.24</v>
      </c>
      <c r="I67" s="3">
        <v>0.76</v>
      </c>
      <c r="J67" s="3">
        <v>0</v>
      </c>
    </row>
    <row r="68" spans="1:10" x14ac:dyDescent="0.35">
      <c r="A68" t="s">
        <v>393</v>
      </c>
      <c r="B68" s="2">
        <v>50</v>
      </c>
      <c r="C68" s="3">
        <v>0</v>
      </c>
      <c r="D68" s="2">
        <v>40</v>
      </c>
      <c r="E68" s="2">
        <v>0</v>
      </c>
      <c r="F68" s="2">
        <v>5</v>
      </c>
      <c r="G68" s="2">
        <v>35</v>
      </c>
      <c r="H68" s="3">
        <v>0</v>
      </c>
      <c r="I68" s="3">
        <v>0.15</v>
      </c>
      <c r="J68" s="3">
        <v>0.85</v>
      </c>
    </row>
    <row r="69" spans="1:10" x14ac:dyDescent="0.35">
      <c r="A69" t="s">
        <v>394</v>
      </c>
      <c r="B69" s="2">
        <v>255</v>
      </c>
      <c r="C69" s="3">
        <v>0</v>
      </c>
      <c r="D69" s="2">
        <v>210</v>
      </c>
      <c r="E69" s="2" t="s">
        <v>879</v>
      </c>
      <c r="F69" s="2" t="s">
        <v>879</v>
      </c>
      <c r="G69" s="2">
        <v>175</v>
      </c>
      <c r="H69" s="3" t="s">
        <v>879</v>
      </c>
      <c r="I69" s="2" t="s">
        <v>879</v>
      </c>
      <c r="J69" s="3">
        <v>0.84</v>
      </c>
    </row>
    <row r="70" spans="1:10" x14ac:dyDescent="0.35">
      <c r="A70" t="s">
        <v>395</v>
      </c>
      <c r="B70" s="2">
        <v>165</v>
      </c>
      <c r="C70" s="3">
        <v>0</v>
      </c>
      <c r="D70" s="2">
        <v>95</v>
      </c>
      <c r="E70" s="2">
        <v>0</v>
      </c>
      <c r="F70" s="2">
        <v>10</v>
      </c>
      <c r="G70" s="2">
        <v>85</v>
      </c>
      <c r="H70" s="3">
        <v>0</v>
      </c>
      <c r="I70" s="3">
        <v>0.1</v>
      </c>
      <c r="J70" s="3">
        <v>0.9</v>
      </c>
    </row>
    <row r="71" spans="1:10" x14ac:dyDescent="0.35">
      <c r="A71" t="s">
        <v>396</v>
      </c>
      <c r="B71" s="2">
        <v>100</v>
      </c>
      <c r="C71" s="3">
        <v>0</v>
      </c>
      <c r="D71" s="2">
        <v>75</v>
      </c>
      <c r="E71" s="2">
        <v>0</v>
      </c>
      <c r="F71" s="2" t="s">
        <v>879</v>
      </c>
      <c r="G71" s="2" t="s">
        <v>879</v>
      </c>
      <c r="H71" s="3">
        <v>0</v>
      </c>
      <c r="I71" s="3" t="s">
        <v>879</v>
      </c>
      <c r="J71" s="2" t="s">
        <v>879</v>
      </c>
    </row>
    <row r="72" spans="1:10" x14ac:dyDescent="0.35">
      <c r="A72" t="s">
        <v>397</v>
      </c>
      <c r="B72" s="2">
        <v>110</v>
      </c>
      <c r="C72" s="3">
        <v>0</v>
      </c>
      <c r="D72" s="2">
        <v>45</v>
      </c>
      <c r="E72" s="2" t="s">
        <v>879</v>
      </c>
      <c r="F72" s="2" t="s">
        <v>879</v>
      </c>
      <c r="G72" s="2">
        <v>40</v>
      </c>
      <c r="H72" s="2" t="s">
        <v>879</v>
      </c>
      <c r="I72" s="3" t="s">
        <v>879</v>
      </c>
      <c r="J72" s="3">
        <v>0.89</v>
      </c>
    </row>
    <row r="73" spans="1:10" x14ac:dyDescent="0.35">
      <c r="A73" t="s">
        <v>398</v>
      </c>
      <c r="B73" s="2">
        <v>70</v>
      </c>
      <c r="C73" s="3">
        <v>0</v>
      </c>
      <c r="D73" s="2">
        <v>55</v>
      </c>
      <c r="E73" s="2">
        <v>5</v>
      </c>
      <c r="F73" s="2">
        <v>5</v>
      </c>
      <c r="G73" s="2">
        <v>50</v>
      </c>
      <c r="H73" s="3">
        <v>0.05</v>
      </c>
      <c r="I73" s="3">
        <v>7.0000000000000007E-2</v>
      </c>
      <c r="J73" s="3">
        <v>0.87</v>
      </c>
    </row>
    <row r="74" spans="1:10" x14ac:dyDescent="0.35">
      <c r="A74" t="s">
        <v>386</v>
      </c>
      <c r="B74" s="2">
        <v>19480</v>
      </c>
      <c r="C74" s="3">
        <v>1</v>
      </c>
      <c r="D74" s="2">
        <v>17935</v>
      </c>
      <c r="E74" s="2">
        <v>11505</v>
      </c>
      <c r="F74" s="2">
        <v>6080</v>
      </c>
      <c r="G74" s="2">
        <v>350</v>
      </c>
      <c r="H74" s="3">
        <v>0.64</v>
      </c>
      <c r="I74" s="3">
        <v>0.34</v>
      </c>
      <c r="J74" s="3">
        <v>0.02</v>
      </c>
    </row>
    <row r="75" spans="1:10" x14ac:dyDescent="0.35">
      <c r="A75" t="s">
        <v>387</v>
      </c>
      <c r="B75" s="2">
        <v>128075</v>
      </c>
      <c r="C75" s="3">
        <v>1</v>
      </c>
      <c r="D75" s="2">
        <v>120680</v>
      </c>
      <c r="E75" s="2">
        <v>80095</v>
      </c>
      <c r="F75" s="2">
        <v>35370</v>
      </c>
      <c r="G75" s="2">
        <v>5215</v>
      </c>
      <c r="H75" s="3">
        <v>0.66</v>
      </c>
      <c r="I75" s="3">
        <v>0.28999999999999998</v>
      </c>
      <c r="J75" s="3">
        <v>0.04</v>
      </c>
    </row>
    <row r="76" spans="1:10" x14ac:dyDescent="0.35">
      <c r="A76" t="s">
        <v>388</v>
      </c>
      <c r="B76" s="2">
        <v>118605</v>
      </c>
      <c r="C76" s="3">
        <v>1</v>
      </c>
      <c r="D76" s="2">
        <v>112450</v>
      </c>
      <c r="E76" s="2">
        <v>76955</v>
      </c>
      <c r="F76" s="2">
        <v>33480</v>
      </c>
      <c r="G76" s="2">
        <v>2020</v>
      </c>
      <c r="H76" s="3">
        <v>0.68</v>
      </c>
      <c r="I76" s="3">
        <v>0.3</v>
      </c>
      <c r="J76" s="3">
        <v>0.02</v>
      </c>
    </row>
    <row r="77" spans="1:10" x14ac:dyDescent="0.35">
      <c r="A77" t="s">
        <v>389</v>
      </c>
      <c r="B77" s="2">
        <v>84235</v>
      </c>
      <c r="C77" s="3">
        <v>1</v>
      </c>
      <c r="D77" s="2">
        <v>83000</v>
      </c>
      <c r="E77" s="2">
        <v>57485</v>
      </c>
      <c r="F77" s="2">
        <v>20015</v>
      </c>
      <c r="G77" s="2">
        <v>5500</v>
      </c>
      <c r="H77" s="3">
        <v>0.69</v>
      </c>
      <c r="I77" s="3">
        <v>0.24</v>
      </c>
      <c r="J77" s="3">
        <v>7.0000000000000007E-2</v>
      </c>
    </row>
    <row r="78" spans="1:10" x14ac:dyDescent="0.35">
      <c r="A78" t="s">
        <v>390</v>
      </c>
      <c r="B78" s="2">
        <v>85820</v>
      </c>
      <c r="C78" s="3">
        <v>1</v>
      </c>
      <c r="D78" s="2">
        <v>88990</v>
      </c>
      <c r="E78" s="2">
        <v>58425</v>
      </c>
      <c r="F78" s="2">
        <v>27845</v>
      </c>
      <c r="G78" s="2">
        <v>2725</v>
      </c>
      <c r="H78" s="3">
        <v>0.66</v>
      </c>
      <c r="I78" s="3">
        <v>0.31</v>
      </c>
      <c r="J78" s="3">
        <v>0.03</v>
      </c>
    </row>
    <row r="79" spans="1:10" x14ac:dyDescent="0.35">
      <c r="A79" t="s">
        <v>391</v>
      </c>
      <c r="B79" s="2">
        <v>27475</v>
      </c>
      <c r="C79" s="3">
        <v>1</v>
      </c>
      <c r="D79" s="2">
        <v>37345</v>
      </c>
      <c r="E79" s="2">
        <v>21035</v>
      </c>
      <c r="F79" s="2">
        <v>15520</v>
      </c>
      <c r="G79" s="2">
        <v>785</v>
      </c>
      <c r="H79" s="3">
        <v>0.56000000000000005</v>
      </c>
      <c r="I79" s="3">
        <v>0.42</v>
      </c>
      <c r="J79" s="3">
        <v>0.02</v>
      </c>
    </row>
    <row r="80" spans="1:10" x14ac:dyDescent="0.35">
      <c r="A80" t="s">
        <v>467</v>
      </c>
      <c r="B80" s="2">
        <v>3125</v>
      </c>
      <c r="C80" s="3">
        <v>0.01</v>
      </c>
      <c r="D80" s="2">
        <v>3055</v>
      </c>
      <c r="E80" s="2">
        <v>2495</v>
      </c>
      <c r="F80" s="2">
        <v>390</v>
      </c>
      <c r="G80" s="2">
        <v>170</v>
      </c>
      <c r="H80" s="3">
        <v>0.82</v>
      </c>
      <c r="I80" s="3">
        <v>0.13</v>
      </c>
      <c r="J80" s="3">
        <v>0.06</v>
      </c>
    </row>
    <row r="81" spans="1:10" x14ac:dyDescent="0.35">
      <c r="A81" t="s">
        <v>468</v>
      </c>
      <c r="B81" s="2">
        <v>89950</v>
      </c>
      <c r="C81" s="3">
        <v>0.19</v>
      </c>
      <c r="D81" s="2">
        <v>89315</v>
      </c>
      <c r="E81" s="2">
        <v>61640</v>
      </c>
      <c r="F81" s="2">
        <v>23945</v>
      </c>
      <c r="G81" s="2">
        <v>3735</v>
      </c>
      <c r="H81" s="3">
        <v>0.69</v>
      </c>
      <c r="I81" s="3">
        <v>0.27</v>
      </c>
      <c r="J81" s="3">
        <v>0.04</v>
      </c>
    </row>
    <row r="82" spans="1:10" x14ac:dyDescent="0.35">
      <c r="A82" t="s">
        <v>469</v>
      </c>
      <c r="B82" s="2">
        <v>128355</v>
      </c>
      <c r="C82" s="3">
        <v>0.28000000000000003</v>
      </c>
      <c r="D82" s="2">
        <v>127620</v>
      </c>
      <c r="E82" s="2">
        <v>86380</v>
      </c>
      <c r="F82" s="2">
        <v>36565</v>
      </c>
      <c r="G82" s="2">
        <v>4675</v>
      </c>
      <c r="H82" s="3">
        <v>0.68</v>
      </c>
      <c r="I82" s="3">
        <v>0.28999999999999998</v>
      </c>
      <c r="J82" s="3">
        <v>0.04</v>
      </c>
    </row>
    <row r="83" spans="1:10" x14ac:dyDescent="0.35">
      <c r="A83" t="s">
        <v>470</v>
      </c>
      <c r="B83" s="2">
        <v>122400</v>
      </c>
      <c r="C83" s="3">
        <v>0.26</v>
      </c>
      <c r="D83" s="2">
        <v>121685</v>
      </c>
      <c r="E83" s="2">
        <v>79930</v>
      </c>
      <c r="F83" s="2">
        <v>37805</v>
      </c>
      <c r="G83" s="2">
        <v>3950</v>
      </c>
      <c r="H83" s="3">
        <v>0.66</v>
      </c>
      <c r="I83" s="3">
        <v>0.31</v>
      </c>
      <c r="J83" s="3">
        <v>0.03</v>
      </c>
    </row>
    <row r="84" spans="1:10" x14ac:dyDescent="0.35">
      <c r="A84" t="s">
        <v>471</v>
      </c>
      <c r="B84" s="2">
        <v>76615</v>
      </c>
      <c r="C84" s="3">
        <v>0.17</v>
      </c>
      <c r="D84" s="2">
        <v>76080</v>
      </c>
      <c r="E84" s="2">
        <v>49240</v>
      </c>
      <c r="F84" s="2">
        <v>24515</v>
      </c>
      <c r="G84" s="2">
        <v>2325</v>
      </c>
      <c r="H84" s="3">
        <v>0.65</v>
      </c>
      <c r="I84" s="3">
        <v>0.32</v>
      </c>
      <c r="J84" s="3">
        <v>0.03</v>
      </c>
    </row>
    <row r="85" spans="1:10" x14ac:dyDescent="0.35">
      <c r="A85" t="s">
        <v>472</v>
      </c>
      <c r="B85" s="2">
        <v>31030</v>
      </c>
      <c r="C85" s="3">
        <v>7.0000000000000007E-2</v>
      </c>
      <c r="D85" s="2">
        <v>30805</v>
      </c>
      <c r="E85" s="2">
        <v>19310</v>
      </c>
      <c r="F85" s="2">
        <v>10565</v>
      </c>
      <c r="G85" s="2">
        <v>925</v>
      </c>
      <c r="H85" s="3">
        <v>0.63</v>
      </c>
      <c r="I85" s="3">
        <v>0.34</v>
      </c>
      <c r="J85" s="3">
        <v>0.03</v>
      </c>
    </row>
    <row r="86" spans="1:10" x14ac:dyDescent="0.35">
      <c r="A86" t="s">
        <v>473</v>
      </c>
      <c r="B86" s="2">
        <v>7640</v>
      </c>
      <c r="C86" s="3">
        <v>0.02</v>
      </c>
      <c r="D86" s="2">
        <v>7575</v>
      </c>
      <c r="E86" s="2">
        <v>4440</v>
      </c>
      <c r="F86" s="2">
        <v>2905</v>
      </c>
      <c r="G86" s="2">
        <v>230</v>
      </c>
      <c r="H86" s="3">
        <v>0.59</v>
      </c>
      <c r="I86" s="3">
        <v>0.38</v>
      </c>
      <c r="J86" s="3">
        <v>0.03</v>
      </c>
    </row>
    <row r="87" spans="1:10" x14ac:dyDescent="0.35">
      <c r="A87" t="s">
        <v>474</v>
      </c>
      <c r="B87" s="2">
        <v>2145</v>
      </c>
      <c r="C87" s="3">
        <v>0</v>
      </c>
      <c r="D87" s="2">
        <v>2115</v>
      </c>
      <c r="E87" s="2">
        <v>1185</v>
      </c>
      <c r="F87" s="2">
        <v>865</v>
      </c>
      <c r="G87" s="2">
        <v>65</v>
      </c>
      <c r="H87" s="3">
        <v>0.56000000000000005</v>
      </c>
      <c r="I87" s="3">
        <v>0.41</v>
      </c>
      <c r="J87" s="3">
        <v>0.03</v>
      </c>
    </row>
    <row r="88" spans="1:10" x14ac:dyDescent="0.35">
      <c r="A88" t="s">
        <v>475</v>
      </c>
      <c r="B88" s="2">
        <v>950</v>
      </c>
      <c r="C88" s="3">
        <v>0</v>
      </c>
      <c r="D88" s="2">
        <v>930</v>
      </c>
      <c r="E88" s="2">
        <v>515</v>
      </c>
      <c r="F88" s="2">
        <v>380</v>
      </c>
      <c r="G88" s="2">
        <v>35</v>
      </c>
      <c r="H88" s="3">
        <v>0.56000000000000005</v>
      </c>
      <c r="I88" s="3">
        <v>0.41</v>
      </c>
      <c r="J88" s="3">
        <v>0.04</v>
      </c>
    </row>
    <row r="89" spans="1:10" x14ac:dyDescent="0.35">
      <c r="A89" t="s">
        <v>476</v>
      </c>
      <c r="B89" s="2">
        <v>485</v>
      </c>
      <c r="C89" s="3">
        <v>0</v>
      </c>
      <c r="D89" s="2">
        <v>475</v>
      </c>
      <c r="E89" s="2">
        <v>250</v>
      </c>
      <c r="F89" s="2">
        <v>200</v>
      </c>
      <c r="G89" s="2">
        <v>25</v>
      </c>
      <c r="H89" s="3">
        <v>0.53</v>
      </c>
      <c r="I89" s="3">
        <v>0.42</v>
      </c>
      <c r="J89" s="3">
        <v>0.05</v>
      </c>
    </row>
    <row r="90" spans="1:10" x14ac:dyDescent="0.35">
      <c r="A90" t="s">
        <v>477</v>
      </c>
      <c r="B90" s="2">
        <v>235</v>
      </c>
      <c r="C90" s="3">
        <v>0</v>
      </c>
      <c r="D90" s="2">
        <v>225</v>
      </c>
      <c r="E90" s="2">
        <v>100</v>
      </c>
      <c r="F90" s="2">
        <v>120</v>
      </c>
      <c r="G90" s="2">
        <v>5</v>
      </c>
      <c r="H90" s="3">
        <v>0.45</v>
      </c>
      <c r="I90" s="3">
        <v>0.52</v>
      </c>
      <c r="J90" s="3">
        <v>0.03</v>
      </c>
    </row>
    <row r="91" spans="1:10" x14ac:dyDescent="0.35">
      <c r="A91" t="s">
        <v>399</v>
      </c>
      <c r="B91" s="2">
        <v>755</v>
      </c>
      <c r="C91" s="3">
        <v>0</v>
      </c>
      <c r="D91" s="2">
        <v>520</v>
      </c>
      <c r="E91" s="2">
        <v>10</v>
      </c>
      <c r="F91" s="2">
        <v>55</v>
      </c>
      <c r="G91" s="2">
        <v>460</v>
      </c>
      <c r="H91" s="3">
        <v>0.02</v>
      </c>
      <c r="I91" s="3">
        <v>0.11</v>
      </c>
      <c r="J91" s="3">
        <v>0.88</v>
      </c>
    </row>
    <row r="92" spans="1:10" x14ac:dyDescent="0.35">
      <c r="A92" t="s">
        <v>392</v>
      </c>
      <c r="B92" s="2">
        <v>463685</v>
      </c>
      <c r="C92" s="3">
        <v>1</v>
      </c>
      <c r="D92" s="2">
        <v>460400</v>
      </c>
      <c r="E92" s="2">
        <v>305500</v>
      </c>
      <c r="F92" s="2">
        <v>138305</v>
      </c>
      <c r="G92" s="2">
        <v>16590</v>
      </c>
      <c r="H92" s="3">
        <v>0.66</v>
      </c>
      <c r="I92" s="3">
        <v>0.3</v>
      </c>
      <c r="J92" s="3">
        <v>0.04</v>
      </c>
    </row>
  </sheetData>
  <sheetProtection sheet="1" objects="1" scenarios="1"/>
  <conditionalFormatting sqref="B77:J92">
    <cfRule type="cellIs" dxfId="1" priority="1" operator="equal">
      <formula>"[c]"</formula>
    </cfRule>
  </conditionalFormatting>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53"/>
  <sheetViews>
    <sheetView workbookViewId="0"/>
  </sheetViews>
  <sheetFormatPr defaultColWidth="11" defaultRowHeight="15.5" x14ac:dyDescent="0.35"/>
  <cols>
    <col min="1" max="1" width="35.75" customWidth="1"/>
    <col min="2" max="15" width="16.75" customWidth="1"/>
  </cols>
  <sheetData>
    <row r="1" spans="1:10" ht="62" x14ac:dyDescent="0.35">
      <c r="A1" s="29" t="s">
        <v>478</v>
      </c>
      <c r="B1" s="1" t="s">
        <v>250</v>
      </c>
      <c r="C1" s="1" t="s">
        <v>181</v>
      </c>
      <c r="D1" s="1" t="s">
        <v>262</v>
      </c>
      <c r="E1" s="1" t="s">
        <v>356</v>
      </c>
      <c r="F1" s="1" t="s">
        <v>357</v>
      </c>
      <c r="G1" s="1" t="s">
        <v>322</v>
      </c>
      <c r="H1" s="1" t="s">
        <v>182</v>
      </c>
      <c r="I1" s="1" t="s">
        <v>183</v>
      </c>
      <c r="J1" s="1" t="s">
        <v>184</v>
      </c>
    </row>
    <row r="2" spans="1:10" x14ac:dyDescent="0.35">
      <c r="A2" t="s">
        <v>479</v>
      </c>
      <c r="B2" s="2">
        <v>590</v>
      </c>
      <c r="C2" s="3">
        <v>0.03</v>
      </c>
      <c r="D2" s="2">
        <v>525</v>
      </c>
      <c r="E2" s="2">
        <v>335</v>
      </c>
      <c r="F2" s="2">
        <v>180</v>
      </c>
      <c r="G2" s="2">
        <v>5</v>
      </c>
      <c r="H2" s="3">
        <v>0.64</v>
      </c>
      <c r="I2" s="3">
        <v>0.35</v>
      </c>
      <c r="J2" s="3">
        <v>0.01</v>
      </c>
    </row>
    <row r="3" spans="1:10" x14ac:dyDescent="0.35">
      <c r="A3" t="s">
        <v>480</v>
      </c>
      <c r="B3" s="2">
        <v>3415</v>
      </c>
      <c r="C3" s="3">
        <v>0.03</v>
      </c>
      <c r="D3" s="2">
        <v>3200</v>
      </c>
      <c r="E3" s="2">
        <v>2245</v>
      </c>
      <c r="F3" s="2">
        <v>815</v>
      </c>
      <c r="G3" s="2">
        <v>145</v>
      </c>
      <c r="H3" s="3">
        <v>0.7</v>
      </c>
      <c r="I3" s="3">
        <v>0.25</v>
      </c>
      <c r="J3" s="3">
        <v>0.05</v>
      </c>
    </row>
    <row r="4" spans="1:10" x14ac:dyDescent="0.35">
      <c r="A4" t="s">
        <v>481</v>
      </c>
      <c r="B4" s="2">
        <v>3780</v>
      </c>
      <c r="C4" s="3">
        <v>0.03</v>
      </c>
      <c r="D4" s="2">
        <v>3505</v>
      </c>
      <c r="E4" s="2">
        <v>2435</v>
      </c>
      <c r="F4" s="2">
        <v>995</v>
      </c>
      <c r="G4" s="2">
        <v>75</v>
      </c>
      <c r="H4" s="3">
        <v>0.69</v>
      </c>
      <c r="I4" s="3">
        <v>0.28000000000000003</v>
      </c>
      <c r="J4" s="3">
        <v>0.02</v>
      </c>
    </row>
    <row r="5" spans="1:10" x14ac:dyDescent="0.35">
      <c r="A5" t="s">
        <v>482</v>
      </c>
      <c r="B5" s="2">
        <v>2735</v>
      </c>
      <c r="C5" s="3">
        <v>0.03</v>
      </c>
      <c r="D5" s="2">
        <v>2740</v>
      </c>
      <c r="E5" s="2">
        <v>1860</v>
      </c>
      <c r="F5" s="2">
        <v>705</v>
      </c>
      <c r="G5" s="2">
        <v>175</v>
      </c>
      <c r="H5" s="3">
        <v>0.68</v>
      </c>
      <c r="I5" s="3">
        <v>0.26</v>
      </c>
      <c r="J5" s="3">
        <v>0.06</v>
      </c>
    </row>
    <row r="6" spans="1:10" x14ac:dyDescent="0.35">
      <c r="A6" t="s">
        <v>483</v>
      </c>
      <c r="B6" s="2">
        <v>3145</v>
      </c>
      <c r="C6" s="3">
        <v>0.04</v>
      </c>
      <c r="D6" s="2">
        <v>3220</v>
      </c>
      <c r="E6" s="2">
        <v>1930</v>
      </c>
      <c r="F6" s="2">
        <v>1190</v>
      </c>
      <c r="G6" s="2">
        <v>95</v>
      </c>
      <c r="H6" s="3">
        <v>0.6</v>
      </c>
      <c r="I6" s="3">
        <v>0.37</v>
      </c>
      <c r="J6" s="3">
        <v>0.03</v>
      </c>
    </row>
    <row r="7" spans="1:10" x14ac:dyDescent="0.35">
      <c r="A7" t="s">
        <v>484</v>
      </c>
      <c r="B7" s="2">
        <v>925</v>
      </c>
      <c r="C7" s="3">
        <v>0.03</v>
      </c>
      <c r="D7" s="2">
        <v>1295</v>
      </c>
      <c r="E7" s="2">
        <v>655</v>
      </c>
      <c r="F7" s="2">
        <v>620</v>
      </c>
      <c r="G7" s="2">
        <v>20</v>
      </c>
      <c r="H7" s="3">
        <v>0.51</v>
      </c>
      <c r="I7" s="3">
        <v>0.48</v>
      </c>
      <c r="J7" s="3">
        <v>0.02</v>
      </c>
    </row>
    <row r="8" spans="1:10" x14ac:dyDescent="0.35">
      <c r="A8" t="s">
        <v>485</v>
      </c>
      <c r="B8" s="2">
        <v>555</v>
      </c>
      <c r="C8" s="3">
        <v>0.03</v>
      </c>
      <c r="D8" s="2">
        <v>510</v>
      </c>
      <c r="E8" s="2">
        <v>295</v>
      </c>
      <c r="F8" s="2">
        <v>205</v>
      </c>
      <c r="G8" s="2">
        <v>15</v>
      </c>
      <c r="H8" s="3">
        <v>0.56999999999999995</v>
      </c>
      <c r="I8" s="3">
        <v>0.4</v>
      </c>
      <c r="J8" s="3">
        <v>0.03</v>
      </c>
    </row>
    <row r="9" spans="1:10" x14ac:dyDescent="0.35">
      <c r="A9" t="s">
        <v>486</v>
      </c>
      <c r="B9" s="2">
        <v>2850</v>
      </c>
      <c r="C9" s="3">
        <v>0.02</v>
      </c>
      <c r="D9" s="2">
        <v>2680</v>
      </c>
      <c r="E9" s="2">
        <v>1880</v>
      </c>
      <c r="F9" s="2">
        <v>690</v>
      </c>
      <c r="G9" s="2">
        <v>110</v>
      </c>
      <c r="H9" s="3">
        <v>0.7</v>
      </c>
      <c r="I9" s="3">
        <v>0.26</v>
      </c>
      <c r="J9" s="3">
        <v>0.04</v>
      </c>
    </row>
    <row r="10" spans="1:10" x14ac:dyDescent="0.35">
      <c r="A10" t="s">
        <v>487</v>
      </c>
      <c r="B10" s="2">
        <v>3465</v>
      </c>
      <c r="C10" s="3">
        <v>0.03</v>
      </c>
      <c r="D10" s="2">
        <v>3210</v>
      </c>
      <c r="E10" s="2">
        <v>2160</v>
      </c>
      <c r="F10" s="2">
        <v>1000</v>
      </c>
      <c r="G10" s="2">
        <v>50</v>
      </c>
      <c r="H10" s="3">
        <v>0.67</v>
      </c>
      <c r="I10" s="3">
        <v>0.31</v>
      </c>
      <c r="J10" s="3">
        <v>0.02</v>
      </c>
    </row>
    <row r="11" spans="1:10" x14ac:dyDescent="0.35">
      <c r="A11" t="s">
        <v>488</v>
      </c>
      <c r="B11" s="2">
        <v>2385</v>
      </c>
      <c r="C11" s="3">
        <v>0.03</v>
      </c>
      <c r="D11" s="2">
        <v>2430</v>
      </c>
      <c r="E11" s="2">
        <v>1595</v>
      </c>
      <c r="F11" s="2">
        <v>680</v>
      </c>
      <c r="G11" s="2">
        <v>155</v>
      </c>
      <c r="H11" s="3">
        <v>0.66</v>
      </c>
      <c r="I11" s="3">
        <v>0.28000000000000003</v>
      </c>
      <c r="J11" s="3">
        <v>0.06</v>
      </c>
    </row>
    <row r="12" spans="1:10" x14ac:dyDescent="0.35">
      <c r="A12" t="s">
        <v>489</v>
      </c>
      <c r="B12" s="2">
        <v>2515</v>
      </c>
      <c r="C12" s="3">
        <v>0.03</v>
      </c>
      <c r="D12" s="2">
        <v>2565</v>
      </c>
      <c r="E12" s="2">
        <v>1650</v>
      </c>
      <c r="F12" s="2">
        <v>835</v>
      </c>
      <c r="G12" s="2">
        <v>80</v>
      </c>
      <c r="H12" s="3">
        <v>0.64</v>
      </c>
      <c r="I12" s="3">
        <v>0.32</v>
      </c>
      <c r="J12" s="3">
        <v>0.03</v>
      </c>
    </row>
    <row r="13" spans="1:10" x14ac:dyDescent="0.35">
      <c r="A13" t="s">
        <v>490</v>
      </c>
      <c r="B13" s="2">
        <v>805</v>
      </c>
      <c r="C13" s="3">
        <v>0.03</v>
      </c>
      <c r="D13" s="2">
        <v>1095</v>
      </c>
      <c r="E13" s="2">
        <v>550</v>
      </c>
      <c r="F13" s="2">
        <v>520</v>
      </c>
      <c r="G13" s="2">
        <v>25</v>
      </c>
      <c r="H13" s="3">
        <v>0.5</v>
      </c>
      <c r="I13" s="3">
        <v>0.47</v>
      </c>
      <c r="J13" s="3">
        <v>0.02</v>
      </c>
    </row>
    <row r="14" spans="1:10" x14ac:dyDescent="0.35">
      <c r="A14" t="s">
        <v>491</v>
      </c>
      <c r="B14" s="2">
        <v>350</v>
      </c>
      <c r="C14" s="3">
        <v>0.02</v>
      </c>
      <c r="D14" s="2">
        <v>325</v>
      </c>
      <c r="E14" s="2">
        <v>230</v>
      </c>
      <c r="F14" s="2">
        <v>90</v>
      </c>
      <c r="G14" s="2">
        <v>5</v>
      </c>
      <c r="H14" s="3">
        <v>0.71</v>
      </c>
      <c r="I14" s="3">
        <v>0.27</v>
      </c>
      <c r="J14" s="3">
        <v>0.02</v>
      </c>
    </row>
    <row r="15" spans="1:10" x14ac:dyDescent="0.35">
      <c r="A15" t="s">
        <v>492</v>
      </c>
      <c r="B15" s="2">
        <v>2360</v>
      </c>
      <c r="C15" s="3">
        <v>0.02</v>
      </c>
      <c r="D15" s="2">
        <v>2210</v>
      </c>
      <c r="E15" s="2">
        <v>1605</v>
      </c>
      <c r="F15" s="2">
        <v>515</v>
      </c>
      <c r="G15" s="2">
        <v>90</v>
      </c>
      <c r="H15" s="3">
        <v>0.73</v>
      </c>
      <c r="I15" s="3">
        <v>0.23</v>
      </c>
      <c r="J15" s="3">
        <v>0.04</v>
      </c>
    </row>
    <row r="16" spans="1:10" x14ac:dyDescent="0.35">
      <c r="A16" t="s">
        <v>493</v>
      </c>
      <c r="B16" s="2">
        <v>2290</v>
      </c>
      <c r="C16" s="3">
        <v>0.02</v>
      </c>
      <c r="D16" s="2">
        <v>2155</v>
      </c>
      <c r="E16" s="2">
        <v>1530</v>
      </c>
      <c r="F16" s="2">
        <v>595</v>
      </c>
      <c r="G16" s="2">
        <v>30</v>
      </c>
      <c r="H16" s="3">
        <v>0.71</v>
      </c>
      <c r="I16" s="3">
        <v>0.28000000000000003</v>
      </c>
      <c r="J16" s="3">
        <v>0.01</v>
      </c>
    </row>
    <row r="17" spans="1:10" x14ac:dyDescent="0.35">
      <c r="A17" t="s">
        <v>494</v>
      </c>
      <c r="B17" s="2">
        <v>1650</v>
      </c>
      <c r="C17" s="3">
        <v>0.02</v>
      </c>
      <c r="D17" s="2">
        <v>1605</v>
      </c>
      <c r="E17" s="2">
        <v>1140</v>
      </c>
      <c r="F17" s="2">
        <v>370</v>
      </c>
      <c r="G17" s="2">
        <v>95</v>
      </c>
      <c r="H17" s="3">
        <v>0.71</v>
      </c>
      <c r="I17" s="3">
        <v>0.23</v>
      </c>
      <c r="J17" s="3">
        <v>0.06</v>
      </c>
    </row>
    <row r="18" spans="1:10" x14ac:dyDescent="0.35">
      <c r="A18" t="s">
        <v>495</v>
      </c>
      <c r="B18" s="2">
        <v>1615</v>
      </c>
      <c r="C18" s="3">
        <v>0.02</v>
      </c>
      <c r="D18" s="2">
        <v>1730</v>
      </c>
      <c r="E18" s="2">
        <v>1170</v>
      </c>
      <c r="F18" s="2">
        <v>515</v>
      </c>
      <c r="G18" s="2">
        <v>50</v>
      </c>
      <c r="H18" s="3">
        <v>0.67</v>
      </c>
      <c r="I18" s="3">
        <v>0.3</v>
      </c>
      <c r="J18" s="3">
        <v>0.03</v>
      </c>
    </row>
    <row r="19" spans="1:10" x14ac:dyDescent="0.35">
      <c r="A19" t="s">
        <v>496</v>
      </c>
      <c r="B19" s="2">
        <v>510</v>
      </c>
      <c r="C19" s="3">
        <v>0.02</v>
      </c>
      <c r="D19" s="2">
        <v>695</v>
      </c>
      <c r="E19" s="2">
        <v>405</v>
      </c>
      <c r="F19" s="2">
        <v>270</v>
      </c>
      <c r="G19" s="2">
        <v>15</v>
      </c>
      <c r="H19" s="3">
        <v>0.59</v>
      </c>
      <c r="I19" s="3">
        <v>0.39</v>
      </c>
      <c r="J19" s="3">
        <v>0.02</v>
      </c>
    </row>
    <row r="20" spans="1:10" x14ac:dyDescent="0.35">
      <c r="A20" t="s">
        <v>497</v>
      </c>
      <c r="B20" s="2">
        <v>260</v>
      </c>
      <c r="C20" s="3">
        <v>0.01</v>
      </c>
      <c r="D20" s="2">
        <v>235</v>
      </c>
      <c r="E20" s="2">
        <v>155</v>
      </c>
      <c r="F20" s="2">
        <v>75</v>
      </c>
      <c r="G20" s="2">
        <v>5</v>
      </c>
      <c r="H20" s="3">
        <v>0.67</v>
      </c>
      <c r="I20" s="3">
        <v>0.31</v>
      </c>
      <c r="J20" s="3">
        <v>0.02</v>
      </c>
    </row>
    <row r="21" spans="1:10" x14ac:dyDescent="0.35">
      <c r="A21" t="s">
        <v>498</v>
      </c>
      <c r="B21" s="2">
        <v>1340</v>
      </c>
      <c r="C21" s="3">
        <v>0.01</v>
      </c>
      <c r="D21" s="2">
        <v>1270</v>
      </c>
      <c r="E21" s="2">
        <v>870</v>
      </c>
      <c r="F21" s="2">
        <v>340</v>
      </c>
      <c r="G21" s="2">
        <v>55</v>
      </c>
      <c r="H21" s="3">
        <v>0.69</v>
      </c>
      <c r="I21" s="3">
        <v>0.27</v>
      </c>
      <c r="J21" s="3">
        <v>0.04</v>
      </c>
    </row>
    <row r="22" spans="1:10" x14ac:dyDescent="0.35">
      <c r="A22" t="s">
        <v>499</v>
      </c>
      <c r="B22" s="2">
        <v>1410</v>
      </c>
      <c r="C22" s="3">
        <v>0.01</v>
      </c>
      <c r="D22" s="2">
        <v>1350</v>
      </c>
      <c r="E22" s="2">
        <v>950</v>
      </c>
      <c r="F22" s="2">
        <v>375</v>
      </c>
      <c r="G22" s="2">
        <v>25</v>
      </c>
      <c r="H22" s="3">
        <v>0.7</v>
      </c>
      <c r="I22" s="3">
        <v>0.28000000000000003</v>
      </c>
      <c r="J22" s="3">
        <v>0.02</v>
      </c>
    </row>
    <row r="23" spans="1:10" x14ac:dyDescent="0.35">
      <c r="A23" t="s">
        <v>500</v>
      </c>
      <c r="B23" s="2">
        <v>955</v>
      </c>
      <c r="C23" s="3">
        <v>0.01</v>
      </c>
      <c r="D23" s="2">
        <v>915</v>
      </c>
      <c r="E23" s="2">
        <v>630</v>
      </c>
      <c r="F23" s="2">
        <v>235</v>
      </c>
      <c r="G23" s="2">
        <v>45</v>
      </c>
      <c r="H23" s="3">
        <v>0.69</v>
      </c>
      <c r="I23" s="3">
        <v>0.26</v>
      </c>
      <c r="J23" s="3">
        <v>0.05</v>
      </c>
    </row>
    <row r="24" spans="1:10" x14ac:dyDescent="0.35">
      <c r="A24" t="s">
        <v>501</v>
      </c>
      <c r="B24" s="2">
        <v>1070</v>
      </c>
      <c r="C24" s="3">
        <v>0.01</v>
      </c>
      <c r="D24" s="2">
        <v>1095</v>
      </c>
      <c r="E24" s="2">
        <v>700</v>
      </c>
      <c r="F24" s="2">
        <v>370</v>
      </c>
      <c r="G24" s="2">
        <v>25</v>
      </c>
      <c r="H24" s="3">
        <v>0.64</v>
      </c>
      <c r="I24" s="3">
        <v>0.34</v>
      </c>
      <c r="J24" s="3">
        <v>0.02</v>
      </c>
    </row>
    <row r="25" spans="1:10" x14ac:dyDescent="0.35">
      <c r="A25" t="s">
        <v>502</v>
      </c>
      <c r="B25" s="2">
        <v>300</v>
      </c>
      <c r="C25" s="3">
        <v>0.01</v>
      </c>
      <c r="D25" s="2">
        <v>440</v>
      </c>
      <c r="E25" s="2">
        <v>225</v>
      </c>
      <c r="F25" s="2">
        <v>215</v>
      </c>
      <c r="G25" s="2">
        <v>5</v>
      </c>
      <c r="H25" s="3">
        <v>0.51</v>
      </c>
      <c r="I25" s="3">
        <v>0.48</v>
      </c>
      <c r="J25" s="3">
        <v>0.01</v>
      </c>
    </row>
    <row r="26" spans="1:10" x14ac:dyDescent="0.35">
      <c r="A26" t="s">
        <v>503</v>
      </c>
      <c r="B26" s="2">
        <v>170</v>
      </c>
      <c r="C26" s="3">
        <v>0.01</v>
      </c>
      <c r="D26" s="2">
        <v>155</v>
      </c>
      <c r="E26" s="2">
        <v>110</v>
      </c>
      <c r="F26" s="2">
        <v>40</v>
      </c>
      <c r="G26" s="2">
        <v>5</v>
      </c>
      <c r="H26" s="3">
        <v>0.72</v>
      </c>
      <c r="I26" s="3">
        <v>0.26</v>
      </c>
      <c r="J26" s="3">
        <v>0.02</v>
      </c>
    </row>
    <row r="27" spans="1:10" x14ac:dyDescent="0.35">
      <c r="A27" t="s">
        <v>504</v>
      </c>
      <c r="B27" s="2">
        <v>1385</v>
      </c>
      <c r="C27" s="3">
        <v>0.01</v>
      </c>
      <c r="D27" s="2">
        <v>1300</v>
      </c>
      <c r="E27" s="2">
        <v>935</v>
      </c>
      <c r="F27" s="2">
        <v>310</v>
      </c>
      <c r="G27" s="2">
        <v>55</v>
      </c>
      <c r="H27" s="3">
        <v>0.72</v>
      </c>
      <c r="I27" s="3">
        <v>0.24</v>
      </c>
      <c r="J27" s="3">
        <v>0.04</v>
      </c>
    </row>
    <row r="28" spans="1:10" x14ac:dyDescent="0.35">
      <c r="A28" t="s">
        <v>505</v>
      </c>
      <c r="B28" s="2">
        <v>1305</v>
      </c>
      <c r="C28" s="3">
        <v>0.01</v>
      </c>
      <c r="D28" s="2">
        <v>1250</v>
      </c>
      <c r="E28" s="2">
        <v>885</v>
      </c>
      <c r="F28" s="2">
        <v>345</v>
      </c>
      <c r="G28" s="2">
        <v>20</v>
      </c>
      <c r="H28" s="3">
        <v>0.71</v>
      </c>
      <c r="I28" s="3">
        <v>0.28000000000000003</v>
      </c>
      <c r="J28" s="3">
        <v>0.02</v>
      </c>
    </row>
    <row r="29" spans="1:10" x14ac:dyDescent="0.35">
      <c r="A29" t="s">
        <v>506</v>
      </c>
      <c r="B29" s="2">
        <v>895</v>
      </c>
      <c r="C29" s="3">
        <v>0.01</v>
      </c>
      <c r="D29" s="2">
        <v>865</v>
      </c>
      <c r="E29" s="2">
        <v>635</v>
      </c>
      <c r="F29" s="2">
        <v>180</v>
      </c>
      <c r="G29" s="2">
        <v>50</v>
      </c>
      <c r="H29" s="3">
        <v>0.73</v>
      </c>
      <c r="I29" s="3">
        <v>0.21</v>
      </c>
      <c r="J29" s="3">
        <v>0.06</v>
      </c>
    </row>
    <row r="30" spans="1:10" x14ac:dyDescent="0.35">
      <c r="A30" t="s">
        <v>507</v>
      </c>
      <c r="B30" s="2">
        <v>995</v>
      </c>
      <c r="C30" s="3">
        <v>0.01</v>
      </c>
      <c r="D30" s="2">
        <v>1045</v>
      </c>
      <c r="E30" s="2">
        <v>705</v>
      </c>
      <c r="F30" s="2">
        <v>325</v>
      </c>
      <c r="G30" s="2">
        <v>20</v>
      </c>
      <c r="H30" s="3">
        <v>0.67</v>
      </c>
      <c r="I30" s="3">
        <v>0.31</v>
      </c>
      <c r="J30" s="3">
        <v>0.02</v>
      </c>
    </row>
    <row r="31" spans="1:10" x14ac:dyDescent="0.35">
      <c r="A31" t="s">
        <v>508</v>
      </c>
      <c r="B31" s="2">
        <v>270</v>
      </c>
      <c r="C31" s="3">
        <v>0.01</v>
      </c>
      <c r="D31" s="2">
        <v>365</v>
      </c>
      <c r="E31" s="2">
        <v>220</v>
      </c>
      <c r="F31" s="2">
        <v>135</v>
      </c>
      <c r="G31" s="2">
        <v>10</v>
      </c>
      <c r="H31" s="3">
        <v>0.6</v>
      </c>
      <c r="I31" s="3">
        <v>0.37</v>
      </c>
      <c r="J31" s="3">
        <v>0.02</v>
      </c>
    </row>
    <row r="32" spans="1:10" x14ac:dyDescent="0.35">
      <c r="A32" t="s">
        <v>509</v>
      </c>
      <c r="B32" s="2">
        <v>430</v>
      </c>
      <c r="C32" s="3">
        <v>0.02</v>
      </c>
      <c r="D32" s="2">
        <v>405</v>
      </c>
      <c r="E32" s="2">
        <v>295</v>
      </c>
      <c r="F32" s="2">
        <v>100</v>
      </c>
      <c r="G32" s="2">
        <v>10</v>
      </c>
      <c r="H32" s="3">
        <v>0.73</v>
      </c>
      <c r="I32" s="3">
        <v>0.25</v>
      </c>
      <c r="J32" s="3">
        <v>0.02</v>
      </c>
    </row>
    <row r="33" spans="1:10" x14ac:dyDescent="0.35">
      <c r="A33" t="s">
        <v>510</v>
      </c>
      <c r="B33" s="2">
        <v>3300</v>
      </c>
      <c r="C33" s="3">
        <v>0.03</v>
      </c>
      <c r="D33" s="2">
        <v>3060</v>
      </c>
      <c r="E33" s="2">
        <v>2215</v>
      </c>
      <c r="F33" s="2">
        <v>715</v>
      </c>
      <c r="G33" s="2">
        <v>130</v>
      </c>
      <c r="H33" s="3">
        <v>0.72</v>
      </c>
      <c r="I33" s="3">
        <v>0.23</v>
      </c>
      <c r="J33" s="3">
        <v>0.04</v>
      </c>
    </row>
    <row r="34" spans="1:10" x14ac:dyDescent="0.35">
      <c r="A34" t="s">
        <v>511</v>
      </c>
      <c r="B34" s="2">
        <v>3075</v>
      </c>
      <c r="C34" s="3">
        <v>0.03</v>
      </c>
      <c r="D34" s="2">
        <v>2970</v>
      </c>
      <c r="E34" s="2">
        <v>2110</v>
      </c>
      <c r="F34" s="2">
        <v>815</v>
      </c>
      <c r="G34" s="2">
        <v>50</v>
      </c>
      <c r="H34" s="3">
        <v>0.71</v>
      </c>
      <c r="I34" s="3">
        <v>0.27</v>
      </c>
      <c r="J34" s="3">
        <v>0.02</v>
      </c>
    </row>
    <row r="35" spans="1:10" x14ac:dyDescent="0.35">
      <c r="A35" t="s">
        <v>512</v>
      </c>
      <c r="B35" s="2">
        <v>2275</v>
      </c>
      <c r="C35" s="3">
        <v>0.03</v>
      </c>
      <c r="D35" s="2">
        <v>2165</v>
      </c>
      <c r="E35" s="2">
        <v>1485</v>
      </c>
      <c r="F35" s="2">
        <v>510</v>
      </c>
      <c r="G35" s="2">
        <v>165</v>
      </c>
      <c r="H35" s="3">
        <v>0.69</v>
      </c>
      <c r="I35" s="3">
        <v>0.24</v>
      </c>
      <c r="J35" s="3">
        <v>0.08</v>
      </c>
    </row>
    <row r="36" spans="1:10" x14ac:dyDescent="0.35">
      <c r="A36" t="s">
        <v>513</v>
      </c>
      <c r="B36" s="2">
        <v>2305</v>
      </c>
      <c r="C36" s="3">
        <v>0.03</v>
      </c>
      <c r="D36" s="2">
        <v>2450</v>
      </c>
      <c r="E36" s="2">
        <v>1640</v>
      </c>
      <c r="F36" s="2">
        <v>745</v>
      </c>
      <c r="G36" s="2">
        <v>65</v>
      </c>
      <c r="H36" s="3">
        <v>0.67</v>
      </c>
      <c r="I36" s="3">
        <v>0.3</v>
      </c>
      <c r="J36" s="3">
        <v>0.03</v>
      </c>
    </row>
    <row r="37" spans="1:10" x14ac:dyDescent="0.35">
      <c r="A37" t="s">
        <v>514</v>
      </c>
      <c r="B37" s="2">
        <v>710</v>
      </c>
      <c r="C37" s="3">
        <v>0.03</v>
      </c>
      <c r="D37" s="2">
        <v>970</v>
      </c>
      <c r="E37" s="2">
        <v>565</v>
      </c>
      <c r="F37" s="2">
        <v>385</v>
      </c>
      <c r="G37" s="2">
        <v>25</v>
      </c>
      <c r="H37" s="3">
        <v>0.57999999999999996</v>
      </c>
      <c r="I37" s="3">
        <v>0.4</v>
      </c>
      <c r="J37" s="3">
        <v>0.02</v>
      </c>
    </row>
    <row r="38" spans="1:10" x14ac:dyDescent="0.35">
      <c r="A38" t="s">
        <v>515</v>
      </c>
      <c r="B38" s="2">
        <v>605</v>
      </c>
      <c r="C38" s="3">
        <v>0.03</v>
      </c>
      <c r="D38" s="2">
        <v>555</v>
      </c>
      <c r="E38" s="2">
        <v>440</v>
      </c>
      <c r="F38" s="2">
        <v>110</v>
      </c>
      <c r="G38" s="2">
        <v>5</v>
      </c>
      <c r="H38" s="3">
        <v>0.79</v>
      </c>
      <c r="I38" s="3">
        <v>0.2</v>
      </c>
      <c r="J38" s="3">
        <v>0.01</v>
      </c>
    </row>
    <row r="39" spans="1:10" x14ac:dyDescent="0.35">
      <c r="A39" t="s">
        <v>516</v>
      </c>
      <c r="B39" s="2">
        <v>4475</v>
      </c>
      <c r="C39" s="3">
        <v>0.03</v>
      </c>
      <c r="D39" s="2">
        <v>4230</v>
      </c>
      <c r="E39" s="2">
        <v>3035</v>
      </c>
      <c r="F39" s="2">
        <v>1020</v>
      </c>
      <c r="G39" s="2">
        <v>175</v>
      </c>
      <c r="H39" s="3">
        <v>0.72</v>
      </c>
      <c r="I39" s="3">
        <v>0.24</v>
      </c>
      <c r="J39" s="3">
        <v>0.04</v>
      </c>
    </row>
    <row r="40" spans="1:10" x14ac:dyDescent="0.35">
      <c r="A40" t="s">
        <v>517</v>
      </c>
      <c r="B40" s="2">
        <v>3725</v>
      </c>
      <c r="C40" s="3">
        <v>0.03</v>
      </c>
      <c r="D40" s="2">
        <v>3555</v>
      </c>
      <c r="E40" s="2">
        <v>2530</v>
      </c>
      <c r="F40" s="2">
        <v>945</v>
      </c>
      <c r="G40" s="2">
        <v>80</v>
      </c>
      <c r="H40" s="3">
        <v>0.71</v>
      </c>
      <c r="I40" s="3">
        <v>0.27</v>
      </c>
      <c r="J40" s="3">
        <v>0.02</v>
      </c>
    </row>
    <row r="41" spans="1:10" x14ac:dyDescent="0.35">
      <c r="A41" t="s">
        <v>518</v>
      </c>
      <c r="B41" s="2">
        <v>2940</v>
      </c>
      <c r="C41" s="3">
        <v>0.03</v>
      </c>
      <c r="D41" s="2">
        <v>2830</v>
      </c>
      <c r="E41" s="2">
        <v>2015</v>
      </c>
      <c r="F41" s="2">
        <v>605</v>
      </c>
      <c r="G41" s="2">
        <v>210</v>
      </c>
      <c r="H41" s="3">
        <v>0.71</v>
      </c>
      <c r="I41" s="3">
        <v>0.21</v>
      </c>
      <c r="J41" s="3">
        <v>7.0000000000000007E-2</v>
      </c>
    </row>
    <row r="42" spans="1:10" x14ac:dyDescent="0.35">
      <c r="A42" t="s">
        <v>519</v>
      </c>
      <c r="B42" s="2">
        <v>2910</v>
      </c>
      <c r="C42" s="3">
        <v>0.03</v>
      </c>
      <c r="D42" s="2">
        <v>3065</v>
      </c>
      <c r="E42" s="2">
        <v>2050</v>
      </c>
      <c r="F42" s="2">
        <v>920</v>
      </c>
      <c r="G42" s="2">
        <v>95</v>
      </c>
      <c r="H42" s="3">
        <v>0.67</v>
      </c>
      <c r="I42" s="3">
        <v>0.3</v>
      </c>
      <c r="J42" s="3">
        <v>0.03</v>
      </c>
    </row>
    <row r="43" spans="1:10" x14ac:dyDescent="0.35">
      <c r="A43" t="s">
        <v>520</v>
      </c>
      <c r="B43" s="2">
        <v>1000</v>
      </c>
      <c r="C43" s="3">
        <v>0.04</v>
      </c>
      <c r="D43" s="2">
        <v>1300</v>
      </c>
      <c r="E43" s="2">
        <v>775</v>
      </c>
      <c r="F43" s="2">
        <v>505</v>
      </c>
      <c r="G43" s="2">
        <v>20</v>
      </c>
      <c r="H43" s="3">
        <v>0.6</v>
      </c>
      <c r="I43" s="3">
        <v>0.39</v>
      </c>
      <c r="J43" s="3">
        <v>0.02</v>
      </c>
    </row>
    <row r="44" spans="1:10" x14ac:dyDescent="0.35">
      <c r="A44" t="s">
        <v>521</v>
      </c>
      <c r="B44" s="2">
        <v>555</v>
      </c>
      <c r="C44" s="3">
        <v>0.03</v>
      </c>
      <c r="D44" s="2">
        <v>515</v>
      </c>
      <c r="E44" s="2">
        <v>355</v>
      </c>
      <c r="F44" s="2">
        <v>140</v>
      </c>
      <c r="G44" s="2">
        <v>20</v>
      </c>
      <c r="H44" s="3">
        <v>0.69</v>
      </c>
      <c r="I44" s="3">
        <v>0.27</v>
      </c>
      <c r="J44" s="3">
        <v>0.04</v>
      </c>
    </row>
    <row r="45" spans="1:10" x14ac:dyDescent="0.35">
      <c r="A45" t="s">
        <v>522</v>
      </c>
      <c r="B45" s="2">
        <v>3840</v>
      </c>
      <c r="C45" s="3">
        <v>0.03</v>
      </c>
      <c r="D45" s="2">
        <v>3610</v>
      </c>
      <c r="E45" s="2">
        <v>2550</v>
      </c>
      <c r="F45" s="2">
        <v>880</v>
      </c>
      <c r="G45" s="2">
        <v>180</v>
      </c>
      <c r="H45" s="3">
        <v>0.71</v>
      </c>
      <c r="I45" s="3">
        <v>0.24</v>
      </c>
      <c r="J45" s="3">
        <v>0.05</v>
      </c>
    </row>
    <row r="46" spans="1:10" x14ac:dyDescent="0.35">
      <c r="A46" t="s">
        <v>523</v>
      </c>
      <c r="B46" s="2">
        <v>3385</v>
      </c>
      <c r="C46" s="3">
        <v>0.03</v>
      </c>
      <c r="D46" s="2">
        <v>3210</v>
      </c>
      <c r="E46" s="2">
        <v>2295</v>
      </c>
      <c r="F46" s="2">
        <v>860</v>
      </c>
      <c r="G46" s="2">
        <v>55</v>
      </c>
      <c r="H46" s="3">
        <v>0.71</v>
      </c>
      <c r="I46" s="3">
        <v>0.27</v>
      </c>
      <c r="J46" s="3">
        <v>0.02</v>
      </c>
    </row>
    <row r="47" spans="1:10" x14ac:dyDescent="0.35">
      <c r="A47" t="s">
        <v>524</v>
      </c>
      <c r="B47" s="2">
        <v>2395</v>
      </c>
      <c r="C47" s="3">
        <v>0.03</v>
      </c>
      <c r="D47" s="2">
        <v>2385</v>
      </c>
      <c r="E47" s="2">
        <v>1700</v>
      </c>
      <c r="F47" s="2">
        <v>530</v>
      </c>
      <c r="G47" s="2">
        <v>155</v>
      </c>
      <c r="H47" s="3">
        <v>0.71</v>
      </c>
      <c r="I47" s="3">
        <v>0.22</v>
      </c>
      <c r="J47" s="3">
        <v>7.0000000000000007E-2</v>
      </c>
    </row>
    <row r="48" spans="1:10" x14ac:dyDescent="0.35">
      <c r="A48" t="s">
        <v>525</v>
      </c>
      <c r="B48" s="2">
        <v>2455</v>
      </c>
      <c r="C48" s="3">
        <v>0.03</v>
      </c>
      <c r="D48" s="2">
        <v>2555</v>
      </c>
      <c r="E48" s="2">
        <v>1735</v>
      </c>
      <c r="F48" s="2">
        <v>735</v>
      </c>
      <c r="G48" s="2">
        <v>80</v>
      </c>
      <c r="H48" s="3">
        <v>0.68</v>
      </c>
      <c r="I48" s="3">
        <v>0.28999999999999998</v>
      </c>
      <c r="J48" s="3">
        <v>0.03</v>
      </c>
    </row>
    <row r="49" spans="1:10" x14ac:dyDescent="0.35">
      <c r="A49" t="s">
        <v>526</v>
      </c>
      <c r="B49" s="2">
        <v>755</v>
      </c>
      <c r="C49" s="3">
        <v>0.03</v>
      </c>
      <c r="D49" s="2">
        <v>1040</v>
      </c>
      <c r="E49" s="2">
        <v>620</v>
      </c>
      <c r="F49" s="2">
        <v>405</v>
      </c>
      <c r="G49" s="2">
        <v>15</v>
      </c>
      <c r="H49" s="3">
        <v>0.59</v>
      </c>
      <c r="I49" s="3">
        <v>0.39</v>
      </c>
      <c r="J49" s="3">
        <v>0.02</v>
      </c>
    </row>
    <row r="50" spans="1:10" x14ac:dyDescent="0.35">
      <c r="A50" t="s">
        <v>527</v>
      </c>
      <c r="B50" s="2">
        <v>175</v>
      </c>
      <c r="C50" s="3">
        <v>0.01</v>
      </c>
      <c r="D50" s="2">
        <v>165</v>
      </c>
      <c r="E50" s="2">
        <v>120</v>
      </c>
      <c r="F50" s="2" t="s">
        <v>879</v>
      </c>
      <c r="G50" s="2" t="s">
        <v>879</v>
      </c>
      <c r="H50" s="3">
        <v>0.73</v>
      </c>
      <c r="I50" s="2" t="s">
        <v>879</v>
      </c>
      <c r="J50" s="3" t="s">
        <v>879</v>
      </c>
    </row>
    <row r="51" spans="1:10" x14ac:dyDescent="0.35">
      <c r="A51" t="s">
        <v>528</v>
      </c>
      <c r="B51" s="2">
        <v>1225</v>
      </c>
      <c r="C51" s="3">
        <v>0.01</v>
      </c>
      <c r="D51" s="2">
        <v>1130</v>
      </c>
      <c r="E51" s="2">
        <v>790</v>
      </c>
      <c r="F51" s="2">
        <v>300</v>
      </c>
      <c r="G51" s="2">
        <v>35</v>
      </c>
      <c r="H51" s="3">
        <v>0.7</v>
      </c>
      <c r="I51" s="3">
        <v>0.27</v>
      </c>
      <c r="J51" s="3">
        <v>0.03</v>
      </c>
    </row>
    <row r="52" spans="1:10" x14ac:dyDescent="0.35">
      <c r="A52" t="s">
        <v>529</v>
      </c>
      <c r="B52" s="2">
        <v>1220</v>
      </c>
      <c r="C52" s="3">
        <v>0.01</v>
      </c>
      <c r="D52" s="2">
        <v>1170</v>
      </c>
      <c r="E52" s="2">
        <v>800</v>
      </c>
      <c r="F52" s="2">
        <v>350</v>
      </c>
      <c r="G52" s="2">
        <v>20</v>
      </c>
      <c r="H52" s="3">
        <v>0.68</v>
      </c>
      <c r="I52" s="3">
        <v>0.3</v>
      </c>
      <c r="J52" s="3">
        <v>0.02</v>
      </c>
    </row>
    <row r="53" spans="1:10" x14ac:dyDescent="0.35">
      <c r="A53" t="s">
        <v>530</v>
      </c>
      <c r="B53" s="2">
        <v>905</v>
      </c>
      <c r="C53" s="3">
        <v>0.01</v>
      </c>
      <c r="D53" s="2">
        <v>880</v>
      </c>
      <c r="E53" s="2">
        <v>595</v>
      </c>
      <c r="F53" s="2">
        <v>230</v>
      </c>
      <c r="G53" s="2">
        <v>55</v>
      </c>
      <c r="H53" s="3">
        <v>0.67</v>
      </c>
      <c r="I53" s="3">
        <v>0.26</v>
      </c>
      <c r="J53" s="3">
        <v>0.06</v>
      </c>
    </row>
    <row r="54" spans="1:10" x14ac:dyDescent="0.35">
      <c r="A54" t="s">
        <v>531</v>
      </c>
      <c r="B54" s="2">
        <v>810</v>
      </c>
      <c r="C54" s="3">
        <v>0.01</v>
      </c>
      <c r="D54" s="2">
        <v>845</v>
      </c>
      <c r="E54" s="2">
        <v>515</v>
      </c>
      <c r="F54" s="2">
        <v>310</v>
      </c>
      <c r="G54" s="2">
        <v>20</v>
      </c>
      <c r="H54" s="3">
        <v>0.61</v>
      </c>
      <c r="I54" s="3">
        <v>0.36</v>
      </c>
      <c r="J54" s="3">
        <v>0.03</v>
      </c>
    </row>
    <row r="55" spans="1:10" x14ac:dyDescent="0.35">
      <c r="A55" t="s">
        <v>532</v>
      </c>
      <c r="B55" s="2">
        <v>270</v>
      </c>
      <c r="C55" s="3">
        <v>0.01</v>
      </c>
      <c r="D55" s="2">
        <v>390</v>
      </c>
      <c r="E55" s="2">
        <v>215</v>
      </c>
      <c r="F55" s="2">
        <v>170</v>
      </c>
      <c r="G55" s="2">
        <v>5</v>
      </c>
      <c r="H55" s="3">
        <v>0.55000000000000004</v>
      </c>
      <c r="I55" s="3">
        <v>0.43</v>
      </c>
      <c r="J55" s="3">
        <v>0.01</v>
      </c>
    </row>
    <row r="56" spans="1:10" x14ac:dyDescent="0.35">
      <c r="A56" t="s">
        <v>533</v>
      </c>
      <c r="B56" s="2">
        <v>300</v>
      </c>
      <c r="C56" s="3">
        <v>0.02</v>
      </c>
      <c r="D56" s="2">
        <v>275</v>
      </c>
      <c r="E56" s="2">
        <v>200</v>
      </c>
      <c r="F56" s="2">
        <v>70</v>
      </c>
      <c r="G56" s="2">
        <v>5</v>
      </c>
      <c r="H56" s="3">
        <v>0.73</v>
      </c>
      <c r="I56" s="3">
        <v>0.26</v>
      </c>
      <c r="J56" s="3">
        <v>0.02</v>
      </c>
    </row>
    <row r="57" spans="1:10" x14ac:dyDescent="0.35">
      <c r="A57" t="s">
        <v>534</v>
      </c>
      <c r="B57" s="2">
        <v>2105</v>
      </c>
      <c r="C57" s="3">
        <v>0.02</v>
      </c>
      <c r="D57" s="2">
        <v>1965</v>
      </c>
      <c r="E57" s="2">
        <v>1370</v>
      </c>
      <c r="F57" s="2">
        <v>525</v>
      </c>
      <c r="G57" s="2">
        <v>75</v>
      </c>
      <c r="H57" s="3">
        <v>0.7</v>
      </c>
      <c r="I57" s="3">
        <v>0.27</v>
      </c>
      <c r="J57" s="3">
        <v>0.04</v>
      </c>
    </row>
    <row r="58" spans="1:10" x14ac:dyDescent="0.35">
      <c r="A58" t="s">
        <v>535</v>
      </c>
      <c r="B58" s="2">
        <v>1980</v>
      </c>
      <c r="C58" s="3">
        <v>0.02</v>
      </c>
      <c r="D58" s="2">
        <v>1880</v>
      </c>
      <c r="E58" s="2">
        <v>1305</v>
      </c>
      <c r="F58" s="2">
        <v>555</v>
      </c>
      <c r="G58" s="2">
        <v>20</v>
      </c>
      <c r="H58" s="3">
        <v>0.69</v>
      </c>
      <c r="I58" s="3">
        <v>0.3</v>
      </c>
      <c r="J58" s="3">
        <v>0.01</v>
      </c>
    </row>
    <row r="59" spans="1:10" x14ac:dyDescent="0.35">
      <c r="A59" t="s">
        <v>536</v>
      </c>
      <c r="B59" s="2">
        <v>1520</v>
      </c>
      <c r="C59" s="3">
        <v>0.02</v>
      </c>
      <c r="D59" s="2">
        <v>1480</v>
      </c>
      <c r="E59" s="2">
        <v>1065</v>
      </c>
      <c r="F59" s="2">
        <v>320</v>
      </c>
      <c r="G59" s="2">
        <v>95</v>
      </c>
      <c r="H59" s="3">
        <v>0.72</v>
      </c>
      <c r="I59" s="3">
        <v>0.22</v>
      </c>
      <c r="J59" s="3">
        <v>0.06</v>
      </c>
    </row>
    <row r="60" spans="1:10" x14ac:dyDescent="0.35">
      <c r="A60" t="s">
        <v>537</v>
      </c>
      <c r="B60" s="2">
        <v>1465</v>
      </c>
      <c r="C60" s="3">
        <v>0.02</v>
      </c>
      <c r="D60" s="2">
        <v>1560</v>
      </c>
      <c r="E60" s="2">
        <v>1045</v>
      </c>
      <c r="F60" s="2">
        <v>475</v>
      </c>
      <c r="G60" s="2">
        <v>40</v>
      </c>
      <c r="H60" s="3">
        <v>0.67</v>
      </c>
      <c r="I60" s="3">
        <v>0.3</v>
      </c>
      <c r="J60" s="3">
        <v>0.03</v>
      </c>
    </row>
    <row r="61" spans="1:10" x14ac:dyDescent="0.35">
      <c r="A61" t="s">
        <v>538</v>
      </c>
      <c r="B61" s="2">
        <v>455</v>
      </c>
      <c r="C61" s="3">
        <v>0.02</v>
      </c>
      <c r="D61" s="2">
        <v>615</v>
      </c>
      <c r="E61" s="2">
        <v>325</v>
      </c>
      <c r="F61" s="2">
        <v>275</v>
      </c>
      <c r="G61" s="2">
        <v>15</v>
      </c>
      <c r="H61" s="3">
        <v>0.53</v>
      </c>
      <c r="I61" s="3">
        <v>0.44</v>
      </c>
      <c r="J61" s="3">
        <v>0.02</v>
      </c>
    </row>
    <row r="62" spans="1:10" x14ac:dyDescent="0.35">
      <c r="A62" t="s">
        <v>539</v>
      </c>
      <c r="B62" s="2">
        <v>195</v>
      </c>
      <c r="C62" s="3">
        <v>0.01</v>
      </c>
      <c r="D62" s="2">
        <v>180</v>
      </c>
      <c r="E62" s="2">
        <v>125</v>
      </c>
      <c r="F62" s="2">
        <v>50</v>
      </c>
      <c r="G62" s="2">
        <v>5</v>
      </c>
      <c r="H62" s="3">
        <v>0.69</v>
      </c>
      <c r="I62" s="3">
        <v>0.28000000000000003</v>
      </c>
      <c r="J62" s="3">
        <v>0.03</v>
      </c>
    </row>
    <row r="63" spans="1:10" x14ac:dyDescent="0.35">
      <c r="A63" t="s">
        <v>540</v>
      </c>
      <c r="B63" s="2">
        <v>1150</v>
      </c>
      <c r="C63" s="3">
        <v>0.01</v>
      </c>
      <c r="D63" s="2">
        <v>1090</v>
      </c>
      <c r="E63" s="2">
        <v>745</v>
      </c>
      <c r="F63" s="2">
        <v>310</v>
      </c>
      <c r="G63" s="2">
        <v>35</v>
      </c>
      <c r="H63" s="3">
        <v>0.68</v>
      </c>
      <c r="I63" s="3">
        <v>0.28000000000000003</v>
      </c>
      <c r="J63" s="3">
        <v>0.03</v>
      </c>
    </row>
    <row r="64" spans="1:10" x14ac:dyDescent="0.35">
      <c r="A64" t="s">
        <v>541</v>
      </c>
      <c r="B64" s="2">
        <v>1230</v>
      </c>
      <c r="C64" s="3">
        <v>0.01</v>
      </c>
      <c r="D64" s="2">
        <v>1155</v>
      </c>
      <c r="E64" s="2">
        <v>775</v>
      </c>
      <c r="F64" s="2">
        <v>360</v>
      </c>
      <c r="G64" s="2">
        <v>20</v>
      </c>
      <c r="H64" s="3">
        <v>0.67</v>
      </c>
      <c r="I64" s="3">
        <v>0.31</v>
      </c>
      <c r="J64" s="3">
        <v>0.02</v>
      </c>
    </row>
    <row r="65" spans="1:10" x14ac:dyDescent="0.35">
      <c r="A65" t="s">
        <v>542</v>
      </c>
      <c r="B65" s="2">
        <v>790</v>
      </c>
      <c r="C65" s="3">
        <v>0.01</v>
      </c>
      <c r="D65" s="2">
        <v>795</v>
      </c>
      <c r="E65" s="2">
        <v>540</v>
      </c>
      <c r="F65" s="2">
        <v>215</v>
      </c>
      <c r="G65" s="2">
        <v>45</v>
      </c>
      <c r="H65" s="3">
        <v>0.68</v>
      </c>
      <c r="I65" s="3">
        <v>0.27</v>
      </c>
      <c r="J65" s="3">
        <v>0.05</v>
      </c>
    </row>
    <row r="66" spans="1:10" x14ac:dyDescent="0.35">
      <c r="A66" t="s">
        <v>543</v>
      </c>
      <c r="B66" s="2">
        <v>840</v>
      </c>
      <c r="C66" s="3">
        <v>0.01</v>
      </c>
      <c r="D66" s="2">
        <v>865</v>
      </c>
      <c r="E66" s="2">
        <v>545</v>
      </c>
      <c r="F66" s="2">
        <v>290</v>
      </c>
      <c r="G66" s="2">
        <v>30</v>
      </c>
      <c r="H66" s="3">
        <v>0.63</v>
      </c>
      <c r="I66" s="3">
        <v>0.33</v>
      </c>
      <c r="J66" s="3">
        <v>0.04</v>
      </c>
    </row>
    <row r="67" spans="1:10" x14ac:dyDescent="0.35">
      <c r="A67" t="s">
        <v>544</v>
      </c>
      <c r="B67" s="2">
        <v>260</v>
      </c>
      <c r="C67" s="3">
        <v>0.01</v>
      </c>
      <c r="D67" s="2">
        <v>365</v>
      </c>
      <c r="E67" s="2">
        <v>190</v>
      </c>
      <c r="F67" s="2">
        <v>165</v>
      </c>
      <c r="G67" s="2">
        <v>10</v>
      </c>
      <c r="H67" s="3">
        <v>0.53</v>
      </c>
      <c r="I67" s="3">
        <v>0.45</v>
      </c>
      <c r="J67" s="3">
        <v>0.02</v>
      </c>
    </row>
    <row r="68" spans="1:10" x14ac:dyDescent="0.35">
      <c r="A68" t="s">
        <v>545</v>
      </c>
      <c r="B68" s="2">
        <v>985</v>
      </c>
      <c r="C68" s="3">
        <v>0.05</v>
      </c>
      <c r="D68" s="2">
        <v>890</v>
      </c>
      <c r="E68" s="2">
        <v>615</v>
      </c>
      <c r="F68" s="2">
        <v>255</v>
      </c>
      <c r="G68" s="2">
        <v>20</v>
      </c>
      <c r="H68" s="3">
        <v>0.69</v>
      </c>
      <c r="I68" s="3">
        <v>0.28999999999999998</v>
      </c>
      <c r="J68" s="3">
        <v>0.02</v>
      </c>
    </row>
    <row r="69" spans="1:10" x14ac:dyDescent="0.35">
      <c r="A69" t="s">
        <v>546</v>
      </c>
      <c r="B69" s="2">
        <v>6880</v>
      </c>
      <c r="C69" s="3">
        <v>0.05</v>
      </c>
      <c r="D69" s="2">
        <v>6425</v>
      </c>
      <c r="E69" s="2">
        <v>4505</v>
      </c>
      <c r="F69" s="2">
        <v>1665</v>
      </c>
      <c r="G69" s="2">
        <v>255</v>
      </c>
      <c r="H69" s="3">
        <v>0.7</v>
      </c>
      <c r="I69" s="3">
        <v>0.26</v>
      </c>
      <c r="J69" s="3">
        <v>0.04</v>
      </c>
    </row>
    <row r="70" spans="1:10" x14ac:dyDescent="0.35">
      <c r="A70" t="s">
        <v>547</v>
      </c>
      <c r="B70" s="2">
        <v>7710</v>
      </c>
      <c r="C70" s="3">
        <v>7.0000000000000007E-2</v>
      </c>
      <c r="D70" s="2">
        <v>7265</v>
      </c>
      <c r="E70" s="2">
        <v>4955</v>
      </c>
      <c r="F70" s="2">
        <v>2165</v>
      </c>
      <c r="G70" s="2">
        <v>145</v>
      </c>
      <c r="H70" s="3">
        <v>0.68</v>
      </c>
      <c r="I70" s="3">
        <v>0.3</v>
      </c>
      <c r="J70" s="3">
        <v>0.02</v>
      </c>
    </row>
    <row r="71" spans="1:10" x14ac:dyDescent="0.35">
      <c r="A71" t="s">
        <v>548</v>
      </c>
      <c r="B71" s="2">
        <v>5250</v>
      </c>
      <c r="C71" s="3">
        <v>0.06</v>
      </c>
      <c r="D71" s="2">
        <v>5250</v>
      </c>
      <c r="E71" s="2">
        <v>3600</v>
      </c>
      <c r="F71" s="2">
        <v>1345</v>
      </c>
      <c r="G71" s="2">
        <v>305</v>
      </c>
      <c r="H71" s="3">
        <v>0.69</v>
      </c>
      <c r="I71" s="3">
        <v>0.26</v>
      </c>
      <c r="J71" s="3">
        <v>0.06</v>
      </c>
    </row>
    <row r="72" spans="1:10" x14ac:dyDescent="0.35">
      <c r="A72" t="s">
        <v>549</v>
      </c>
      <c r="B72" s="2">
        <v>5600</v>
      </c>
      <c r="C72" s="3">
        <v>7.0000000000000007E-2</v>
      </c>
      <c r="D72" s="2">
        <v>5675</v>
      </c>
      <c r="E72" s="2">
        <v>3670</v>
      </c>
      <c r="F72" s="2">
        <v>1845</v>
      </c>
      <c r="G72" s="2">
        <v>160</v>
      </c>
      <c r="H72" s="3">
        <v>0.65</v>
      </c>
      <c r="I72" s="3">
        <v>0.32</v>
      </c>
      <c r="J72" s="3">
        <v>0.03</v>
      </c>
    </row>
    <row r="73" spans="1:10" x14ac:dyDescent="0.35">
      <c r="A73" t="s">
        <v>550</v>
      </c>
      <c r="B73" s="2">
        <v>1855</v>
      </c>
      <c r="C73" s="3">
        <v>7.0000000000000007E-2</v>
      </c>
      <c r="D73" s="2">
        <v>2555</v>
      </c>
      <c r="E73" s="2">
        <v>1375</v>
      </c>
      <c r="F73" s="2">
        <v>1125</v>
      </c>
      <c r="G73" s="2">
        <v>55</v>
      </c>
      <c r="H73" s="3">
        <v>0.54</v>
      </c>
      <c r="I73" s="3">
        <v>0.44</v>
      </c>
      <c r="J73" s="3">
        <v>0.02</v>
      </c>
    </row>
    <row r="74" spans="1:10" x14ac:dyDescent="0.35">
      <c r="A74" t="s">
        <v>551</v>
      </c>
      <c r="B74" s="2">
        <v>520</v>
      </c>
      <c r="C74" s="3">
        <v>0.03</v>
      </c>
      <c r="D74" s="2">
        <v>455</v>
      </c>
      <c r="E74" s="2">
        <v>320</v>
      </c>
      <c r="F74" s="2">
        <v>120</v>
      </c>
      <c r="G74" s="2">
        <v>15</v>
      </c>
      <c r="H74" s="3">
        <v>0.7</v>
      </c>
      <c r="I74" s="3">
        <v>0.27</v>
      </c>
      <c r="J74" s="3">
        <v>0.03</v>
      </c>
    </row>
    <row r="75" spans="1:10" x14ac:dyDescent="0.35">
      <c r="A75" t="s">
        <v>552</v>
      </c>
      <c r="B75" s="2">
        <v>3535</v>
      </c>
      <c r="C75" s="3">
        <v>0.03</v>
      </c>
      <c r="D75" s="2">
        <v>3350</v>
      </c>
      <c r="E75" s="2">
        <v>2415</v>
      </c>
      <c r="F75" s="2">
        <v>780</v>
      </c>
      <c r="G75" s="2">
        <v>155</v>
      </c>
      <c r="H75" s="3">
        <v>0.72</v>
      </c>
      <c r="I75" s="3">
        <v>0.23</v>
      </c>
      <c r="J75" s="3">
        <v>0.05</v>
      </c>
    </row>
    <row r="76" spans="1:10" x14ac:dyDescent="0.35">
      <c r="A76" t="s">
        <v>553</v>
      </c>
      <c r="B76" s="2">
        <v>3335</v>
      </c>
      <c r="C76" s="3">
        <v>0.03</v>
      </c>
      <c r="D76" s="2">
        <v>3170</v>
      </c>
      <c r="E76" s="2">
        <v>2265</v>
      </c>
      <c r="F76" s="2">
        <v>850</v>
      </c>
      <c r="G76" s="2">
        <v>55</v>
      </c>
      <c r="H76" s="3">
        <v>0.71</v>
      </c>
      <c r="I76" s="3">
        <v>0.27</v>
      </c>
      <c r="J76" s="3">
        <v>0.02</v>
      </c>
    </row>
    <row r="77" spans="1:10" x14ac:dyDescent="0.35">
      <c r="A77" t="s">
        <v>554</v>
      </c>
      <c r="B77" s="2">
        <v>2505</v>
      </c>
      <c r="C77" s="3">
        <v>0.03</v>
      </c>
      <c r="D77" s="2">
        <v>2435</v>
      </c>
      <c r="E77" s="2">
        <v>1705</v>
      </c>
      <c r="F77" s="2">
        <v>535</v>
      </c>
      <c r="G77" s="2">
        <v>195</v>
      </c>
      <c r="H77" s="3">
        <v>0.7</v>
      </c>
      <c r="I77" s="3">
        <v>0.22</v>
      </c>
      <c r="J77" s="3">
        <v>0.08</v>
      </c>
    </row>
    <row r="78" spans="1:10" x14ac:dyDescent="0.35">
      <c r="A78" t="s">
        <v>555</v>
      </c>
      <c r="B78" s="2">
        <v>2685</v>
      </c>
      <c r="C78" s="3">
        <v>0.03</v>
      </c>
      <c r="D78" s="2">
        <v>2740</v>
      </c>
      <c r="E78" s="2">
        <v>1810</v>
      </c>
      <c r="F78" s="2">
        <v>850</v>
      </c>
      <c r="G78" s="2">
        <v>80</v>
      </c>
      <c r="H78" s="3">
        <v>0.66</v>
      </c>
      <c r="I78" s="3">
        <v>0.31</v>
      </c>
      <c r="J78" s="3">
        <v>0.03</v>
      </c>
    </row>
    <row r="79" spans="1:10" x14ac:dyDescent="0.35">
      <c r="A79" t="s">
        <v>556</v>
      </c>
      <c r="B79" s="2">
        <v>805</v>
      </c>
      <c r="C79" s="3">
        <v>0.03</v>
      </c>
      <c r="D79" s="2">
        <v>1160</v>
      </c>
      <c r="E79" s="2">
        <v>630</v>
      </c>
      <c r="F79" s="2">
        <v>515</v>
      </c>
      <c r="G79" s="2">
        <v>20</v>
      </c>
      <c r="H79" s="3">
        <v>0.54</v>
      </c>
      <c r="I79" s="3">
        <v>0.44</v>
      </c>
      <c r="J79" s="3">
        <v>0.02</v>
      </c>
    </row>
    <row r="80" spans="1:10" x14ac:dyDescent="0.35">
      <c r="A80" t="s">
        <v>557</v>
      </c>
      <c r="B80" s="2">
        <v>1320</v>
      </c>
      <c r="C80" s="3">
        <v>7.0000000000000007E-2</v>
      </c>
      <c r="D80" s="2">
        <v>1230</v>
      </c>
      <c r="E80" s="2">
        <v>910</v>
      </c>
      <c r="F80" s="2">
        <v>305</v>
      </c>
      <c r="G80" s="2">
        <v>15</v>
      </c>
      <c r="H80" s="3">
        <v>0.74</v>
      </c>
      <c r="I80" s="3">
        <v>0.25</v>
      </c>
      <c r="J80" s="3">
        <v>0.01</v>
      </c>
    </row>
    <row r="81" spans="1:10" x14ac:dyDescent="0.35">
      <c r="A81" t="s">
        <v>558</v>
      </c>
      <c r="B81" s="2">
        <v>9445</v>
      </c>
      <c r="C81" s="3">
        <v>7.0000000000000007E-2</v>
      </c>
      <c r="D81" s="2">
        <v>8840</v>
      </c>
      <c r="E81" s="2">
        <v>6275</v>
      </c>
      <c r="F81" s="2">
        <v>2160</v>
      </c>
      <c r="G81" s="2">
        <v>405</v>
      </c>
      <c r="H81" s="3">
        <v>0.71</v>
      </c>
      <c r="I81" s="3">
        <v>0.24</v>
      </c>
      <c r="J81" s="3">
        <v>0.05</v>
      </c>
    </row>
    <row r="82" spans="1:10" x14ac:dyDescent="0.35">
      <c r="A82" t="s">
        <v>559</v>
      </c>
      <c r="B82" s="2">
        <v>8500</v>
      </c>
      <c r="C82" s="3">
        <v>7.0000000000000007E-2</v>
      </c>
      <c r="D82" s="2">
        <v>8120</v>
      </c>
      <c r="E82" s="2">
        <v>5825</v>
      </c>
      <c r="F82" s="2">
        <v>2185</v>
      </c>
      <c r="G82" s="2">
        <v>110</v>
      </c>
      <c r="H82" s="3">
        <v>0.72</v>
      </c>
      <c r="I82" s="3">
        <v>0.27</v>
      </c>
      <c r="J82" s="3">
        <v>0.01</v>
      </c>
    </row>
    <row r="83" spans="1:10" x14ac:dyDescent="0.35">
      <c r="A83" t="s">
        <v>560</v>
      </c>
      <c r="B83" s="2">
        <v>6425</v>
      </c>
      <c r="C83" s="3">
        <v>0.08</v>
      </c>
      <c r="D83" s="2">
        <v>6370</v>
      </c>
      <c r="E83" s="2">
        <v>4615</v>
      </c>
      <c r="F83" s="2">
        <v>1360</v>
      </c>
      <c r="G83" s="2">
        <v>390</v>
      </c>
      <c r="H83" s="3">
        <v>0.72</v>
      </c>
      <c r="I83" s="3">
        <v>0.21</v>
      </c>
      <c r="J83" s="3">
        <v>0.06</v>
      </c>
    </row>
    <row r="84" spans="1:10" x14ac:dyDescent="0.35">
      <c r="A84" t="s">
        <v>561</v>
      </c>
      <c r="B84" s="2">
        <v>6265</v>
      </c>
      <c r="C84" s="3">
        <v>7.0000000000000007E-2</v>
      </c>
      <c r="D84" s="2">
        <v>6510</v>
      </c>
      <c r="E84" s="2">
        <v>4450</v>
      </c>
      <c r="F84" s="2">
        <v>1850</v>
      </c>
      <c r="G84" s="2">
        <v>210</v>
      </c>
      <c r="H84" s="3">
        <v>0.68</v>
      </c>
      <c r="I84" s="3">
        <v>0.28000000000000003</v>
      </c>
      <c r="J84" s="3">
        <v>0.03</v>
      </c>
    </row>
    <row r="85" spans="1:10" x14ac:dyDescent="0.35">
      <c r="A85" t="s">
        <v>562</v>
      </c>
      <c r="B85" s="2">
        <v>1990</v>
      </c>
      <c r="C85" s="3">
        <v>7.0000000000000007E-2</v>
      </c>
      <c r="D85" s="2">
        <v>2670</v>
      </c>
      <c r="E85" s="2">
        <v>1535</v>
      </c>
      <c r="F85" s="2">
        <v>1080</v>
      </c>
      <c r="G85" s="2">
        <v>55</v>
      </c>
      <c r="H85" s="3">
        <v>0.56999999999999995</v>
      </c>
      <c r="I85" s="3">
        <v>0.4</v>
      </c>
      <c r="J85" s="3">
        <v>0.02</v>
      </c>
    </row>
    <row r="86" spans="1:10" x14ac:dyDescent="0.35">
      <c r="A86" t="s">
        <v>563</v>
      </c>
      <c r="B86" s="2">
        <v>2645</v>
      </c>
      <c r="C86" s="3">
        <v>0.14000000000000001</v>
      </c>
      <c r="D86" s="2">
        <v>2380</v>
      </c>
      <c r="E86" s="2">
        <v>1795</v>
      </c>
      <c r="F86" s="2">
        <v>525</v>
      </c>
      <c r="G86" s="2">
        <v>60</v>
      </c>
      <c r="H86" s="3">
        <v>0.75</v>
      </c>
      <c r="I86" s="3">
        <v>0.22</v>
      </c>
      <c r="J86" s="3">
        <v>0.02</v>
      </c>
    </row>
    <row r="87" spans="1:10" x14ac:dyDescent="0.35">
      <c r="A87" t="s">
        <v>564</v>
      </c>
      <c r="B87" s="2">
        <v>21150</v>
      </c>
      <c r="C87" s="3">
        <v>0.17</v>
      </c>
      <c r="D87" s="2">
        <v>19835</v>
      </c>
      <c r="E87" s="2">
        <v>13500</v>
      </c>
      <c r="F87" s="2">
        <v>5410</v>
      </c>
      <c r="G87" s="2">
        <v>925</v>
      </c>
      <c r="H87" s="3">
        <v>0.68</v>
      </c>
      <c r="I87" s="3">
        <v>0.27</v>
      </c>
      <c r="J87" s="3">
        <v>0.05</v>
      </c>
    </row>
    <row r="88" spans="1:10" x14ac:dyDescent="0.35">
      <c r="A88" t="s">
        <v>565</v>
      </c>
      <c r="B88" s="2">
        <v>19155</v>
      </c>
      <c r="C88" s="3">
        <v>0.16</v>
      </c>
      <c r="D88" s="2">
        <v>18190</v>
      </c>
      <c r="E88" s="2">
        <v>12300</v>
      </c>
      <c r="F88" s="2">
        <v>5535</v>
      </c>
      <c r="G88" s="2">
        <v>355</v>
      </c>
      <c r="H88" s="3">
        <v>0.68</v>
      </c>
      <c r="I88" s="3">
        <v>0.3</v>
      </c>
      <c r="J88" s="3">
        <v>0.02</v>
      </c>
    </row>
    <row r="89" spans="1:10" x14ac:dyDescent="0.35">
      <c r="A89" t="s">
        <v>566</v>
      </c>
      <c r="B89" s="2">
        <v>13905</v>
      </c>
      <c r="C89" s="3">
        <v>0.17</v>
      </c>
      <c r="D89" s="2">
        <v>13835</v>
      </c>
      <c r="E89" s="2">
        <v>9420</v>
      </c>
      <c r="F89" s="2">
        <v>3500</v>
      </c>
      <c r="G89" s="2">
        <v>915</v>
      </c>
      <c r="H89" s="3">
        <v>0.68</v>
      </c>
      <c r="I89" s="3">
        <v>0.25</v>
      </c>
      <c r="J89" s="3">
        <v>7.0000000000000007E-2</v>
      </c>
    </row>
    <row r="90" spans="1:10" x14ac:dyDescent="0.35">
      <c r="A90" t="s">
        <v>567</v>
      </c>
      <c r="B90" s="2">
        <v>14220</v>
      </c>
      <c r="C90" s="3">
        <v>0.17</v>
      </c>
      <c r="D90" s="2">
        <v>14490</v>
      </c>
      <c r="E90" s="2">
        <v>9440</v>
      </c>
      <c r="F90" s="2">
        <v>4620</v>
      </c>
      <c r="G90" s="2">
        <v>430</v>
      </c>
      <c r="H90" s="3">
        <v>0.65</v>
      </c>
      <c r="I90" s="3">
        <v>0.32</v>
      </c>
      <c r="J90" s="3">
        <v>0.03</v>
      </c>
    </row>
    <row r="91" spans="1:10" x14ac:dyDescent="0.35">
      <c r="A91" t="s">
        <v>568</v>
      </c>
      <c r="B91" s="2">
        <v>4735</v>
      </c>
      <c r="C91" s="3">
        <v>0.17</v>
      </c>
      <c r="D91" s="2">
        <v>6425</v>
      </c>
      <c r="E91" s="2">
        <v>3765</v>
      </c>
      <c r="F91" s="2">
        <v>2515</v>
      </c>
      <c r="G91" s="2">
        <v>150</v>
      </c>
      <c r="H91" s="3">
        <v>0.59</v>
      </c>
      <c r="I91" s="3">
        <v>0.39</v>
      </c>
      <c r="J91" s="3">
        <v>0.02</v>
      </c>
    </row>
    <row r="92" spans="1:10" x14ac:dyDescent="0.35">
      <c r="A92" t="s">
        <v>569</v>
      </c>
      <c r="B92" s="2">
        <v>615</v>
      </c>
      <c r="C92" s="3">
        <v>0.03</v>
      </c>
      <c r="D92" s="2">
        <v>570</v>
      </c>
      <c r="E92" s="2">
        <v>385</v>
      </c>
      <c r="F92" s="2">
        <v>175</v>
      </c>
      <c r="G92" s="2">
        <v>10</v>
      </c>
      <c r="H92" s="3">
        <v>0.68</v>
      </c>
      <c r="I92" s="3">
        <v>0.3</v>
      </c>
      <c r="J92" s="3">
        <v>0.02</v>
      </c>
    </row>
    <row r="93" spans="1:10" x14ac:dyDescent="0.35">
      <c r="A93" t="s">
        <v>570</v>
      </c>
      <c r="B93" s="2">
        <v>3785</v>
      </c>
      <c r="C93" s="3">
        <v>0.03</v>
      </c>
      <c r="D93" s="2">
        <v>3560</v>
      </c>
      <c r="E93" s="2">
        <v>2515</v>
      </c>
      <c r="F93" s="2">
        <v>885</v>
      </c>
      <c r="G93" s="2">
        <v>160</v>
      </c>
      <c r="H93" s="3">
        <v>0.71</v>
      </c>
      <c r="I93" s="3">
        <v>0.25</v>
      </c>
      <c r="J93" s="3">
        <v>0.04</v>
      </c>
    </row>
    <row r="94" spans="1:10" x14ac:dyDescent="0.35">
      <c r="A94" t="s">
        <v>571</v>
      </c>
      <c r="B94" s="2">
        <v>4105</v>
      </c>
      <c r="C94" s="3">
        <v>0.03</v>
      </c>
      <c r="D94" s="2">
        <v>3785</v>
      </c>
      <c r="E94" s="2">
        <v>2640</v>
      </c>
      <c r="F94" s="2">
        <v>1065</v>
      </c>
      <c r="G94" s="2">
        <v>75</v>
      </c>
      <c r="H94" s="3">
        <v>0.7</v>
      </c>
      <c r="I94" s="3">
        <v>0.28000000000000003</v>
      </c>
      <c r="J94" s="3">
        <v>0.02</v>
      </c>
    </row>
    <row r="95" spans="1:10" x14ac:dyDescent="0.35">
      <c r="A95" t="s">
        <v>572</v>
      </c>
      <c r="B95" s="2">
        <v>2940</v>
      </c>
      <c r="C95" s="3">
        <v>0.03</v>
      </c>
      <c r="D95" s="2">
        <v>2910</v>
      </c>
      <c r="E95" s="2">
        <v>1970</v>
      </c>
      <c r="F95" s="2">
        <v>750</v>
      </c>
      <c r="G95" s="2">
        <v>185</v>
      </c>
      <c r="H95" s="3">
        <v>0.68</v>
      </c>
      <c r="I95" s="3">
        <v>0.26</v>
      </c>
      <c r="J95" s="3">
        <v>0.06</v>
      </c>
    </row>
    <row r="96" spans="1:10" x14ac:dyDescent="0.35">
      <c r="A96" t="s">
        <v>573</v>
      </c>
      <c r="B96" s="2">
        <v>2885</v>
      </c>
      <c r="C96" s="3">
        <v>0.03</v>
      </c>
      <c r="D96" s="2">
        <v>3040</v>
      </c>
      <c r="E96" s="2">
        <v>1975</v>
      </c>
      <c r="F96" s="2">
        <v>975</v>
      </c>
      <c r="G96" s="2">
        <v>95</v>
      </c>
      <c r="H96" s="3">
        <v>0.65</v>
      </c>
      <c r="I96" s="3">
        <v>0.32</v>
      </c>
      <c r="J96" s="3">
        <v>0.03</v>
      </c>
    </row>
    <row r="97" spans="1:10" x14ac:dyDescent="0.35">
      <c r="A97" t="s">
        <v>574</v>
      </c>
      <c r="B97" s="2">
        <v>925</v>
      </c>
      <c r="C97" s="3">
        <v>0.03</v>
      </c>
      <c r="D97" s="2">
        <v>1280</v>
      </c>
      <c r="E97" s="2">
        <v>690</v>
      </c>
      <c r="F97" s="2">
        <v>570</v>
      </c>
      <c r="G97" s="2">
        <v>25</v>
      </c>
      <c r="H97" s="3">
        <v>0.54</v>
      </c>
      <c r="I97" s="3">
        <v>0.44</v>
      </c>
      <c r="J97" s="3">
        <v>0.02</v>
      </c>
    </row>
    <row r="98" spans="1:10" x14ac:dyDescent="0.35">
      <c r="A98" t="s">
        <v>575</v>
      </c>
      <c r="B98" s="2">
        <v>335</v>
      </c>
      <c r="C98" s="3">
        <v>0.02</v>
      </c>
      <c r="D98" s="2">
        <v>315</v>
      </c>
      <c r="E98" s="2">
        <v>235</v>
      </c>
      <c r="F98" s="2">
        <v>75</v>
      </c>
      <c r="G98" s="2">
        <v>5</v>
      </c>
      <c r="H98" s="3">
        <v>0.74</v>
      </c>
      <c r="I98" s="3">
        <v>0.24</v>
      </c>
      <c r="J98" s="3">
        <v>0.02</v>
      </c>
    </row>
    <row r="99" spans="1:10" x14ac:dyDescent="0.35">
      <c r="A99" t="s">
        <v>576</v>
      </c>
      <c r="B99" s="2">
        <v>2310</v>
      </c>
      <c r="C99" s="3">
        <v>0.02</v>
      </c>
      <c r="D99" s="2">
        <v>2205</v>
      </c>
      <c r="E99" s="2">
        <v>1520</v>
      </c>
      <c r="F99" s="2">
        <v>615</v>
      </c>
      <c r="G99" s="2">
        <v>70</v>
      </c>
      <c r="H99" s="3">
        <v>0.69</v>
      </c>
      <c r="I99" s="3">
        <v>0.28000000000000003</v>
      </c>
      <c r="J99" s="3">
        <v>0.03</v>
      </c>
    </row>
    <row r="100" spans="1:10" x14ac:dyDescent="0.35">
      <c r="A100" t="s">
        <v>577</v>
      </c>
      <c r="B100" s="2">
        <v>1850</v>
      </c>
      <c r="C100" s="3">
        <v>0.02</v>
      </c>
      <c r="D100" s="2">
        <v>1775</v>
      </c>
      <c r="E100" s="2">
        <v>1235</v>
      </c>
      <c r="F100" s="2">
        <v>505</v>
      </c>
      <c r="G100" s="2">
        <v>30</v>
      </c>
      <c r="H100" s="3">
        <v>0.7</v>
      </c>
      <c r="I100" s="3">
        <v>0.28999999999999998</v>
      </c>
      <c r="J100" s="3">
        <v>0.02</v>
      </c>
    </row>
    <row r="101" spans="1:10" x14ac:dyDescent="0.35">
      <c r="A101" t="s">
        <v>578</v>
      </c>
      <c r="B101" s="2">
        <v>1315</v>
      </c>
      <c r="C101" s="3">
        <v>0.02</v>
      </c>
      <c r="D101" s="2">
        <v>1290</v>
      </c>
      <c r="E101" s="2">
        <v>905</v>
      </c>
      <c r="F101" s="2">
        <v>285</v>
      </c>
      <c r="G101" s="2">
        <v>95</v>
      </c>
      <c r="H101" s="3">
        <v>0.7</v>
      </c>
      <c r="I101" s="3">
        <v>0.22</v>
      </c>
      <c r="J101" s="3">
        <v>7.0000000000000007E-2</v>
      </c>
    </row>
    <row r="102" spans="1:10" x14ac:dyDescent="0.35">
      <c r="A102" t="s">
        <v>579</v>
      </c>
      <c r="B102" s="2">
        <v>1365</v>
      </c>
      <c r="C102" s="3">
        <v>0.02</v>
      </c>
      <c r="D102" s="2">
        <v>1390</v>
      </c>
      <c r="E102" s="2">
        <v>960</v>
      </c>
      <c r="F102" s="2">
        <v>375</v>
      </c>
      <c r="G102" s="2">
        <v>55</v>
      </c>
      <c r="H102" s="3">
        <v>0.69</v>
      </c>
      <c r="I102" s="3">
        <v>0.27</v>
      </c>
      <c r="J102" s="3">
        <v>0.04</v>
      </c>
    </row>
    <row r="103" spans="1:10" x14ac:dyDescent="0.35">
      <c r="A103" t="s">
        <v>580</v>
      </c>
      <c r="B103" s="2">
        <v>420</v>
      </c>
      <c r="C103" s="3">
        <v>0.02</v>
      </c>
      <c r="D103" s="2">
        <v>570</v>
      </c>
      <c r="E103" s="2">
        <v>335</v>
      </c>
      <c r="F103" s="2">
        <v>225</v>
      </c>
      <c r="G103" s="2">
        <v>10</v>
      </c>
      <c r="H103" s="3">
        <v>0.59</v>
      </c>
      <c r="I103" s="3">
        <v>0.39</v>
      </c>
      <c r="J103" s="3">
        <v>0.02</v>
      </c>
    </row>
    <row r="104" spans="1:10" x14ac:dyDescent="0.35">
      <c r="A104" t="s">
        <v>581</v>
      </c>
      <c r="B104" s="2">
        <v>350</v>
      </c>
      <c r="C104" s="3">
        <v>0.02</v>
      </c>
      <c r="D104" s="2">
        <v>325</v>
      </c>
      <c r="E104" s="2">
        <v>230</v>
      </c>
      <c r="F104" s="2">
        <v>90</v>
      </c>
      <c r="G104" s="2">
        <v>5</v>
      </c>
      <c r="H104" s="3">
        <v>0.71</v>
      </c>
      <c r="I104" s="3">
        <v>0.28000000000000003</v>
      </c>
      <c r="J104" s="3">
        <v>0.02</v>
      </c>
    </row>
    <row r="105" spans="1:10" x14ac:dyDescent="0.35">
      <c r="A105" t="s">
        <v>582</v>
      </c>
      <c r="B105" s="2">
        <v>2255</v>
      </c>
      <c r="C105" s="3">
        <v>0.02</v>
      </c>
      <c r="D105" s="2">
        <v>2105</v>
      </c>
      <c r="E105" s="2">
        <v>1500</v>
      </c>
      <c r="F105" s="2">
        <v>525</v>
      </c>
      <c r="G105" s="2">
        <v>80</v>
      </c>
      <c r="H105" s="3">
        <v>0.71</v>
      </c>
      <c r="I105" s="3">
        <v>0.25</v>
      </c>
      <c r="J105" s="3">
        <v>0.04</v>
      </c>
    </row>
    <row r="106" spans="1:10" x14ac:dyDescent="0.35">
      <c r="A106" t="s">
        <v>583</v>
      </c>
      <c r="B106" s="2">
        <v>2250</v>
      </c>
      <c r="C106" s="3">
        <v>0.02</v>
      </c>
      <c r="D106" s="2">
        <v>2130</v>
      </c>
      <c r="E106" s="2">
        <v>1490</v>
      </c>
      <c r="F106" s="2">
        <v>610</v>
      </c>
      <c r="G106" s="2">
        <v>30</v>
      </c>
      <c r="H106" s="3">
        <v>0.7</v>
      </c>
      <c r="I106" s="3">
        <v>0.28999999999999998</v>
      </c>
      <c r="J106" s="3">
        <v>0.02</v>
      </c>
    </row>
    <row r="107" spans="1:10" x14ac:dyDescent="0.35">
      <c r="A107" t="s">
        <v>584</v>
      </c>
      <c r="B107" s="2">
        <v>1715</v>
      </c>
      <c r="C107" s="3">
        <v>0.02</v>
      </c>
      <c r="D107" s="2">
        <v>1710</v>
      </c>
      <c r="E107" s="2">
        <v>1155</v>
      </c>
      <c r="F107" s="2">
        <v>400</v>
      </c>
      <c r="G107" s="2">
        <v>155</v>
      </c>
      <c r="H107" s="3">
        <v>0.68</v>
      </c>
      <c r="I107" s="3">
        <v>0.23</v>
      </c>
      <c r="J107" s="3">
        <v>0.09</v>
      </c>
    </row>
    <row r="108" spans="1:10" x14ac:dyDescent="0.35">
      <c r="A108" t="s">
        <v>585</v>
      </c>
      <c r="B108" s="2">
        <v>1580</v>
      </c>
      <c r="C108" s="3">
        <v>0.02</v>
      </c>
      <c r="D108" s="2">
        <v>1630</v>
      </c>
      <c r="E108" s="2">
        <v>1080</v>
      </c>
      <c r="F108" s="2">
        <v>505</v>
      </c>
      <c r="G108" s="2">
        <v>50</v>
      </c>
      <c r="H108" s="3">
        <v>0.66</v>
      </c>
      <c r="I108" s="3">
        <v>0.31</v>
      </c>
      <c r="J108" s="3">
        <v>0.03</v>
      </c>
    </row>
    <row r="109" spans="1:10" x14ac:dyDescent="0.35">
      <c r="A109" t="s">
        <v>586</v>
      </c>
      <c r="B109" s="2">
        <v>520</v>
      </c>
      <c r="C109" s="3">
        <v>0.02</v>
      </c>
      <c r="D109" s="2">
        <v>715</v>
      </c>
      <c r="E109" s="2">
        <v>390</v>
      </c>
      <c r="F109" s="2">
        <v>305</v>
      </c>
      <c r="G109" s="2">
        <v>20</v>
      </c>
      <c r="H109" s="3">
        <v>0.55000000000000004</v>
      </c>
      <c r="I109" s="3">
        <v>0.43</v>
      </c>
      <c r="J109" s="3">
        <v>0.03</v>
      </c>
    </row>
    <row r="110" spans="1:10" x14ac:dyDescent="0.35">
      <c r="A110" t="s">
        <v>587</v>
      </c>
      <c r="B110" s="2">
        <v>280</v>
      </c>
      <c r="C110" s="3">
        <v>0.01</v>
      </c>
      <c r="D110" s="2">
        <v>260</v>
      </c>
      <c r="E110" s="2">
        <v>165</v>
      </c>
      <c r="F110" s="2">
        <v>85</v>
      </c>
      <c r="G110" s="2">
        <v>5</v>
      </c>
      <c r="H110" s="3">
        <v>0.64</v>
      </c>
      <c r="I110" s="3">
        <v>0.33</v>
      </c>
      <c r="J110" s="3">
        <v>0.03</v>
      </c>
    </row>
    <row r="111" spans="1:10" x14ac:dyDescent="0.35">
      <c r="A111" t="s">
        <v>588</v>
      </c>
      <c r="B111" s="2">
        <v>1610</v>
      </c>
      <c r="C111" s="3">
        <v>0.01</v>
      </c>
      <c r="D111" s="2">
        <v>1500</v>
      </c>
      <c r="E111" s="2">
        <v>1055</v>
      </c>
      <c r="F111" s="2">
        <v>395</v>
      </c>
      <c r="G111" s="2">
        <v>50</v>
      </c>
      <c r="H111" s="3">
        <v>0.7</v>
      </c>
      <c r="I111" s="3">
        <v>0.26</v>
      </c>
      <c r="J111" s="3">
        <v>0.03</v>
      </c>
    </row>
    <row r="112" spans="1:10" x14ac:dyDescent="0.35">
      <c r="A112" t="s">
        <v>589</v>
      </c>
      <c r="B112" s="2">
        <v>1685</v>
      </c>
      <c r="C112" s="3">
        <v>0.01</v>
      </c>
      <c r="D112" s="2">
        <v>1605</v>
      </c>
      <c r="E112" s="2">
        <v>1120</v>
      </c>
      <c r="F112" s="2">
        <v>465</v>
      </c>
      <c r="G112" s="2">
        <v>15</v>
      </c>
      <c r="H112" s="3">
        <v>0.7</v>
      </c>
      <c r="I112" s="3">
        <v>0.28999999999999998</v>
      </c>
      <c r="J112" s="3">
        <v>0.01</v>
      </c>
    </row>
    <row r="113" spans="1:10" x14ac:dyDescent="0.35">
      <c r="A113" t="s">
        <v>590</v>
      </c>
      <c r="B113" s="2">
        <v>1195</v>
      </c>
      <c r="C113" s="3">
        <v>0.01</v>
      </c>
      <c r="D113" s="2">
        <v>1180</v>
      </c>
      <c r="E113" s="2">
        <v>820</v>
      </c>
      <c r="F113" s="2">
        <v>300</v>
      </c>
      <c r="G113" s="2">
        <v>65</v>
      </c>
      <c r="H113" s="3">
        <v>0.69</v>
      </c>
      <c r="I113" s="3">
        <v>0.25</v>
      </c>
      <c r="J113" s="3">
        <v>0.05</v>
      </c>
    </row>
    <row r="114" spans="1:10" x14ac:dyDescent="0.35">
      <c r="A114" t="s">
        <v>591</v>
      </c>
      <c r="B114" s="2">
        <v>1245</v>
      </c>
      <c r="C114" s="3">
        <v>0.01</v>
      </c>
      <c r="D114" s="2">
        <v>1270</v>
      </c>
      <c r="E114" s="2">
        <v>835</v>
      </c>
      <c r="F114" s="2">
        <v>400</v>
      </c>
      <c r="G114" s="2">
        <v>40</v>
      </c>
      <c r="H114" s="3">
        <v>0.66</v>
      </c>
      <c r="I114" s="3">
        <v>0.31</v>
      </c>
      <c r="J114" s="3">
        <v>0.03</v>
      </c>
    </row>
    <row r="115" spans="1:10" x14ac:dyDescent="0.35">
      <c r="A115" t="s">
        <v>592</v>
      </c>
      <c r="B115" s="2">
        <v>420</v>
      </c>
      <c r="C115" s="3">
        <v>0.02</v>
      </c>
      <c r="D115" s="2">
        <v>580</v>
      </c>
      <c r="E115" s="2">
        <v>315</v>
      </c>
      <c r="F115" s="2">
        <v>250</v>
      </c>
      <c r="G115" s="2">
        <v>15</v>
      </c>
      <c r="H115" s="3">
        <v>0.54</v>
      </c>
      <c r="I115" s="3">
        <v>0.44</v>
      </c>
      <c r="J115" s="3">
        <v>0.02</v>
      </c>
    </row>
    <row r="116" spans="1:10" x14ac:dyDescent="0.35">
      <c r="A116" t="s">
        <v>593</v>
      </c>
      <c r="B116" s="2">
        <v>55</v>
      </c>
      <c r="C116" s="3">
        <v>0</v>
      </c>
      <c r="D116" s="2">
        <v>50</v>
      </c>
      <c r="E116" s="2">
        <v>30</v>
      </c>
      <c r="F116" s="2">
        <v>20</v>
      </c>
      <c r="G116" s="2">
        <v>0</v>
      </c>
      <c r="H116" s="3">
        <v>0.62</v>
      </c>
      <c r="I116" s="3">
        <v>0.38</v>
      </c>
      <c r="J116" s="3">
        <v>0</v>
      </c>
    </row>
    <row r="117" spans="1:10" x14ac:dyDescent="0.35">
      <c r="A117" t="s">
        <v>594</v>
      </c>
      <c r="B117" s="2">
        <v>335</v>
      </c>
      <c r="C117" s="3">
        <v>0</v>
      </c>
      <c r="D117" s="2">
        <v>325</v>
      </c>
      <c r="E117" s="2">
        <v>220</v>
      </c>
      <c r="F117" s="2">
        <v>95</v>
      </c>
      <c r="G117" s="2">
        <v>10</v>
      </c>
      <c r="H117" s="3">
        <v>0.67</v>
      </c>
      <c r="I117" s="3">
        <v>0.3</v>
      </c>
      <c r="J117" s="3">
        <v>0.02</v>
      </c>
    </row>
    <row r="118" spans="1:10" x14ac:dyDescent="0.35">
      <c r="A118" t="s">
        <v>595</v>
      </c>
      <c r="B118" s="2">
        <v>360</v>
      </c>
      <c r="C118" s="3">
        <v>0</v>
      </c>
      <c r="D118" s="2">
        <v>340</v>
      </c>
      <c r="E118" s="2">
        <v>220</v>
      </c>
      <c r="F118" s="2">
        <v>115</v>
      </c>
      <c r="G118" s="2">
        <v>5</v>
      </c>
      <c r="H118" s="3">
        <v>0.65</v>
      </c>
      <c r="I118" s="3">
        <v>0.33</v>
      </c>
      <c r="J118" s="3">
        <v>0.02</v>
      </c>
    </row>
    <row r="119" spans="1:10" x14ac:dyDescent="0.35">
      <c r="A119" t="s">
        <v>596</v>
      </c>
      <c r="B119" s="2">
        <v>210</v>
      </c>
      <c r="C119" s="3">
        <v>0</v>
      </c>
      <c r="D119" s="2">
        <v>200</v>
      </c>
      <c r="E119" s="2">
        <v>140</v>
      </c>
      <c r="F119" s="2">
        <v>50</v>
      </c>
      <c r="G119" s="2">
        <v>10</v>
      </c>
      <c r="H119" s="3">
        <v>0.7</v>
      </c>
      <c r="I119" s="3">
        <v>0.24</v>
      </c>
      <c r="J119" s="3">
        <v>0.06</v>
      </c>
    </row>
    <row r="120" spans="1:10" x14ac:dyDescent="0.35">
      <c r="A120" t="s">
        <v>597</v>
      </c>
      <c r="B120" s="2">
        <v>230</v>
      </c>
      <c r="C120" s="3">
        <v>0</v>
      </c>
      <c r="D120" s="2">
        <v>230</v>
      </c>
      <c r="E120" s="2">
        <v>135</v>
      </c>
      <c r="F120" s="2">
        <v>90</v>
      </c>
      <c r="G120" s="2">
        <v>5</v>
      </c>
      <c r="H120" s="3">
        <v>0.57999999999999996</v>
      </c>
      <c r="I120" s="3">
        <v>0.39</v>
      </c>
      <c r="J120" s="3">
        <v>0.03</v>
      </c>
    </row>
    <row r="121" spans="1:10" x14ac:dyDescent="0.35">
      <c r="A121" t="s">
        <v>598</v>
      </c>
      <c r="B121" s="2">
        <v>70</v>
      </c>
      <c r="C121" s="3">
        <v>0</v>
      </c>
      <c r="D121" s="2">
        <v>110</v>
      </c>
      <c r="E121" s="2">
        <v>45</v>
      </c>
      <c r="F121" s="2">
        <v>60</v>
      </c>
      <c r="G121" s="2">
        <v>5</v>
      </c>
      <c r="H121" s="3">
        <v>0.43</v>
      </c>
      <c r="I121" s="3">
        <v>0.53</v>
      </c>
      <c r="J121" s="3">
        <v>0.05</v>
      </c>
    </row>
    <row r="122" spans="1:10" x14ac:dyDescent="0.35">
      <c r="A122" t="s">
        <v>599</v>
      </c>
      <c r="B122" s="2">
        <v>510</v>
      </c>
      <c r="C122" s="3">
        <v>0.03</v>
      </c>
      <c r="D122" s="2">
        <v>475</v>
      </c>
      <c r="E122" s="2">
        <v>365</v>
      </c>
      <c r="F122" s="2">
        <v>100</v>
      </c>
      <c r="G122" s="2">
        <v>10</v>
      </c>
      <c r="H122" s="3">
        <v>0.77</v>
      </c>
      <c r="I122" s="3">
        <v>0.21</v>
      </c>
      <c r="J122" s="3">
        <v>0.02</v>
      </c>
    </row>
    <row r="123" spans="1:10" x14ac:dyDescent="0.35">
      <c r="A123" t="s">
        <v>600</v>
      </c>
      <c r="B123" s="2">
        <v>4455</v>
      </c>
      <c r="C123" s="3">
        <v>0.03</v>
      </c>
      <c r="D123" s="2">
        <v>4200</v>
      </c>
      <c r="E123" s="2">
        <v>2980</v>
      </c>
      <c r="F123" s="2">
        <v>1030</v>
      </c>
      <c r="G123" s="2">
        <v>190</v>
      </c>
      <c r="H123" s="3">
        <v>0.71</v>
      </c>
      <c r="I123" s="3">
        <v>0.25</v>
      </c>
      <c r="J123" s="3">
        <v>0.04</v>
      </c>
    </row>
    <row r="124" spans="1:10" x14ac:dyDescent="0.35">
      <c r="A124" t="s">
        <v>601</v>
      </c>
      <c r="B124" s="2">
        <v>3765</v>
      </c>
      <c r="C124" s="3">
        <v>0.03</v>
      </c>
      <c r="D124" s="2">
        <v>3610</v>
      </c>
      <c r="E124" s="2">
        <v>2565</v>
      </c>
      <c r="F124" s="2">
        <v>990</v>
      </c>
      <c r="G124" s="2">
        <v>60</v>
      </c>
      <c r="H124" s="3">
        <v>0.71</v>
      </c>
      <c r="I124" s="3">
        <v>0.27</v>
      </c>
      <c r="J124" s="3">
        <v>0.02</v>
      </c>
    </row>
    <row r="125" spans="1:10" x14ac:dyDescent="0.35">
      <c r="A125" t="s">
        <v>602</v>
      </c>
      <c r="B125" s="2">
        <v>2725</v>
      </c>
      <c r="C125" s="3">
        <v>0.03</v>
      </c>
      <c r="D125" s="2">
        <v>2720</v>
      </c>
      <c r="E125" s="2">
        <v>1950</v>
      </c>
      <c r="F125" s="2">
        <v>565</v>
      </c>
      <c r="G125" s="2">
        <v>205</v>
      </c>
      <c r="H125" s="3">
        <v>0.72</v>
      </c>
      <c r="I125" s="3">
        <v>0.21</v>
      </c>
      <c r="J125" s="3">
        <v>7.0000000000000007E-2</v>
      </c>
    </row>
    <row r="126" spans="1:10" x14ac:dyDescent="0.35">
      <c r="A126" t="s">
        <v>603</v>
      </c>
      <c r="B126" s="2">
        <v>2815</v>
      </c>
      <c r="C126" s="3">
        <v>0.03</v>
      </c>
      <c r="D126" s="2">
        <v>2905</v>
      </c>
      <c r="E126" s="2">
        <v>1990</v>
      </c>
      <c r="F126" s="2">
        <v>830</v>
      </c>
      <c r="G126" s="2">
        <v>85</v>
      </c>
      <c r="H126" s="3">
        <v>0.68</v>
      </c>
      <c r="I126" s="3">
        <v>0.28999999999999998</v>
      </c>
      <c r="J126" s="3">
        <v>0.03</v>
      </c>
    </row>
    <row r="127" spans="1:10" x14ac:dyDescent="0.35">
      <c r="A127" t="s">
        <v>604</v>
      </c>
      <c r="B127" s="2">
        <v>795</v>
      </c>
      <c r="C127" s="3">
        <v>0.03</v>
      </c>
      <c r="D127" s="2">
        <v>1090</v>
      </c>
      <c r="E127" s="2">
        <v>665</v>
      </c>
      <c r="F127" s="2">
        <v>400</v>
      </c>
      <c r="G127" s="2">
        <v>25</v>
      </c>
      <c r="H127" s="3">
        <v>0.61</v>
      </c>
      <c r="I127" s="3">
        <v>0.37</v>
      </c>
      <c r="J127" s="3">
        <v>0.02</v>
      </c>
    </row>
    <row r="128" spans="1:10" x14ac:dyDescent="0.35">
      <c r="A128" t="s">
        <v>605</v>
      </c>
      <c r="B128" s="2">
        <v>1440</v>
      </c>
      <c r="C128" s="3">
        <v>7.0000000000000007E-2</v>
      </c>
      <c r="D128" s="2">
        <v>1305</v>
      </c>
      <c r="E128" s="2">
        <v>960</v>
      </c>
      <c r="F128" s="2">
        <v>325</v>
      </c>
      <c r="G128" s="2">
        <v>20</v>
      </c>
      <c r="H128" s="3">
        <v>0.74</v>
      </c>
      <c r="I128" s="3">
        <v>0.25</v>
      </c>
      <c r="J128" s="3">
        <v>0.02</v>
      </c>
    </row>
    <row r="129" spans="1:10" x14ac:dyDescent="0.35">
      <c r="A129" t="s">
        <v>606</v>
      </c>
      <c r="B129" s="2">
        <v>9940</v>
      </c>
      <c r="C129" s="3">
        <v>0.08</v>
      </c>
      <c r="D129" s="2">
        <v>9430</v>
      </c>
      <c r="E129" s="2">
        <v>6540</v>
      </c>
      <c r="F129" s="2">
        <v>2485</v>
      </c>
      <c r="G129" s="2">
        <v>405</v>
      </c>
      <c r="H129" s="3">
        <v>0.69</v>
      </c>
      <c r="I129" s="3">
        <v>0.26</v>
      </c>
      <c r="J129" s="3">
        <v>0.04</v>
      </c>
    </row>
    <row r="130" spans="1:10" x14ac:dyDescent="0.35">
      <c r="A130" t="s">
        <v>607</v>
      </c>
      <c r="B130" s="2">
        <v>9475</v>
      </c>
      <c r="C130" s="3">
        <v>0.08</v>
      </c>
      <c r="D130" s="2">
        <v>8980</v>
      </c>
      <c r="E130" s="2">
        <v>6225</v>
      </c>
      <c r="F130" s="2">
        <v>2585</v>
      </c>
      <c r="G130" s="2">
        <v>175</v>
      </c>
      <c r="H130" s="3">
        <v>0.69</v>
      </c>
      <c r="I130" s="3">
        <v>0.28999999999999998</v>
      </c>
      <c r="J130" s="3">
        <v>0.02</v>
      </c>
    </row>
    <row r="131" spans="1:10" x14ac:dyDescent="0.35">
      <c r="A131" t="s">
        <v>608</v>
      </c>
      <c r="B131" s="2">
        <v>6630</v>
      </c>
      <c r="C131" s="3">
        <v>0.08</v>
      </c>
      <c r="D131" s="2">
        <v>6360</v>
      </c>
      <c r="E131" s="2">
        <v>4505</v>
      </c>
      <c r="F131" s="2">
        <v>1455</v>
      </c>
      <c r="G131" s="2">
        <v>400</v>
      </c>
      <c r="H131" s="3">
        <v>0.71</v>
      </c>
      <c r="I131" s="3">
        <v>0.23</v>
      </c>
      <c r="J131" s="3">
        <v>0.06</v>
      </c>
    </row>
    <row r="132" spans="1:10" x14ac:dyDescent="0.35">
      <c r="A132" t="s">
        <v>609</v>
      </c>
      <c r="B132" s="2">
        <v>6455</v>
      </c>
      <c r="C132" s="3">
        <v>0.08</v>
      </c>
      <c r="D132" s="2">
        <v>6925</v>
      </c>
      <c r="E132" s="2">
        <v>4600</v>
      </c>
      <c r="F132" s="2">
        <v>2120</v>
      </c>
      <c r="G132" s="2">
        <v>205</v>
      </c>
      <c r="H132" s="3">
        <v>0.66</v>
      </c>
      <c r="I132" s="3">
        <v>0.31</v>
      </c>
      <c r="J132" s="3">
        <v>0.03</v>
      </c>
    </row>
    <row r="133" spans="1:10" x14ac:dyDescent="0.35">
      <c r="A133" t="s">
        <v>610</v>
      </c>
      <c r="B133" s="2">
        <v>2105</v>
      </c>
      <c r="C133" s="3">
        <v>0.08</v>
      </c>
      <c r="D133" s="2">
        <v>2835</v>
      </c>
      <c r="E133" s="2">
        <v>1610</v>
      </c>
      <c r="F133" s="2">
        <v>1170</v>
      </c>
      <c r="G133" s="2">
        <v>55</v>
      </c>
      <c r="H133" s="3">
        <v>0.56999999999999995</v>
      </c>
      <c r="I133" s="3">
        <v>0.41</v>
      </c>
      <c r="J133" s="3">
        <v>0.02</v>
      </c>
    </row>
    <row r="134" spans="1:10" x14ac:dyDescent="0.35">
      <c r="A134" t="s">
        <v>611</v>
      </c>
      <c r="B134" s="2">
        <v>55</v>
      </c>
      <c r="C134" s="3">
        <v>0</v>
      </c>
      <c r="D134" s="2">
        <v>55</v>
      </c>
      <c r="E134" s="2">
        <v>30</v>
      </c>
      <c r="F134" s="2">
        <v>25</v>
      </c>
      <c r="G134" s="2">
        <v>0</v>
      </c>
      <c r="H134" s="3">
        <v>0.52</v>
      </c>
      <c r="I134" s="3">
        <v>0.48</v>
      </c>
      <c r="J134" s="3">
        <v>0</v>
      </c>
    </row>
    <row r="135" spans="1:10" x14ac:dyDescent="0.35">
      <c r="A135" t="s">
        <v>612</v>
      </c>
      <c r="B135" s="2">
        <v>215</v>
      </c>
      <c r="C135" s="3">
        <v>0</v>
      </c>
      <c r="D135" s="2">
        <v>200</v>
      </c>
      <c r="E135" s="2">
        <v>135</v>
      </c>
      <c r="F135" s="2">
        <v>55</v>
      </c>
      <c r="G135" s="2">
        <v>5</v>
      </c>
      <c r="H135" s="3">
        <v>0.68</v>
      </c>
      <c r="I135" s="3">
        <v>0.28000000000000003</v>
      </c>
      <c r="J135" s="3">
        <v>0.04</v>
      </c>
    </row>
    <row r="136" spans="1:10" x14ac:dyDescent="0.35">
      <c r="A136" t="s">
        <v>613</v>
      </c>
      <c r="B136" s="2">
        <v>280</v>
      </c>
      <c r="C136" s="3">
        <v>0</v>
      </c>
      <c r="D136" s="2">
        <v>265</v>
      </c>
      <c r="E136" s="2">
        <v>180</v>
      </c>
      <c r="F136" s="2">
        <v>80</v>
      </c>
      <c r="G136" s="2">
        <v>5</v>
      </c>
      <c r="H136" s="3">
        <v>0.68</v>
      </c>
      <c r="I136" s="3">
        <v>0.31</v>
      </c>
      <c r="J136" s="3">
        <v>0.01</v>
      </c>
    </row>
    <row r="137" spans="1:10" x14ac:dyDescent="0.35">
      <c r="A137" t="s">
        <v>614</v>
      </c>
      <c r="B137" s="2">
        <v>150</v>
      </c>
      <c r="C137" s="3">
        <v>0</v>
      </c>
      <c r="D137" s="2">
        <v>160</v>
      </c>
      <c r="E137" s="2">
        <v>100</v>
      </c>
      <c r="F137" s="2">
        <v>45</v>
      </c>
      <c r="G137" s="2">
        <v>15</v>
      </c>
      <c r="H137" s="3">
        <v>0.63</v>
      </c>
      <c r="I137" s="3">
        <v>0.28999999999999998</v>
      </c>
      <c r="J137" s="3">
        <v>0.08</v>
      </c>
    </row>
    <row r="138" spans="1:10" x14ac:dyDescent="0.35">
      <c r="A138" t="s">
        <v>615</v>
      </c>
      <c r="B138" s="2">
        <v>195</v>
      </c>
      <c r="C138" s="3">
        <v>0</v>
      </c>
      <c r="D138" s="2">
        <v>195</v>
      </c>
      <c r="E138" s="2">
        <v>120</v>
      </c>
      <c r="F138" s="2">
        <v>70</v>
      </c>
      <c r="G138" s="2">
        <v>5</v>
      </c>
      <c r="H138" s="3">
        <v>0.63</v>
      </c>
      <c r="I138" s="3">
        <v>0.35</v>
      </c>
      <c r="J138" s="3">
        <v>0.02</v>
      </c>
    </row>
    <row r="139" spans="1:10" x14ac:dyDescent="0.35">
      <c r="A139" t="s">
        <v>616</v>
      </c>
      <c r="B139" s="2">
        <v>50</v>
      </c>
      <c r="C139" s="3">
        <v>0</v>
      </c>
      <c r="D139" s="2">
        <v>75</v>
      </c>
      <c r="E139" s="2">
        <v>30</v>
      </c>
      <c r="F139" s="2">
        <v>40</v>
      </c>
      <c r="G139" s="2">
        <v>0</v>
      </c>
      <c r="H139" s="3">
        <v>0.44</v>
      </c>
      <c r="I139" s="3">
        <v>0.56000000000000005</v>
      </c>
      <c r="J139" s="3">
        <v>0</v>
      </c>
    </row>
    <row r="140" spans="1:10" x14ac:dyDescent="0.35">
      <c r="A140" t="s">
        <v>617</v>
      </c>
      <c r="B140" s="2">
        <v>405</v>
      </c>
      <c r="C140" s="3">
        <v>0.02</v>
      </c>
      <c r="D140" s="2">
        <v>370</v>
      </c>
      <c r="E140" s="2">
        <v>250</v>
      </c>
      <c r="F140" s="2">
        <v>115</v>
      </c>
      <c r="G140" s="2">
        <v>5</v>
      </c>
      <c r="H140" s="3">
        <v>0.67</v>
      </c>
      <c r="I140" s="3">
        <v>0.32</v>
      </c>
      <c r="J140" s="3">
        <v>0.01</v>
      </c>
    </row>
    <row r="141" spans="1:10" x14ac:dyDescent="0.35">
      <c r="A141" t="s">
        <v>618</v>
      </c>
      <c r="B141" s="2">
        <v>2230</v>
      </c>
      <c r="C141" s="3">
        <v>0.02</v>
      </c>
      <c r="D141" s="2">
        <v>2105</v>
      </c>
      <c r="E141" s="2">
        <v>1470</v>
      </c>
      <c r="F141" s="2">
        <v>545</v>
      </c>
      <c r="G141" s="2">
        <v>90</v>
      </c>
      <c r="H141" s="3">
        <v>0.7</v>
      </c>
      <c r="I141" s="3">
        <v>0.26</v>
      </c>
      <c r="J141" s="3">
        <v>0.04</v>
      </c>
    </row>
    <row r="142" spans="1:10" x14ac:dyDescent="0.35">
      <c r="A142" t="s">
        <v>619</v>
      </c>
      <c r="B142" s="2">
        <v>2460</v>
      </c>
      <c r="C142" s="3">
        <v>0.02</v>
      </c>
      <c r="D142" s="2">
        <v>2250</v>
      </c>
      <c r="E142" s="2">
        <v>1595</v>
      </c>
      <c r="F142" s="2">
        <v>625</v>
      </c>
      <c r="G142" s="2">
        <v>30</v>
      </c>
      <c r="H142" s="3">
        <v>0.71</v>
      </c>
      <c r="I142" s="3">
        <v>0.28000000000000003</v>
      </c>
      <c r="J142" s="3">
        <v>0.01</v>
      </c>
    </row>
    <row r="143" spans="1:10" x14ac:dyDescent="0.35">
      <c r="A143" t="s">
        <v>620</v>
      </c>
      <c r="B143" s="2">
        <v>1695</v>
      </c>
      <c r="C143" s="3">
        <v>0.02</v>
      </c>
      <c r="D143" s="2">
        <v>1745</v>
      </c>
      <c r="E143" s="2">
        <v>1230</v>
      </c>
      <c r="F143" s="2">
        <v>425</v>
      </c>
      <c r="G143" s="2">
        <v>90</v>
      </c>
      <c r="H143" s="3">
        <v>0.71</v>
      </c>
      <c r="I143" s="3">
        <v>0.24</v>
      </c>
      <c r="J143" s="3">
        <v>0.05</v>
      </c>
    </row>
    <row r="144" spans="1:10" x14ac:dyDescent="0.35">
      <c r="A144" t="s">
        <v>621</v>
      </c>
      <c r="B144" s="2">
        <v>1950</v>
      </c>
      <c r="C144" s="3">
        <v>0.02</v>
      </c>
      <c r="D144" s="2">
        <v>1945</v>
      </c>
      <c r="E144" s="2">
        <v>1215</v>
      </c>
      <c r="F144" s="2">
        <v>665</v>
      </c>
      <c r="G144" s="2">
        <v>65</v>
      </c>
      <c r="H144" s="3">
        <v>0.62</v>
      </c>
      <c r="I144" s="3">
        <v>0.34</v>
      </c>
      <c r="J144" s="3">
        <v>0.03</v>
      </c>
    </row>
    <row r="145" spans="1:10" x14ac:dyDescent="0.35">
      <c r="A145" t="s">
        <v>622</v>
      </c>
      <c r="B145" s="2">
        <v>630</v>
      </c>
      <c r="C145" s="3">
        <v>0.02</v>
      </c>
      <c r="D145" s="2">
        <v>890</v>
      </c>
      <c r="E145" s="2">
        <v>490</v>
      </c>
      <c r="F145" s="2">
        <v>380</v>
      </c>
      <c r="G145" s="2">
        <v>25</v>
      </c>
      <c r="H145" s="3">
        <v>0.55000000000000004</v>
      </c>
      <c r="I145" s="3">
        <v>0.42</v>
      </c>
      <c r="J145" s="3">
        <v>0.03</v>
      </c>
    </row>
    <row r="146" spans="1:10" x14ac:dyDescent="0.35">
      <c r="A146" t="s">
        <v>623</v>
      </c>
      <c r="B146" s="2">
        <v>640</v>
      </c>
      <c r="C146" s="3">
        <v>0.03</v>
      </c>
      <c r="D146" s="2">
        <v>595</v>
      </c>
      <c r="E146" s="2">
        <v>435</v>
      </c>
      <c r="F146" s="2">
        <v>150</v>
      </c>
      <c r="G146" s="2">
        <v>10</v>
      </c>
      <c r="H146" s="3">
        <v>0.73</v>
      </c>
      <c r="I146" s="3">
        <v>0.26</v>
      </c>
      <c r="J146" s="3">
        <v>0.02</v>
      </c>
    </row>
    <row r="147" spans="1:10" x14ac:dyDescent="0.35">
      <c r="A147" t="s">
        <v>624</v>
      </c>
      <c r="B147" s="2">
        <v>4165</v>
      </c>
      <c r="C147" s="3">
        <v>0.03</v>
      </c>
      <c r="D147" s="2">
        <v>3970</v>
      </c>
      <c r="E147" s="2">
        <v>2730</v>
      </c>
      <c r="F147" s="2">
        <v>1075</v>
      </c>
      <c r="G147" s="2">
        <v>165</v>
      </c>
      <c r="H147" s="3">
        <v>0.69</v>
      </c>
      <c r="I147" s="3">
        <v>0.27</v>
      </c>
      <c r="J147" s="3">
        <v>0.04</v>
      </c>
    </row>
    <row r="148" spans="1:10" x14ac:dyDescent="0.35">
      <c r="A148" t="s">
        <v>625</v>
      </c>
      <c r="B148" s="2">
        <v>3840</v>
      </c>
      <c r="C148" s="3">
        <v>0.03</v>
      </c>
      <c r="D148" s="2">
        <v>3565</v>
      </c>
      <c r="E148" s="2">
        <v>2475</v>
      </c>
      <c r="F148" s="2">
        <v>1000</v>
      </c>
      <c r="G148" s="2">
        <v>90</v>
      </c>
      <c r="H148" s="3">
        <v>0.69</v>
      </c>
      <c r="I148" s="3">
        <v>0.28000000000000003</v>
      </c>
      <c r="J148" s="3">
        <v>0.03</v>
      </c>
    </row>
    <row r="149" spans="1:10" x14ac:dyDescent="0.35">
      <c r="A149" t="s">
        <v>626</v>
      </c>
      <c r="B149" s="2">
        <v>2630</v>
      </c>
      <c r="C149" s="3">
        <v>0.03</v>
      </c>
      <c r="D149" s="2">
        <v>2620</v>
      </c>
      <c r="E149" s="2">
        <v>1805</v>
      </c>
      <c r="F149" s="2">
        <v>675</v>
      </c>
      <c r="G149" s="2">
        <v>145</v>
      </c>
      <c r="H149" s="3">
        <v>0.69</v>
      </c>
      <c r="I149" s="3">
        <v>0.26</v>
      </c>
      <c r="J149" s="3">
        <v>0.05</v>
      </c>
    </row>
    <row r="150" spans="1:10" x14ac:dyDescent="0.35">
      <c r="A150" t="s">
        <v>627</v>
      </c>
      <c r="B150" s="2">
        <v>2900</v>
      </c>
      <c r="C150" s="3">
        <v>0.03</v>
      </c>
      <c r="D150" s="2">
        <v>3000</v>
      </c>
      <c r="E150" s="2">
        <v>1935</v>
      </c>
      <c r="F150" s="2">
        <v>970</v>
      </c>
      <c r="G150" s="2">
        <v>90</v>
      </c>
      <c r="H150" s="3">
        <v>0.65</v>
      </c>
      <c r="I150" s="3">
        <v>0.32</v>
      </c>
      <c r="J150" s="3">
        <v>0.03</v>
      </c>
    </row>
    <row r="151" spans="1:10" x14ac:dyDescent="0.35">
      <c r="A151" t="s">
        <v>628</v>
      </c>
      <c r="B151" s="2">
        <v>960</v>
      </c>
      <c r="C151" s="3">
        <v>0.03</v>
      </c>
      <c r="D151" s="2">
        <v>1280</v>
      </c>
      <c r="E151" s="2">
        <v>700</v>
      </c>
      <c r="F151" s="2">
        <v>560</v>
      </c>
      <c r="G151" s="2">
        <v>20</v>
      </c>
      <c r="H151" s="3">
        <v>0.55000000000000004</v>
      </c>
      <c r="I151" s="3">
        <v>0.44</v>
      </c>
      <c r="J151" s="3">
        <v>0.01</v>
      </c>
    </row>
    <row r="152" spans="1:10" x14ac:dyDescent="0.35">
      <c r="A152" t="s">
        <v>629</v>
      </c>
      <c r="B152" s="2">
        <v>300</v>
      </c>
      <c r="C152" s="3">
        <v>0.02</v>
      </c>
      <c r="D152" s="2">
        <v>280</v>
      </c>
      <c r="E152" s="2">
        <v>205</v>
      </c>
      <c r="F152" s="2">
        <v>65</v>
      </c>
      <c r="G152" s="2">
        <v>10</v>
      </c>
      <c r="H152" s="3">
        <v>0.73</v>
      </c>
      <c r="I152" s="3">
        <v>0.23</v>
      </c>
      <c r="J152" s="3">
        <v>0.04</v>
      </c>
    </row>
    <row r="153" spans="1:10" x14ac:dyDescent="0.35">
      <c r="A153" t="s">
        <v>630</v>
      </c>
      <c r="B153" s="2">
        <v>1860</v>
      </c>
      <c r="C153" s="3">
        <v>0.01</v>
      </c>
      <c r="D153" s="2">
        <v>1730</v>
      </c>
      <c r="E153" s="2">
        <v>1270</v>
      </c>
      <c r="F153" s="2">
        <v>395</v>
      </c>
      <c r="G153" s="2">
        <v>65</v>
      </c>
      <c r="H153" s="3">
        <v>0.73</v>
      </c>
      <c r="I153" s="3">
        <v>0.23</v>
      </c>
      <c r="J153" s="3">
        <v>0.04</v>
      </c>
    </row>
    <row r="154" spans="1:10" x14ac:dyDescent="0.35">
      <c r="A154" t="s">
        <v>631</v>
      </c>
      <c r="B154" s="2">
        <v>2005</v>
      </c>
      <c r="C154" s="3">
        <v>0.02</v>
      </c>
      <c r="D154" s="2">
        <v>1905</v>
      </c>
      <c r="E154" s="2">
        <v>1350</v>
      </c>
      <c r="F154" s="2">
        <v>520</v>
      </c>
      <c r="G154" s="2">
        <v>30</v>
      </c>
      <c r="H154" s="3">
        <v>0.71</v>
      </c>
      <c r="I154" s="3">
        <v>0.27</v>
      </c>
      <c r="J154" s="3">
        <v>0.02</v>
      </c>
    </row>
    <row r="155" spans="1:10" x14ac:dyDescent="0.35">
      <c r="A155" t="s">
        <v>632</v>
      </c>
      <c r="B155" s="2">
        <v>1455</v>
      </c>
      <c r="C155" s="3">
        <v>0.02</v>
      </c>
      <c r="D155" s="2">
        <v>1415</v>
      </c>
      <c r="E155" s="2">
        <v>995</v>
      </c>
      <c r="F155" s="2">
        <v>345</v>
      </c>
      <c r="G155" s="2">
        <v>70</v>
      </c>
      <c r="H155" s="3">
        <v>0.7</v>
      </c>
      <c r="I155" s="3">
        <v>0.25</v>
      </c>
      <c r="J155" s="3">
        <v>0.05</v>
      </c>
    </row>
    <row r="156" spans="1:10" x14ac:dyDescent="0.35">
      <c r="A156" t="s">
        <v>633</v>
      </c>
      <c r="B156" s="2">
        <v>1435</v>
      </c>
      <c r="C156" s="3">
        <v>0.02</v>
      </c>
      <c r="D156" s="2">
        <v>1495</v>
      </c>
      <c r="E156" s="2">
        <v>1005</v>
      </c>
      <c r="F156" s="2">
        <v>450</v>
      </c>
      <c r="G156" s="2">
        <v>45</v>
      </c>
      <c r="H156" s="3">
        <v>0.67</v>
      </c>
      <c r="I156" s="3">
        <v>0.3</v>
      </c>
      <c r="J156" s="3">
        <v>0.03</v>
      </c>
    </row>
    <row r="157" spans="1:10" x14ac:dyDescent="0.35">
      <c r="A157" t="s">
        <v>634</v>
      </c>
      <c r="B157" s="2">
        <v>440</v>
      </c>
      <c r="C157" s="3">
        <v>0.02</v>
      </c>
      <c r="D157" s="2">
        <v>610</v>
      </c>
      <c r="E157" s="2">
        <v>345</v>
      </c>
      <c r="F157" s="2">
        <v>260</v>
      </c>
      <c r="G157" s="2">
        <v>10</v>
      </c>
      <c r="H157" s="3">
        <v>0.56000000000000005</v>
      </c>
      <c r="I157" s="3">
        <v>0.43</v>
      </c>
      <c r="J157" s="3">
        <v>0.01</v>
      </c>
    </row>
    <row r="158" spans="1:10" x14ac:dyDescent="0.35">
      <c r="A158" t="s">
        <v>635</v>
      </c>
      <c r="B158" s="2">
        <v>40</v>
      </c>
      <c r="C158" s="3">
        <v>0</v>
      </c>
      <c r="D158" s="2">
        <v>35</v>
      </c>
      <c r="E158" s="2">
        <v>25</v>
      </c>
      <c r="F158" s="2" t="s">
        <v>879</v>
      </c>
      <c r="G158" s="2" t="s">
        <v>879</v>
      </c>
      <c r="H158" s="3">
        <v>0.73</v>
      </c>
      <c r="I158" s="2" t="s">
        <v>879</v>
      </c>
      <c r="J158" s="3" t="s">
        <v>879</v>
      </c>
    </row>
    <row r="159" spans="1:10" x14ac:dyDescent="0.35">
      <c r="A159" t="s">
        <v>636</v>
      </c>
      <c r="B159" s="2">
        <v>250</v>
      </c>
      <c r="C159" s="3">
        <v>0</v>
      </c>
      <c r="D159" s="2">
        <v>235</v>
      </c>
      <c r="E159" s="2">
        <v>155</v>
      </c>
      <c r="F159" s="2">
        <v>70</v>
      </c>
      <c r="G159" s="2">
        <v>10</v>
      </c>
      <c r="H159" s="3">
        <v>0.66</v>
      </c>
      <c r="I159" s="3">
        <v>0.3</v>
      </c>
      <c r="J159" s="3">
        <v>0.04</v>
      </c>
    </row>
    <row r="160" spans="1:10" x14ac:dyDescent="0.35">
      <c r="A160" t="s">
        <v>637</v>
      </c>
      <c r="B160" s="2">
        <v>235</v>
      </c>
      <c r="C160" s="3">
        <v>0</v>
      </c>
      <c r="D160" s="2">
        <v>220</v>
      </c>
      <c r="E160" s="2">
        <v>155</v>
      </c>
      <c r="F160" s="2">
        <v>65</v>
      </c>
      <c r="G160" s="2">
        <v>5</v>
      </c>
      <c r="H160" s="3">
        <v>0.7</v>
      </c>
      <c r="I160" s="3">
        <v>0.28999999999999998</v>
      </c>
      <c r="J160" s="3">
        <v>0.02</v>
      </c>
    </row>
    <row r="161" spans="1:10" x14ac:dyDescent="0.35">
      <c r="A161" t="s">
        <v>638</v>
      </c>
      <c r="B161" s="2">
        <v>185</v>
      </c>
      <c r="C161" s="3">
        <v>0</v>
      </c>
      <c r="D161" s="2">
        <v>170</v>
      </c>
      <c r="E161" s="2">
        <v>110</v>
      </c>
      <c r="F161" s="2">
        <v>55</v>
      </c>
      <c r="G161" s="2">
        <v>10</v>
      </c>
      <c r="H161" s="3">
        <v>0.65</v>
      </c>
      <c r="I161" s="3">
        <v>0.31</v>
      </c>
      <c r="J161" s="3">
        <v>0.05</v>
      </c>
    </row>
    <row r="162" spans="1:10" x14ac:dyDescent="0.35">
      <c r="A162" t="s">
        <v>639</v>
      </c>
      <c r="B162" s="2">
        <v>195</v>
      </c>
      <c r="C162" s="3">
        <v>0</v>
      </c>
      <c r="D162" s="2">
        <v>210</v>
      </c>
      <c r="E162" s="2">
        <v>130</v>
      </c>
      <c r="F162" s="2">
        <v>75</v>
      </c>
      <c r="G162" s="2">
        <v>5</v>
      </c>
      <c r="H162" s="3">
        <v>0.63</v>
      </c>
      <c r="I162" s="3">
        <v>0.35</v>
      </c>
      <c r="J162" s="3">
        <v>0.02</v>
      </c>
    </row>
    <row r="163" spans="1:10" x14ac:dyDescent="0.35">
      <c r="A163" t="s">
        <v>640</v>
      </c>
      <c r="B163" s="2">
        <v>75</v>
      </c>
      <c r="C163" s="3">
        <v>0</v>
      </c>
      <c r="D163" s="2">
        <v>95</v>
      </c>
      <c r="E163" s="2" t="s">
        <v>879</v>
      </c>
      <c r="F163" s="2">
        <v>55</v>
      </c>
      <c r="G163" s="2" t="s">
        <v>879</v>
      </c>
      <c r="H163" s="2" t="s">
        <v>879</v>
      </c>
      <c r="I163" s="3">
        <v>0.55000000000000004</v>
      </c>
      <c r="J163" s="3" t="s">
        <v>879</v>
      </c>
    </row>
    <row r="164" spans="1:10" x14ac:dyDescent="0.35">
      <c r="A164" t="s">
        <v>641</v>
      </c>
      <c r="B164" s="2">
        <v>325</v>
      </c>
      <c r="C164" s="3">
        <v>0.02</v>
      </c>
      <c r="D164" s="2">
        <v>300</v>
      </c>
      <c r="E164" s="2">
        <v>225</v>
      </c>
      <c r="F164" s="2">
        <v>75</v>
      </c>
      <c r="G164" s="2">
        <v>5</v>
      </c>
      <c r="H164" s="3">
        <v>0.74</v>
      </c>
      <c r="I164" s="3">
        <v>0.24</v>
      </c>
      <c r="J164" s="3">
        <v>0.01</v>
      </c>
    </row>
    <row r="165" spans="1:10" x14ac:dyDescent="0.35">
      <c r="A165" t="s">
        <v>642</v>
      </c>
      <c r="B165" s="2">
        <v>2455</v>
      </c>
      <c r="C165" s="3">
        <v>0.02</v>
      </c>
      <c r="D165" s="2">
        <v>2290</v>
      </c>
      <c r="E165" s="2">
        <v>1630</v>
      </c>
      <c r="F165" s="2">
        <v>560</v>
      </c>
      <c r="G165" s="2">
        <v>100</v>
      </c>
      <c r="H165" s="3">
        <v>0.71</v>
      </c>
      <c r="I165" s="3">
        <v>0.24</v>
      </c>
      <c r="J165" s="3">
        <v>0.04</v>
      </c>
    </row>
    <row r="166" spans="1:10" x14ac:dyDescent="0.35">
      <c r="A166" t="s">
        <v>643</v>
      </c>
      <c r="B166" s="2">
        <v>2395</v>
      </c>
      <c r="C166" s="3">
        <v>0.02</v>
      </c>
      <c r="D166" s="2">
        <v>2305</v>
      </c>
      <c r="E166" s="2">
        <v>1600</v>
      </c>
      <c r="F166" s="2">
        <v>675</v>
      </c>
      <c r="G166" s="2">
        <v>30</v>
      </c>
      <c r="H166" s="3">
        <v>0.69</v>
      </c>
      <c r="I166" s="3">
        <v>0.28999999999999998</v>
      </c>
      <c r="J166" s="3">
        <v>0.01</v>
      </c>
    </row>
    <row r="167" spans="1:10" x14ac:dyDescent="0.35">
      <c r="A167" t="s">
        <v>644</v>
      </c>
      <c r="B167" s="2">
        <v>1650</v>
      </c>
      <c r="C167" s="3">
        <v>0.02</v>
      </c>
      <c r="D167" s="2">
        <v>1570</v>
      </c>
      <c r="E167" s="2">
        <v>1125</v>
      </c>
      <c r="F167" s="2">
        <v>335</v>
      </c>
      <c r="G167" s="2">
        <v>105</v>
      </c>
      <c r="H167" s="3">
        <v>0.72</v>
      </c>
      <c r="I167" s="3">
        <v>0.21</v>
      </c>
      <c r="J167" s="3">
        <v>7.0000000000000007E-2</v>
      </c>
    </row>
    <row r="168" spans="1:10" x14ac:dyDescent="0.35">
      <c r="A168" t="s">
        <v>645</v>
      </c>
      <c r="B168" s="2">
        <v>1580</v>
      </c>
      <c r="C168" s="3">
        <v>0.02</v>
      </c>
      <c r="D168" s="2">
        <v>1710</v>
      </c>
      <c r="E168" s="2">
        <v>1105</v>
      </c>
      <c r="F168" s="2">
        <v>545</v>
      </c>
      <c r="G168" s="2">
        <v>60</v>
      </c>
      <c r="H168" s="3">
        <v>0.65</v>
      </c>
      <c r="I168" s="3">
        <v>0.32</v>
      </c>
      <c r="J168" s="3">
        <v>0.03</v>
      </c>
    </row>
    <row r="169" spans="1:10" x14ac:dyDescent="0.35">
      <c r="A169" t="s">
        <v>646</v>
      </c>
      <c r="B169" s="2">
        <v>555</v>
      </c>
      <c r="C169" s="3">
        <v>0.02</v>
      </c>
      <c r="D169" s="2">
        <v>735</v>
      </c>
      <c r="E169" s="2">
        <v>440</v>
      </c>
      <c r="F169" s="2">
        <v>280</v>
      </c>
      <c r="G169" s="2">
        <v>15</v>
      </c>
      <c r="H169" s="3">
        <v>0.6</v>
      </c>
      <c r="I169" s="3">
        <v>0.38</v>
      </c>
      <c r="J169" s="3">
        <v>0.02</v>
      </c>
    </row>
    <row r="170" spans="1:10" x14ac:dyDescent="0.35">
      <c r="A170" t="s">
        <v>647</v>
      </c>
      <c r="B170" s="2">
        <v>1115</v>
      </c>
      <c r="C170" s="3">
        <v>0.06</v>
      </c>
      <c r="D170" s="2">
        <v>1020</v>
      </c>
      <c r="E170" s="2">
        <v>710</v>
      </c>
      <c r="F170" s="2">
        <v>285</v>
      </c>
      <c r="G170" s="2">
        <v>20</v>
      </c>
      <c r="H170" s="3">
        <v>0.7</v>
      </c>
      <c r="I170" s="3">
        <v>0.28000000000000003</v>
      </c>
      <c r="J170" s="3">
        <v>0.02</v>
      </c>
    </row>
    <row r="171" spans="1:10" x14ac:dyDescent="0.35">
      <c r="A171" t="s">
        <v>648</v>
      </c>
      <c r="B171" s="2">
        <v>7340</v>
      </c>
      <c r="C171" s="3">
        <v>0.06</v>
      </c>
      <c r="D171" s="2">
        <v>6900</v>
      </c>
      <c r="E171" s="2">
        <v>4855</v>
      </c>
      <c r="F171" s="2">
        <v>1720</v>
      </c>
      <c r="G171" s="2">
        <v>325</v>
      </c>
      <c r="H171" s="3">
        <v>0.7</v>
      </c>
      <c r="I171" s="3">
        <v>0.25</v>
      </c>
      <c r="J171" s="3">
        <v>0.05</v>
      </c>
    </row>
    <row r="172" spans="1:10" x14ac:dyDescent="0.35">
      <c r="A172" t="s">
        <v>649</v>
      </c>
      <c r="B172" s="2">
        <v>7070</v>
      </c>
      <c r="C172" s="3">
        <v>0.06</v>
      </c>
      <c r="D172" s="2">
        <v>6710</v>
      </c>
      <c r="E172" s="2">
        <v>4655</v>
      </c>
      <c r="F172" s="2">
        <v>1950</v>
      </c>
      <c r="G172" s="2">
        <v>110</v>
      </c>
      <c r="H172" s="3">
        <v>0.69</v>
      </c>
      <c r="I172" s="3">
        <v>0.28999999999999998</v>
      </c>
      <c r="J172" s="3">
        <v>0.02</v>
      </c>
    </row>
    <row r="173" spans="1:10" x14ac:dyDescent="0.35">
      <c r="A173" t="s">
        <v>650</v>
      </c>
      <c r="B173" s="2">
        <v>4980</v>
      </c>
      <c r="C173" s="3">
        <v>0.06</v>
      </c>
      <c r="D173" s="2">
        <v>4890</v>
      </c>
      <c r="E173" s="2">
        <v>3390</v>
      </c>
      <c r="F173" s="2">
        <v>1205</v>
      </c>
      <c r="G173" s="2">
        <v>295</v>
      </c>
      <c r="H173" s="3">
        <v>0.69</v>
      </c>
      <c r="I173" s="3">
        <v>0.25</v>
      </c>
      <c r="J173" s="3">
        <v>0.06</v>
      </c>
    </row>
    <row r="174" spans="1:10" x14ac:dyDescent="0.35">
      <c r="A174" t="s">
        <v>651</v>
      </c>
      <c r="B174" s="2">
        <v>5115</v>
      </c>
      <c r="C174" s="3">
        <v>0.06</v>
      </c>
      <c r="D174" s="2">
        <v>5355</v>
      </c>
      <c r="E174" s="2">
        <v>3555</v>
      </c>
      <c r="F174" s="2">
        <v>1630</v>
      </c>
      <c r="G174" s="2">
        <v>170</v>
      </c>
      <c r="H174" s="3">
        <v>0.66</v>
      </c>
      <c r="I174" s="3">
        <v>0.3</v>
      </c>
      <c r="J174" s="3">
        <v>0.03</v>
      </c>
    </row>
    <row r="175" spans="1:10" x14ac:dyDescent="0.35">
      <c r="A175" t="s">
        <v>652</v>
      </c>
      <c r="B175" s="2">
        <v>1625</v>
      </c>
      <c r="C175" s="3">
        <v>0.06</v>
      </c>
      <c r="D175" s="2">
        <v>2155</v>
      </c>
      <c r="E175" s="2">
        <v>1220</v>
      </c>
      <c r="F175" s="2">
        <v>890</v>
      </c>
      <c r="G175" s="2">
        <v>45</v>
      </c>
      <c r="H175" s="3">
        <v>0.56999999999999995</v>
      </c>
      <c r="I175" s="3">
        <v>0.41</v>
      </c>
      <c r="J175" s="3">
        <v>0.02</v>
      </c>
    </row>
    <row r="176" spans="1:10" x14ac:dyDescent="0.35">
      <c r="A176" t="s">
        <v>653</v>
      </c>
      <c r="B176" s="2">
        <v>215</v>
      </c>
      <c r="C176" s="3">
        <v>0.01</v>
      </c>
      <c r="D176" s="2">
        <v>195</v>
      </c>
      <c r="E176" s="2">
        <v>130</v>
      </c>
      <c r="F176" s="2">
        <v>60</v>
      </c>
      <c r="G176" s="2">
        <v>5</v>
      </c>
      <c r="H176" s="3">
        <v>0.68</v>
      </c>
      <c r="I176" s="3">
        <v>0.3</v>
      </c>
      <c r="J176" s="3">
        <v>0.02</v>
      </c>
    </row>
    <row r="177" spans="1:10" x14ac:dyDescent="0.35">
      <c r="A177" t="s">
        <v>654</v>
      </c>
      <c r="B177" s="2">
        <v>1380</v>
      </c>
      <c r="C177" s="3">
        <v>0.01</v>
      </c>
      <c r="D177" s="2">
        <v>1300</v>
      </c>
      <c r="E177" s="2">
        <v>925</v>
      </c>
      <c r="F177" s="2">
        <v>320</v>
      </c>
      <c r="G177" s="2">
        <v>55</v>
      </c>
      <c r="H177" s="3">
        <v>0.71</v>
      </c>
      <c r="I177" s="3">
        <v>0.25</v>
      </c>
      <c r="J177" s="3">
        <v>0.04</v>
      </c>
    </row>
    <row r="178" spans="1:10" x14ac:dyDescent="0.35">
      <c r="A178" t="s">
        <v>655</v>
      </c>
      <c r="B178" s="2">
        <v>1335</v>
      </c>
      <c r="C178" s="3">
        <v>0.01</v>
      </c>
      <c r="D178" s="2">
        <v>1275</v>
      </c>
      <c r="E178" s="2">
        <v>935</v>
      </c>
      <c r="F178" s="2">
        <v>325</v>
      </c>
      <c r="G178" s="2">
        <v>20</v>
      </c>
      <c r="H178" s="3">
        <v>0.73</v>
      </c>
      <c r="I178" s="3">
        <v>0.25</v>
      </c>
      <c r="J178" s="3">
        <v>0.01</v>
      </c>
    </row>
    <row r="179" spans="1:10" x14ac:dyDescent="0.35">
      <c r="A179" t="s">
        <v>656</v>
      </c>
      <c r="B179" s="2">
        <v>1005</v>
      </c>
      <c r="C179" s="3">
        <v>0.01</v>
      </c>
      <c r="D179" s="2">
        <v>970</v>
      </c>
      <c r="E179" s="2">
        <v>655</v>
      </c>
      <c r="F179" s="2">
        <v>255</v>
      </c>
      <c r="G179" s="2">
        <v>60</v>
      </c>
      <c r="H179" s="3">
        <v>0.68</v>
      </c>
      <c r="I179" s="3">
        <v>0.26</v>
      </c>
      <c r="J179" s="3">
        <v>0.06</v>
      </c>
    </row>
    <row r="180" spans="1:10" x14ac:dyDescent="0.35">
      <c r="A180" t="s">
        <v>657</v>
      </c>
      <c r="B180" s="2">
        <v>950</v>
      </c>
      <c r="C180" s="3">
        <v>0.01</v>
      </c>
      <c r="D180" s="2">
        <v>1015</v>
      </c>
      <c r="E180" s="2">
        <v>670</v>
      </c>
      <c r="F180" s="2">
        <v>315</v>
      </c>
      <c r="G180" s="2">
        <v>30</v>
      </c>
      <c r="H180" s="3">
        <v>0.66</v>
      </c>
      <c r="I180" s="3">
        <v>0.31</v>
      </c>
      <c r="J180" s="3">
        <v>0.03</v>
      </c>
    </row>
    <row r="181" spans="1:10" x14ac:dyDescent="0.35">
      <c r="A181" t="s">
        <v>658</v>
      </c>
      <c r="B181" s="2">
        <v>330</v>
      </c>
      <c r="C181" s="3">
        <v>0.01</v>
      </c>
      <c r="D181" s="2">
        <v>430</v>
      </c>
      <c r="E181" s="2">
        <v>255</v>
      </c>
      <c r="F181" s="2">
        <v>170</v>
      </c>
      <c r="G181" s="2">
        <v>5</v>
      </c>
      <c r="H181" s="3">
        <v>0.59</v>
      </c>
      <c r="I181" s="3">
        <v>0.39</v>
      </c>
      <c r="J181" s="3">
        <v>0.01</v>
      </c>
    </row>
    <row r="182" spans="1:10" x14ac:dyDescent="0.35">
      <c r="A182" t="s">
        <v>659</v>
      </c>
      <c r="B182" s="2">
        <v>460</v>
      </c>
      <c r="C182" s="3">
        <v>0.02</v>
      </c>
      <c r="D182" s="2">
        <v>420</v>
      </c>
      <c r="E182" s="2">
        <v>315</v>
      </c>
      <c r="F182" s="2">
        <v>95</v>
      </c>
      <c r="G182" s="2">
        <v>5</v>
      </c>
      <c r="H182" s="3">
        <v>0.76</v>
      </c>
      <c r="I182" s="3">
        <v>0.23</v>
      </c>
      <c r="J182" s="3">
        <v>0.02</v>
      </c>
    </row>
    <row r="183" spans="1:10" x14ac:dyDescent="0.35">
      <c r="A183" t="s">
        <v>660</v>
      </c>
      <c r="B183" s="2">
        <v>3190</v>
      </c>
      <c r="C183" s="3">
        <v>0.02</v>
      </c>
      <c r="D183" s="2">
        <v>2970</v>
      </c>
      <c r="E183" s="2">
        <v>2025</v>
      </c>
      <c r="F183" s="2">
        <v>815</v>
      </c>
      <c r="G183" s="2">
        <v>130</v>
      </c>
      <c r="H183" s="3">
        <v>0.68</v>
      </c>
      <c r="I183" s="3">
        <v>0.27</v>
      </c>
      <c r="J183" s="3">
        <v>0.04</v>
      </c>
    </row>
    <row r="184" spans="1:10" x14ac:dyDescent="0.35">
      <c r="A184" t="s">
        <v>661</v>
      </c>
      <c r="B184" s="2">
        <v>2725</v>
      </c>
      <c r="C184" s="3">
        <v>0.02</v>
      </c>
      <c r="D184" s="2">
        <v>2655</v>
      </c>
      <c r="E184" s="2">
        <v>1850</v>
      </c>
      <c r="F184" s="2">
        <v>755</v>
      </c>
      <c r="G184" s="2">
        <v>50</v>
      </c>
      <c r="H184" s="3">
        <v>0.7</v>
      </c>
      <c r="I184" s="3">
        <v>0.28000000000000003</v>
      </c>
      <c r="J184" s="3">
        <v>0.02</v>
      </c>
    </row>
    <row r="185" spans="1:10" x14ac:dyDescent="0.35">
      <c r="A185" t="s">
        <v>662</v>
      </c>
      <c r="B185" s="2">
        <v>2015</v>
      </c>
      <c r="C185" s="3">
        <v>0.02</v>
      </c>
      <c r="D185" s="2">
        <v>1925</v>
      </c>
      <c r="E185" s="2">
        <v>1355</v>
      </c>
      <c r="F185" s="2">
        <v>435</v>
      </c>
      <c r="G185" s="2">
        <v>135</v>
      </c>
      <c r="H185" s="3">
        <v>0.7</v>
      </c>
      <c r="I185" s="3">
        <v>0.22</v>
      </c>
      <c r="J185" s="3">
        <v>7.0000000000000007E-2</v>
      </c>
    </row>
    <row r="186" spans="1:10" x14ac:dyDescent="0.35">
      <c r="A186" t="s">
        <v>663</v>
      </c>
      <c r="B186" s="2">
        <v>1960</v>
      </c>
      <c r="C186" s="3">
        <v>0.02</v>
      </c>
      <c r="D186" s="2">
        <v>2095</v>
      </c>
      <c r="E186" s="2">
        <v>1420</v>
      </c>
      <c r="F186" s="2">
        <v>610</v>
      </c>
      <c r="G186" s="2">
        <v>65</v>
      </c>
      <c r="H186" s="3">
        <v>0.68</v>
      </c>
      <c r="I186" s="3">
        <v>0.28999999999999998</v>
      </c>
      <c r="J186" s="3">
        <v>0.03</v>
      </c>
    </row>
    <row r="187" spans="1:10" x14ac:dyDescent="0.35">
      <c r="A187" t="s">
        <v>664</v>
      </c>
      <c r="B187" s="2">
        <v>630</v>
      </c>
      <c r="C187" s="3">
        <v>0.02</v>
      </c>
      <c r="D187" s="2">
        <v>860</v>
      </c>
      <c r="E187" s="2">
        <v>515</v>
      </c>
      <c r="F187" s="2">
        <v>320</v>
      </c>
      <c r="G187" s="2">
        <v>20</v>
      </c>
      <c r="H187" s="3">
        <v>0.6</v>
      </c>
      <c r="I187" s="3">
        <v>0.38</v>
      </c>
      <c r="J187" s="3">
        <v>0.02</v>
      </c>
    </row>
    <row r="188" spans="1:10" x14ac:dyDescent="0.35">
      <c r="A188" t="s">
        <v>665</v>
      </c>
      <c r="B188" s="2">
        <v>675</v>
      </c>
      <c r="C188" s="3">
        <v>0.03</v>
      </c>
      <c r="D188" s="2">
        <v>610</v>
      </c>
      <c r="E188" s="2">
        <v>445</v>
      </c>
      <c r="F188" s="2">
        <v>160</v>
      </c>
      <c r="G188" s="2">
        <v>10</v>
      </c>
      <c r="H188" s="3">
        <v>0.73</v>
      </c>
      <c r="I188" s="3">
        <v>0.26</v>
      </c>
      <c r="J188" s="3">
        <v>0.01</v>
      </c>
    </row>
    <row r="189" spans="1:10" x14ac:dyDescent="0.35">
      <c r="A189" t="s">
        <v>666</v>
      </c>
      <c r="B189" s="2">
        <v>4865</v>
      </c>
      <c r="C189" s="3">
        <v>0.04</v>
      </c>
      <c r="D189" s="2">
        <v>4610</v>
      </c>
      <c r="E189" s="2">
        <v>3155</v>
      </c>
      <c r="F189" s="2">
        <v>1250</v>
      </c>
      <c r="G189" s="2">
        <v>200</v>
      </c>
      <c r="H189" s="3">
        <v>0.68</v>
      </c>
      <c r="I189" s="3">
        <v>0.27</v>
      </c>
      <c r="J189" s="3">
        <v>0.04</v>
      </c>
    </row>
    <row r="190" spans="1:10" x14ac:dyDescent="0.35">
      <c r="A190" t="s">
        <v>667</v>
      </c>
      <c r="B190" s="2">
        <v>4460</v>
      </c>
      <c r="C190" s="3">
        <v>0.04</v>
      </c>
      <c r="D190" s="2">
        <v>4220</v>
      </c>
      <c r="E190" s="2">
        <v>2940</v>
      </c>
      <c r="F190" s="2">
        <v>1190</v>
      </c>
      <c r="G190" s="2">
        <v>85</v>
      </c>
      <c r="H190" s="3">
        <v>0.7</v>
      </c>
      <c r="I190" s="3">
        <v>0.28000000000000003</v>
      </c>
      <c r="J190" s="3">
        <v>0.02</v>
      </c>
    </row>
    <row r="191" spans="1:10" x14ac:dyDescent="0.35">
      <c r="A191" t="s">
        <v>668</v>
      </c>
      <c r="B191" s="2">
        <v>3245</v>
      </c>
      <c r="C191" s="3">
        <v>0.04</v>
      </c>
      <c r="D191" s="2">
        <v>3225</v>
      </c>
      <c r="E191" s="2">
        <v>2130</v>
      </c>
      <c r="F191" s="2">
        <v>795</v>
      </c>
      <c r="G191" s="2">
        <v>300</v>
      </c>
      <c r="H191" s="3">
        <v>0.66</v>
      </c>
      <c r="I191" s="3">
        <v>0.25</v>
      </c>
      <c r="J191" s="3">
        <v>0.09</v>
      </c>
    </row>
    <row r="192" spans="1:10" x14ac:dyDescent="0.35">
      <c r="A192" t="s">
        <v>669</v>
      </c>
      <c r="B192" s="2">
        <v>3340</v>
      </c>
      <c r="C192" s="3">
        <v>0.04</v>
      </c>
      <c r="D192" s="2">
        <v>3460</v>
      </c>
      <c r="E192" s="2">
        <v>2245</v>
      </c>
      <c r="F192" s="2">
        <v>1085</v>
      </c>
      <c r="G192" s="2">
        <v>130</v>
      </c>
      <c r="H192" s="3">
        <v>0.65</v>
      </c>
      <c r="I192" s="3">
        <v>0.31</v>
      </c>
      <c r="J192" s="3">
        <v>0.04</v>
      </c>
    </row>
    <row r="193" spans="1:10" x14ac:dyDescent="0.35">
      <c r="A193" t="s">
        <v>670</v>
      </c>
      <c r="B193" s="2">
        <v>1070</v>
      </c>
      <c r="C193" s="3">
        <v>0.04</v>
      </c>
      <c r="D193" s="2">
        <v>1405</v>
      </c>
      <c r="E193" s="2">
        <v>805</v>
      </c>
      <c r="F193" s="2">
        <v>585</v>
      </c>
      <c r="G193" s="2">
        <v>15</v>
      </c>
      <c r="H193" s="3">
        <v>0.56999999999999995</v>
      </c>
      <c r="I193" s="3">
        <v>0.42</v>
      </c>
      <c r="J193" s="3">
        <v>0.01</v>
      </c>
    </row>
    <row r="194" spans="1:10" x14ac:dyDescent="0.35">
      <c r="A194" t="s">
        <v>671</v>
      </c>
      <c r="B194" s="2">
        <v>5</v>
      </c>
      <c r="C194" s="3">
        <v>0</v>
      </c>
      <c r="D194" s="2">
        <v>5</v>
      </c>
      <c r="E194" s="2" t="s">
        <v>879</v>
      </c>
      <c r="F194" s="2" t="s">
        <v>879</v>
      </c>
      <c r="G194" s="2">
        <v>0</v>
      </c>
      <c r="H194" s="2" t="s">
        <v>879</v>
      </c>
      <c r="I194" s="3" t="s">
        <v>879</v>
      </c>
      <c r="J194" s="3">
        <v>0</v>
      </c>
    </row>
    <row r="195" spans="1:10" x14ac:dyDescent="0.35">
      <c r="A195" t="s">
        <v>672</v>
      </c>
      <c r="B195" s="2">
        <v>85</v>
      </c>
      <c r="C195" s="3">
        <v>0</v>
      </c>
      <c r="D195" s="2">
        <v>75</v>
      </c>
      <c r="E195" s="2">
        <v>50</v>
      </c>
      <c r="F195" s="2">
        <v>20</v>
      </c>
      <c r="G195" s="2">
        <v>5</v>
      </c>
      <c r="H195" s="3">
        <v>0.66</v>
      </c>
      <c r="I195" s="3">
        <v>0.26</v>
      </c>
      <c r="J195" s="3">
        <v>0.08</v>
      </c>
    </row>
    <row r="196" spans="1:10" x14ac:dyDescent="0.35">
      <c r="A196" t="s">
        <v>673</v>
      </c>
      <c r="B196" s="2">
        <v>95</v>
      </c>
      <c r="C196" s="3">
        <v>0</v>
      </c>
      <c r="D196" s="2">
        <v>90</v>
      </c>
      <c r="E196" s="2">
        <v>60</v>
      </c>
      <c r="F196" s="2">
        <v>30</v>
      </c>
      <c r="G196" s="2">
        <v>5</v>
      </c>
      <c r="H196" s="3">
        <v>0.64</v>
      </c>
      <c r="I196" s="3">
        <v>0.31</v>
      </c>
      <c r="J196" s="3">
        <v>0.04</v>
      </c>
    </row>
    <row r="197" spans="1:10" x14ac:dyDescent="0.35">
      <c r="A197" t="s">
        <v>674</v>
      </c>
      <c r="B197" s="2">
        <v>70</v>
      </c>
      <c r="C197" s="3">
        <v>0</v>
      </c>
      <c r="D197" s="2">
        <v>75</v>
      </c>
      <c r="E197" s="2">
        <v>50</v>
      </c>
      <c r="F197" s="2">
        <v>15</v>
      </c>
      <c r="G197" s="2">
        <v>10</v>
      </c>
      <c r="H197" s="3">
        <v>0.67</v>
      </c>
      <c r="I197" s="3">
        <v>0.21</v>
      </c>
      <c r="J197" s="3">
        <v>0.12</v>
      </c>
    </row>
    <row r="198" spans="1:10" x14ac:dyDescent="0.35">
      <c r="A198" t="s">
        <v>675</v>
      </c>
      <c r="B198" s="2">
        <v>70</v>
      </c>
      <c r="C198" s="3">
        <v>0</v>
      </c>
      <c r="D198" s="2">
        <v>75</v>
      </c>
      <c r="E198" s="2">
        <v>55</v>
      </c>
      <c r="F198" s="2" t="s">
        <v>879</v>
      </c>
      <c r="G198" s="2" t="s">
        <v>879</v>
      </c>
      <c r="H198" s="3">
        <v>0.76</v>
      </c>
      <c r="I198" s="2" t="s">
        <v>879</v>
      </c>
      <c r="J198" s="3" t="s">
        <v>879</v>
      </c>
    </row>
    <row r="199" spans="1:10" x14ac:dyDescent="0.35">
      <c r="A199" t="s">
        <v>676</v>
      </c>
      <c r="B199" s="2">
        <v>30</v>
      </c>
      <c r="C199" s="3">
        <v>0</v>
      </c>
      <c r="D199" s="2">
        <v>30</v>
      </c>
      <c r="E199" s="2">
        <v>25</v>
      </c>
      <c r="F199" s="2">
        <v>5</v>
      </c>
      <c r="G199" s="2">
        <v>0</v>
      </c>
      <c r="H199" s="3">
        <v>0.77</v>
      </c>
      <c r="I199" s="3">
        <v>0.23</v>
      </c>
      <c r="J199" s="3">
        <v>0</v>
      </c>
    </row>
    <row r="200" spans="1:10" x14ac:dyDescent="0.35">
      <c r="A200" t="s">
        <v>677</v>
      </c>
      <c r="B200" s="2">
        <v>1955</v>
      </c>
      <c r="C200" s="3">
        <v>0.1</v>
      </c>
      <c r="D200" s="2">
        <v>1910</v>
      </c>
      <c r="E200" s="2">
        <v>55</v>
      </c>
      <c r="F200" s="2">
        <v>1850</v>
      </c>
      <c r="G200" s="2">
        <v>5</v>
      </c>
      <c r="H200" s="3">
        <v>0.03</v>
      </c>
      <c r="I200" s="3">
        <v>0.97</v>
      </c>
      <c r="J200" s="3">
        <v>0</v>
      </c>
    </row>
    <row r="201" spans="1:10" x14ac:dyDescent="0.35">
      <c r="A201" t="s">
        <v>678</v>
      </c>
      <c r="B201" s="2">
        <v>6715</v>
      </c>
      <c r="C201" s="3">
        <v>0.05</v>
      </c>
      <c r="D201" s="2">
        <v>6610</v>
      </c>
      <c r="E201" s="2">
        <v>410</v>
      </c>
      <c r="F201" s="2">
        <v>6065</v>
      </c>
      <c r="G201" s="2">
        <v>135</v>
      </c>
      <c r="H201" s="3">
        <v>0.06</v>
      </c>
      <c r="I201" s="3">
        <v>0.92</v>
      </c>
      <c r="J201" s="3">
        <v>0.02</v>
      </c>
    </row>
    <row r="202" spans="1:10" x14ac:dyDescent="0.35">
      <c r="A202" t="s">
        <v>679</v>
      </c>
      <c r="B202" s="2">
        <v>2505</v>
      </c>
      <c r="C202" s="3">
        <v>0.02</v>
      </c>
      <c r="D202" s="2">
        <v>2510</v>
      </c>
      <c r="E202" s="2">
        <v>505</v>
      </c>
      <c r="F202" s="2">
        <v>1990</v>
      </c>
      <c r="G202" s="2">
        <v>15</v>
      </c>
      <c r="H202" s="3">
        <v>0.2</v>
      </c>
      <c r="I202" s="3">
        <v>0.79</v>
      </c>
      <c r="J202" s="3">
        <v>0.01</v>
      </c>
    </row>
    <row r="203" spans="1:10" x14ac:dyDescent="0.35">
      <c r="A203" t="s">
        <v>680</v>
      </c>
      <c r="B203" s="2">
        <v>765</v>
      </c>
      <c r="C203" s="3">
        <v>0.01</v>
      </c>
      <c r="D203" s="2">
        <v>790</v>
      </c>
      <c r="E203" s="2">
        <v>445</v>
      </c>
      <c r="F203" s="2">
        <v>300</v>
      </c>
      <c r="G203" s="2">
        <v>45</v>
      </c>
      <c r="H203" s="3">
        <v>0.56999999999999995</v>
      </c>
      <c r="I203" s="3">
        <v>0.38</v>
      </c>
      <c r="J203" s="3">
        <v>0.05</v>
      </c>
    </row>
    <row r="204" spans="1:10" x14ac:dyDescent="0.35">
      <c r="A204" t="s">
        <v>681</v>
      </c>
      <c r="B204" s="2">
        <v>525</v>
      </c>
      <c r="C204" s="3">
        <v>0.01</v>
      </c>
      <c r="D204" s="2">
        <v>550</v>
      </c>
      <c r="E204" s="2">
        <v>295</v>
      </c>
      <c r="F204" s="2">
        <v>245</v>
      </c>
      <c r="G204" s="2">
        <v>15</v>
      </c>
      <c r="H204" s="3">
        <v>0.53</v>
      </c>
      <c r="I204" s="3">
        <v>0.44</v>
      </c>
      <c r="J204" s="3">
        <v>0.03</v>
      </c>
    </row>
    <row r="205" spans="1:10" x14ac:dyDescent="0.35">
      <c r="A205" t="s">
        <v>682</v>
      </c>
      <c r="B205" s="2">
        <v>105</v>
      </c>
      <c r="C205" s="3">
        <v>0</v>
      </c>
      <c r="D205" s="2">
        <v>185</v>
      </c>
      <c r="E205" s="2">
        <v>75</v>
      </c>
      <c r="F205" s="2">
        <v>110</v>
      </c>
      <c r="G205" s="2">
        <v>5</v>
      </c>
      <c r="H205" s="3">
        <v>0.4</v>
      </c>
      <c r="I205" s="3">
        <v>0.57999999999999996</v>
      </c>
      <c r="J205" s="3">
        <v>0.02</v>
      </c>
    </row>
    <row r="206" spans="1:10" x14ac:dyDescent="0.35">
      <c r="A206" t="s">
        <v>683</v>
      </c>
      <c r="B206" s="2">
        <v>50</v>
      </c>
      <c r="C206" s="3">
        <v>0</v>
      </c>
      <c r="D206" s="2">
        <v>40</v>
      </c>
      <c r="E206" s="2">
        <v>5</v>
      </c>
      <c r="F206" s="2">
        <v>5</v>
      </c>
      <c r="G206" s="2">
        <v>30</v>
      </c>
      <c r="H206" s="3">
        <v>0.1</v>
      </c>
      <c r="I206" s="3">
        <v>0.15</v>
      </c>
      <c r="J206" s="3">
        <v>0.75</v>
      </c>
    </row>
    <row r="207" spans="1:10" x14ac:dyDescent="0.35">
      <c r="A207" t="s">
        <v>684</v>
      </c>
      <c r="B207" s="2">
        <v>190</v>
      </c>
      <c r="C207" s="3">
        <v>0</v>
      </c>
      <c r="D207" s="2">
        <v>170</v>
      </c>
      <c r="E207" s="2">
        <v>30</v>
      </c>
      <c r="F207" s="2">
        <v>15</v>
      </c>
      <c r="G207" s="2">
        <v>125</v>
      </c>
      <c r="H207" s="3">
        <v>0.18</v>
      </c>
      <c r="I207" s="3">
        <v>0.09</v>
      </c>
      <c r="J207" s="3">
        <v>0.73</v>
      </c>
    </row>
    <row r="208" spans="1:10" x14ac:dyDescent="0.35">
      <c r="A208" t="s">
        <v>685</v>
      </c>
      <c r="B208" s="2">
        <v>150</v>
      </c>
      <c r="C208" s="3">
        <v>0</v>
      </c>
      <c r="D208" s="2">
        <v>105</v>
      </c>
      <c r="E208" s="2">
        <v>40</v>
      </c>
      <c r="F208" s="2">
        <v>15</v>
      </c>
      <c r="G208" s="2">
        <v>50</v>
      </c>
      <c r="H208" s="3">
        <v>0.38</v>
      </c>
      <c r="I208" s="3">
        <v>0.16</v>
      </c>
      <c r="J208" s="3">
        <v>0.47</v>
      </c>
    </row>
    <row r="209" spans="1:10" x14ac:dyDescent="0.35">
      <c r="A209" t="s">
        <v>686</v>
      </c>
      <c r="B209" s="2">
        <v>130</v>
      </c>
      <c r="C209" s="3">
        <v>0</v>
      </c>
      <c r="D209" s="2">
        <v>105</v>
      </c>
      <c r="E209" s="2">
        <v>35</v>
      </c>
      <c r="F209" s="2">
        <v>15</v>
      </c>
      <c r="G209" s="2">
        <v>50</v>
      </c>
      <c r="H209" s="3">
        <v>0.36</v>
      </c>
      <c r="I209" s="3">
        <v>0.15</v>
      </c>
      <c r="J209" s="3">
        <v>0.5</v>
      </c>
    </row>
    <row r="210" spans="1:10" x14ac:dyDescent="0.35">
      <c r="A210" t="s">
        <v>687</v>
      </c>
      <c r="B210" s="2">
        <v>120</v>
      </c>
      <c r="C210" s="3">
        <v>0</v>
      </c>
      <c r="D210" s="2">
        <v>70</v>
      </c>
      <c r="E210" s="2">
        <v>30</v>
      </c>
      <c r="F210" s="2">
        <v>10</v>
      </c>
      <c r="G210" s="2">
        <v>30</v>
      </c>
      <c r="H210" s="3">
        <v>0.43</v>
      </c>
      <c r="I210" s="3">
        <v>0.17</v>
      </c>
      <c r="J210" s="3">
        <v>0.4</v>
      </c>
    </row>
    <row r="211" spans="1:10" x14ac:dyDescent="0.35">
      <c r="A211" t="s">
        <v>688</v>
      </c>
      <c r="B211" s="2">
        <v>60</v>
      </c>
      <c r="C211" s="3">
        <v>0</v>
      </c>
      <c r="D211" s="2">
        <v>35</v>
      </c>
      <c r="E211" s="2">
        <v>5</v>
      </c>
      <c r="F211" s="2">
        <v>5</v>
      </c>
      <c r="G211" s="2">
        <v>25</v>
      </c>
      <c r="H211" s="3">
        <v>0.12</v>
      </c>
      <c r="I211" s="3">
        <v>0.12</v>
      </c>
      <c r="J211" s="3">
        <v>0.76</v>
      </c>
    </row>
    <row r="212" spans="1:10" x14ac:dyDescent="0.35">
      <c r="A212" t="s">
        <v>386</v>
      </c>
      <c r="B212" s="2">
        <v>19480</v>
      </c>
      <c r="C212" s="3">
        <v>1</v>
      </c>
      <c r="D212" s="2">
        <v>17935</v>
      </c>
      <c r="E212" s="2">
        <v>11505</v>
      </c>
      <c r="F212" s="2">
        <v>6080</v>
      </c>
      <c r="G212" s="2">
        <v>350</v>
      </c>
      <c r="H212" s="3">
        <v>0.64</v>
      </c>
      <c r="I212" s="3">
        <v>0.34</v>
      </c>
      <c r="J212" s="3">
        <v>0.02</v>
      </c>
    </row>
    <row r="213" spans="1:10" x14ac:dyDescent="0.35">
      <c r="A213" t="s">
        <v>387</v>
      </c>
      <c r="B213" s="2">
        <v>128075</v>
      </c>
      <c r="C213" s="3">
        <v>1</v>
      </c>
      <c r="D213" s="2">
        <v>120680</v>
      </c>
      <c r="E213" s="2">
        <v>80095</v>
      </c>
      <c r="F213" s="2">
        <v>35370</v>
      </c>
      <c r="G213" s="2">
        <v>5215</v>
      </c>
      <c r="H213" s="3">
        <v>0.66</v>
      </c>
      <c r="I213" s="3">
        <v>0.28999999999999998</v>
      </c>
      <c r="J213" s="3">
        <v>0.04</v>
      </c>
    </row>
    <row r="214" spans="1:10" x14ac:dyDescent="0.35">
      <c r="A214" t="s">
        <v>388</v>
      </c>
      <c r="B214" s="2">
        <v>118605</v>
      </c>
      <c r="C214" s="3">
        <v>1</v>
      </c>
      <c r="D214" s="2">
        <v>112450</v>
      </c>
      <c r="E214" s="2">
        <v>76955</v>
      </c>
      <c r="F214" s="2">
        <v>33480</v>
      </c>
      <c r="G214" s="2">
        <v>2020</v>
      </c>
      <c r="H214" s="3">
        <v>0.68</v>
      </c>
      <c r="I214" s="3">
        <v>0.3</v>
      </c>
      <c r="J214" s="3">
        <v>0.02</v>
      </c>
    </row>
    <row r="215" spans="1:10" x14ac:dyDescent="0.35">
      <c r="A215" t="s">
        <v>389</v>
      </c>
      <c r="B215" s="2">
        <v>84235</v>
      </c>
      <c r="C215" s="3">
        <v>1</v>
      </c>
      <c r="D215" s="2">
        <v>83000</v>
      </c>
      <c r="E215" s="2">
        <v>57485</v>
      </c>
      <c r="F215" s="2">
        <v>20015</v>
      </c>
      <c r="G215" s="2">
        <v>5500</v>
      </c>
      <c r="H215" s="3">
        <v>0.69</v>
      </c>
      <c r="I215" s="3">
        <v>0.24</v>
      </c>
      <c r="J215" s="3">
        <v>7.0000000000000007E-2</v>
      </c>
    </row>
    <row r="216" spans="1:10" x14ac:dyDescent="0.35">
      <c r="A216" t="s">
        <v>390</v>
      </c>
      <c r="B216" s="2">
        <v>85820</v>
      </c>
      <c r="C216" s="3">
        <v>1</v>
      </c>
      <c r="D216" s="2">
        <v>88990</v>
      </c>
      <c r="E216" s="2">
        <v>58425</v>
      </c>
      <c r="F216" s="2">
        <v>27845</v>
      </c>
      <c r="G216" s="2">
        <v>2725</v>
      </c>
      <c r="H216" s="3">
        <v>0.66</v>
      </c>
      <c r="I216" s="3">
        <v>0.31</v>
      </c>
      <c r="J216" s="3">
        <v>0.03</v>
      </c>
    </row>
    <row r="217" spans="1:10" x14ac:dyDescent="0.35">
      <c r="A217" t="s">
        <v>391</v>
      </c>
      <c r="B217" s="2">
        <v>27475</v>
      </c>
      <c r="C217" s="3">
        <v>1</v>
      </c>
      <c r="D217" s="2">
        <v>37345</v>
      </c>
      <c r="E217" s="2">
        <v>21035</v>
      </c>
      <c r="F217" s="2">
        <v>15520</v>
      </c>
      <c r="G217" s="2">
        <v>785</v>
      </c>
      <c r="H217" s="3">
        <v>0.56000000000000005</v>
      </c>
      <c r="I217" s="3">
        <v>0.42</v>
      </c>
      <c r="J217" s="3">
        <v>0.02</v>
      </c>
    </row>
    <row r="218" spans="1:10" x14ac:dyDescent="0.35">
      <c r="A218" t="s">
        <v>689</v>
      </c>
      <c r="B218" s="2">
        <v>14585</v>
      </c>
      <c r="C218" s="3">
        <v>0.03</v>
      </c>
      <c r="D218" s="2">
        <v>14485</v>
      </c>
      <c r="E218" s="2">
        <v>9465</v>
      </c>
      <c r="F218" s="2">
        <v>4505</v>
      </c>
      <c r="G218" s="2">
        <v>520</v>
      </c>
      <c r="H218" s="3">
        <v>0.65</v>
      </c>
      <c r="I218" s="3">
        <v>0.31</v>
      </c>
      <c r="J218" s="3">
        <v>0.04</v>
      </c>
    </row>
    <row r="219" spans="1:10" x14ac:dyDescent="0.35">
      <c r="A219" t="s">
        <v>690</v>
      </c>
      <c r="B219" s="2">
        <v>12580</v>
      </c>
      <c r="C219" s="3">
        <v>0.03</v>
      </c>
      <c r="D219" s="2">
        <v>12490</v>
      </c>
      <c r="E219" s="2">
        <v>8125</v>
      </c>
      <c r="F219" s="2">
        <v>3925</v>
      </c>
      <c r="G219" s="2">
        <v>435</v>
      </c>
      <c r="H219" s="3">
        <v>0.65</v>
      </c>
      <c r="I219" s="3">
        <v>0.31</v>
      </c>
      <c r="J219" s="3">
        <v>0.03</v>
      </c>
    </row>
    <row r="220" spans="1:10" x14ac:dyDescent="0.35">
      <c r="A220" t="s">
        <v>691</v>
      </c>
      <c r="B220" s="2">
        <v>8775</v>
      </c>
      <c r="C220" s="3">
        <v>0.02</v>
      </c>
      <c r="D220" s="2">
        <v>8720</v>
      </c>
      <c r="E220" s="2">
        <v>6085</v>
      </c>
      <c r="F220" s="2">
        <v>2350</v>
      </c>
      <c r="G220" s="2">
        <v>290</v>
      </c>
      <c r="H220" s="3">
        <v>0.7</v>
      </c>
      <c r="I220" s="3">
        <v>0.27</v>
      </c>
      <c r="J220" s="3">
        <v>0.03</v>
      </c>
    </row>
    <row r="221" spans="1:10" x14ac:dyDescent="0.35">
      <c r="A221" t="s">
        <v>692</v>
      </c>
      <c r="B221" s="2">
        <v>5340</v>
      </c>
      <c r="C221" s="3">
        <v>0.01</v>
      </c>
      <c r="D221" s="2">
        <v>5305</v>
      </c>
      <c r="E221" s="2">
        <v>3535</v>
      </c>
      <c r="F221" s="2">
        <v>1605</v>
      </c>
      <c r="G221" s="2">
        <v>165</v>
      </c>
      <c r="H221" s="3">
        <v>0.67</v>
      </c>
      <c r="I221" s="3">
        <v>0.3</v>
      </c>
      <c r="J221" s="3">
        <v>0.03</v>
      </c>
    </row>
    <row r="222" spans="1:10" x14ac:dyDescent="0.35">
      <c r="A222" t="s">
        <v>693</v>
      </c>
      <c r="B222" s="2">
        <v>5020</v>
      </c>
      <c r="C222" s="3">
        <v>0.01</v>
      </c>
      <c r="D222" s="2">
        <v>4985</v>
      </c>
      <c r="E222" s="2">
        <v>3490</v>
      </c>
      <c r="F222" s="2">
        <v>1340</v>
      </c>
      <c r="G222" s="2">
        <v>155</v>
      </c>
      <c r="H222" s="3">
        <v>0.7</v>
      </c>
      <c r="I222" s="3">
        <v>0.27</v>
      </c>
      <c r="J222" s="3">
        <v>0.03</v>
      </c>
    </row>
    <row r="223" spans="1:10" x14ac:dyDescent="0.35">
      <c r="A223" t="s">
        <v>694</v>
      </c>
      <c r="B223" s="2">
        <v>12095</v>
      </c>
      <c r="C223" s="3">
        <v>0.03</v>
      </c>
      <c r="D223" s="2">
        <v>12025</v>
      </c>
      <c r="E223" s="2">
        <v>8310</v>
      </c>
      <c r="F223" s="2">
        <v>3275</v>
      </c>
      <c r="G223" s="2">
        <v>445</v>
      </c>
      <c r="H223" s="3">
        <v>0.69</v>
      </c>
      <c r="I223" s="3">
        <v>0.27</v>
      </c>
      <c r="J223" s="3">
        <v>0.04</v>
      </c>
    </row>
    <row r="224" spans="1:10" x14ac:dyDescent="0.35">
      <c r="A224" t="s">
        <v>695</v>
      </c>
      <c r="B224" s="2">
        <v>15655</v>
      </c>
      <c r="C224" s="3">
        <v>0.03</v>
      </c>
      <c r="D224" s="2">
        <v>15535</v>
      </c>
      <c r="E224" s="2">
        <v>10845</v>
      </c>
      <c r="F224" s="2">
        <v>4105</v>
      </c>
      <c r="G224" s="2">
        <v>590</v>
      </c>
      <c r="H224" s="3">
        <v>0.7</v>
      </c>
      <c r="I224" s="3">
        <v>0.26</v>
      </c>
      <c r="J224" s="3">
        <v>0.04</v>
      </c>
    </row>
    <row r="225" spans="1:10" x14ac:dyDescent="0.35">
      <c r="A225" t="s">
        <v>696</v>
      </c>
      <c r="B225" s="2">
        <v>13380</v>
      </c>
      <c r="C225" s="3">
        <v>0.03</v>
      </c>
      <c r="D225" s="2">
        <v>13315</v>
      </c>
      <c r="E225" s="2">
        <v>9255</v>
      </c>
      <c r="F225" s="2">
        <v>3550</v>
      </c>
      <c r="G225" s="2">
        <v>510</v>
      </c>
      <c r="H225" s="3">
        <v>0.7</v>
      </c>
      <c r="I225" s="3">
        <v>0.27</v>
      </c>
      <c r="J225" s="3">
        <v>0.04</v>
      </c>
    </row>
    <row r="226" spans="1:10" x14ac:dyDescent="0.35">
      <c r="A226" t="s">
        <v>697</v>
      </c>
      <c r="B226" s="2">
        <v>4605</v>
      </c>
      <c r="C226" s="3">
        <v>0.01</v>
      </c>
      <c r="D226" s="2">
        <v>4580</v>
      </c>
      <c r="E226" s="2">
        <v>3035</v>
      </c>
      <c r="F226" s="2">
        <v>1400</v>
      </c>
      <c r="G226" s="2">
        <v>140</v>
      </c>
      <c r="H226" s="3">
        <v>0.66</v>
      </c>
      <c r="I226" s="3">
        <v>0.31</v>
      </c>
      <c r="J226" s="3">
        <v>0.03</v>
      </c>
    </row>
    <row r="227" spans="1:10" x14ac:dyDescent="0.35">
      <c r="A227" t="s">
        <v>698</v>
      </c>
      <c r="B227" s="2">
        <v>7825</v>
      </c>
      <c r="C227" s="3">
        <v>0.02</v>
      </c>
      <c r="D227" s="2">
        <v>7775</v>
      </c>
      <c r="E227" s="2">
        <v>5310</v>
      </c>
      <c r="F227" s="2">
        <v>2215</v>
      </c>
      <c r="G227" s="2">
        <v>250</v>
      </c>
      <c r="H227" s="3">
        <v>0.68</v>
      </c>
      <c r="I227" s="3">
        <v>0.28999999999999998</v>
      </c>
      <c r="J227" s="3">
        <v>0.03</v>
      </c>
    </row>
    <row r="228" spans="1:10" x14ac:dyDescent="0.35">
      <c r="A228" t="s">
        <v>699</v>
      </c>
      <c r="B228" s="2">
        <v>4465</v>
      </c>
      <c r="C228" s="3">
        <v>0.01</v>
      </c>
      <c r="D228" s="2">
        <v>4445</v>
      </c>
      <c r="E228" s="2">
        <v>2920</v>
      </c>
      <c r="F228" s="2">
        <v>1380</v>
      </c>
      <c r="G228" s="2">
        <v>145</v>
      </c>
      <c r="H228" s="3">
        <v>0.66</v>
      </c>
      <c r="I228" s="3">
        <v>0.31</v>
      </c>
      <c r="J228" s="3">
        <v>0.03</v>
      </c>
    </row>
    <row r="229" spans="1:10" x14ac:dyDescent="0.35">
      <c r="A229" t="s">
        <v>700</v>
      </c>
      <c r="B229" s="2">
        <v>28285</v>
      </c>
      <c r="C229" s="3">
        <v>0.06</v>
      </c>
      <c r="D229" s="2">
        <v>28060</v>
      </c>
      <c r="E229" s="2">
        <v>18720</v>
      </c>
      <c r="F229" s="2">
        <v>8395</v>
      </c>
      <c r="G229" s="2">
        <v>945</v>
      </c>
      <c r="H229" s="3">
        <v>0.67</v>
      </c>
      <c r="I229" s="3">
        <v>0.3</v>
      </c>
      <c r="J229" s="3">
        <v>0.03</v>
      </c>
    </row>
    <row r="230" spans="1:10" x14ac:dyDescent="0.35">
      <c r="A230" t="s">
        <v>701</v>
      </c>
      <c r="B230" s="2">
        <v>13390</v>
      </c>
      <c r="C230" s="3">
        <v>0.03</v>
      </c>
      <c r="D230" s="2">
        <v>13310</v>
      </c>
      <c r="E230" s="2">
        <v>9140</v>
      </c>
      <c r="F230" s="2">
        <v>3650</v>
      </c>
      <c r="G230" s="2">
        <v>520</v>
      </c>
      <c r="H230" s="3">
        <v>0.69</v>
      </c>
      <c r="I230" s="3">
        <v>0.27</v>
      </c>
      <c r="J230" s="3">
        <v>0.04</v>
      </c>
    </row>
    <row r="231" spans="1:10" x14ac:dyDescent="0.35">
      <c r="A231" t="s">
        <v>702</v>
      </c>
      <c r="B231" s="2">
        <v>33950</v>
      </c>
      <c r="C231" s="3">
        <v>7.0000000000000007E-2</v>
      </c>
      <c r="D231" s="2">
        <v>33745</v>
      </c>
      <c r="E231" s="2">
        <v>23610</v>
      </c>
      <c r="F231" s="2">
        <v>8945</v>
      </c>
      <c r="G231" s="2">
        <v>1190</v>
      </c>
      <c r="H231" s="3">
        <v>0.7</v>
      </c>
      <c r="I231" s="3">
        <v>0.27</v>
      </c>
      <c r="J231" s="3">
        <v>0.04</v>
      </c>
    </row>
    <row r="232" spans="1:10" x14ac:dyDescent="0.35">
      <c r="A232" t="s">
        <v>703</v>
      </c>
      <c r="B232" s="2">
        <v>75805</v>
      </c>
      <c r="C232" s="3">
        <v>0.16</v>
      </c>
      <c r="D232" s="2">
        <v>75150</v>
      </c>
      <c r="E232" s="2">
        <v>50215</v>
      </c>
      <c r="F232" s="2">
        <v>22105</v>
      </c>
      <c r="G232" s="2">
        <v>2830</v>
      </c>
      <c r="H232" s="3">
        <v>0.67</v>
      </c>
      <c r="I232" s="3">
        <v>0.28999999999999998</v>
      </c>
      <c r="J232" s="3">
        <v>0.04</v>
      </c>
    </row>
    <row r="233" spans="1:10" x14ac:dyDescent="0.35">
      <c r="A233" t="s">
        <v>704</v>
      </c>
      <c r="B233" s="2">
        <v>15255</v>
      </c>
      <c r="C233" s="3">
        <v>0.03</v>
      </c>
      <c r="D233" s="2">
        <v>15145</v>
      </c>
      <c r="E233" s="2">
        <v>10175</v>
      </c>
      <c r="F233" s="2">
        <v>4420</v>
      </c>
      <c r="G233" s="2">
        <v>550</v>
      </c>
      <c r="H233" s="3">
        <v>0.67</v>
      </c>
      <c r="I233" s="3">
        <v>0.28999999999999998</v>
      </c>
      <c r="J233" s="3">
        <v>0.04</v>
      </c>
    </row>
    <row r="234" spans="1:10" x14ac:dyDescent="0.35">
      <c r="A234" t="s">
        <v>705</v>
      </c>
      <c r="B234" s="2">
        <v>7590</v>
      </c>
      <c r="C234" s="3">
        <v>0.02</v>
      </c>
      <c r="D234" s="2">
        <v>7540</v>
      </c>
      <c r="E234" s="2">
        <v>5190</v>
      </c>
      <c r="F234" s="2">
        <v>2080</v>
      </c>
      <c r="G234" s="2">
        <v>265</v>
      </c>
      <c r="H234" s="3">
        <v>0.69</v>
      </c>
      <c r="I234" s="3">
        <v>0.28000000000000003</v>
      </c>
      <c r="J234" s="3">
        <v>0.04</v>
      </c>
    </row>
    <row r="235" spans="1:10" x14ac:dyDescent="0.35">
      <c r="A235" t="s">
        <v>706</v>
      </c>
      <c r="B235" s="2">
        <v>8665</v>
      </c>
      <c r="C235" s="3">
        <v>0.02</v>
      </c>
      <c r="D235" s="2">
        <v>8610</v>
      </c>
      <c r="E235" s="2">
        <v>5840</v>
      </c>
      <c r="F235" s="2">
        <v>2425</v>
      </c>
      <c r="G235" s="2">
        <v>340</v>
      </c>
      <c r="H235" s="3">
        <v>0.68</v>
      </c>
      <c r="I235" s="3">
        <v>0.28000000000000003</v>
      </c>
      <c r="J235" s="3">
        <v>0.04</v>
      </c>
    </row>
    <row r="236" spans="1:10" x14ac:dyDescent="0.35">
      <c r="A236" t="s">
        <v>707</v>
      </c>
      <c r="B236" s="2">
        <v>6435</v>
      </c>
      <c r="C236" s="3">
        <v>0.01</v>
      </c>
      <c r="D236" s="2">
        <v>6395</v>
      </c>
      <c r="E236" s="2">
        <v>4315</v>
      </c>
      <c r="F236" s="2">
        <v>1890</v>
      </c>
      <c r="G236" s="2">
        <v>190</v>
      </c>
      <c r="H236" s="3">
        <v>0.67</v>
      </c>
      <c r="I236" s="3">
        <v>0.3</v>
      </c>
      <c r="J236" s="3">
        <v>0.03</v>
      </c>
    </row>
    <row r="237" spans="1:10" x14ac:dyDescent="0.35">
      <c r="A237" t="s">
        <v>708</v>
      </c>
      <c r="B237" s="2">
        <v>1260</v>
      </c>
      <c r="C237" s="3">
        <v>0</v>
      </c>
      <c r="D237" s="2">
        <v>1260</v>
      </c>
      <c r="E237" s="2">
        <v>795</v>
      </c>
      <c r="F237" s="2">
        <v>425</v>
      </c>
      <c r="G237" s="2">
        <v>40</v>
      </c>
      <c r="H237" s="3">
        <v>0.63</v>
      </c>
      <c r="I237" s="3">
        <v>0.34</v>
      </c>
      <c r="J237" s="3">
        <v>0.03</v>
      </c>
    </row>
    <row r="238" spans="1:10" x14ac:dyDescent="0.35">
      <c r="A238" t="s">
        <v>709</v>
      </c>
      <c r="B238" s="2">
        <v>15070</v>
      </c>
      <c r="C238" s="3">
        <v>0.03</v>
      </c>
      <c r="D238" s="2">
        <v>15000</v>
      </c>
      <c r="E238" s="2">
        <v>10515</v>
      </c>
      <c r="F238" s="2">
        <v>3915</v>
      </c>
      <c r="G238" s="2">
        <v>570</v>
      </c>
      <c r="H238" s="3">
        <v>0.7</v>
      </c>
      <c r="I238" s="3">
        <v>0.26</v>
      </c>
      <c r="J238" s="3">
        <v>0.04</v>
      </c>
    </row>
    <row r="239" spans="1:10" x14ac:dyDescent="0.35">
      <c r="A239" t="s">
        <v>710</v>
      </c>
      <c r="B239" s="2">
        <v>36045</v>
      </c>
      <c r="C239" s="3">
        <v>0.08</v>
      </c>
      <c r="D239" s="2">
        <v>35835</v>
      </c>
      <c r="E239" s="2">
        <v>24440</v>
      </c>
      <c r="F239" s="2">
        <v>10135</v>
      </c>
      <c r="G239" s="2">
        <v>1260</v>
      </c>
      <c r="H239" s="3">
        <v>0.68</v>
      </c>
      <c r="I239" s="3">
        <v>0.28000000000000003</v>
      </c>
      <c r="J239" s="3">
        <v>0.04</v>
      </c>
    </row>
    <row r="240" spans="1:10" x14ac:dyDescent="0.35">
      <c r="A240" t="s">
        <v>711</v>
      </c>
      <c r="B240" s="2">
        <v>950</v>
      </c>
      <c r="C240" s="3">
        <v>0</v>
      </c>
      <c r="D240" s="2">
        <v>945</v>
      </c>
      <c r="E240" s="2">
        <v>600</v>
      </c>
      <c r="F240" s="2">
        <v>320</v>
      </c>
      <c r="G240" s="2">
        <v>25</v>
      </c>
      <c r="H240" s="3">
        <v>0.63</v>
      </c>
      <c r="I240" s="3">
        <v>0.34</v>
      </c>
      <c r="J240" s="3">
        <v>0.03</v>
      </c>
    </row>
    <row r="241" spans="1:10" x14ac:dyDescent="0.35">
      <c r="A241" t="s">
        <v>712</v>
      </c>
      <c r="B241" s="2">
        <v>9370</v>
      </c>
      <c r="C241" s="3">
        <v>0.02</v>
      </c>
      <c r="D241" s="2">
        <v>9305</v>
      </c>
      <c r="E241" s="2">
        <v>6250</v>
      </c>
      <c r="F241" s="2">
        <v>2750</v>
      </c>
      <c r="G241" s="2">
        <v>305</v>
      </c>
      <c r="H241" s="3">
        <v>0.67</v>
      </c>
      <c r="I241" s="3">
        <v>0.3</v>
      </c>
      <c r="J241" s="3">
        <v>0.03</v>
      </c>
    </row>
    <row r="242" spans="1:10" x14ac:dyDescent="0.35">
      <c r="A242" t="s">
        <v>713</v>
      </c>
      <c r="B242" s="2">
        <v>15140</v>
      </c>
      <c r="C242" s="3">
        <v>0.03</v>
      </c>
      <c r="D242" s="2">
        <v>15030</v>
      </c>
      <c r="E242" s="2">
        <v>10080</v>
      </c>
      <c r="F242" s="2">
        <v>4430</v>
      </c>
      <c r="G242" s="2">
        <v>520</v>
      </c>
      <c r="H242" s="3">
        <v>0.67</v>
      </c>
      <c r="I242" s="3">
        <v>0.28999999999999998</v>
      </c>
      <c r="J242" s="3">
        <v>0.03</v>
      </c>
    </row>
    <row r="243" spans="1:10" x14ac:dyDescent="0.35">
      <c r="A243" t="s">
        <v>714</v>
      </c>
      <c r="B243" s="2">
        <v>7495</v>
      </c>
      <c r="C243" s="3">
        <v>0.02</v>
      </c>
      <c r="D243" s="2">
        <v>7435</v>
      </c>
      <c r="E243" s="2">
        <v>5170</v>
      </c>
      <c r="F243" s="2">
        <v>2040</v>
      </c>
      <c r="G243" s="2">
        <v>230</v>
      </c>
      <c r="H243" s="3">
        <v>0.7</v>
      </c>
      <c r="I243" s="3">
        <v>0.27</v>
      </c>
      <c r="J243" s="3">
        <v>0.03</v>
      </c>
    </row>
    <row r="244" spans="1:10" x14ac:dyDescent="0.35">
      <c r="A244" t="s">
        <v>715</v>
      </c>
      <c r="B244" s="2">
        <v>980</v>
      </c>
      <c r="C244" s="3">
        <v>0</v>
      </c>
      <c r="D244" s="2">
        <v>970</v>
      </c>
      <c r="E244" s="2">
        <v>620</v>
      </c>
      <c r="F244" s="2">
        <v>320</v>
      </c>
      <c r="G244" s="2">
        <v>30</v>
      </c>
      <c r="H244" s="3">
        <v>0.64</v>
      </c>
      <c r="I244" s="3">
        <v>0.33</v>
      </c>
      <c r="J244" s="3">
        <v>0.03</v>
      </c>
    </row>
    <row r="245" spans="1:10" x14ac:dyDescent="0.35">
      <c r="A245" t="s">
        <v>716</v>
      </c>
      <c r="B245" s="2">
        <v>8960</v>
      </c>
      <c r="C245" s="3">
        <v>0.02</v>
      </c>
      <c r="D245" s="2">
        <v>8900</v>
      </c>
      <c r="E245" s="2">
        <v>6125</v>
      </c>
      <c r="F245" s="2">
        <v>2465</v>
      </c>
      <c r="G245" s="2">
        <v>310</v>
      </c>
      <c r="H245" s="3">
        <v>0.69</v>
      </c>
      <c r="I245" s="3">
        <v>0.28000000000000003</v>
      </c>
      <c r="J245" s="3">
        <v>0.04</v>
      </c>
    </row>
    <row r="246" spans="1:10" x14ac:dyDescent="0.35">
      <c r="A246" t="s">
        <v>717</v>
      </c>
      <c r="B246" s="2">
        <v>27250</v>
      </c>
      <c r="C246" s="3">
        <v>0.06</v>
      </c>
      <c r="D246" s="2">
        <v>27030</v>
      </c>
      <c r="E246" s="2">
        <v>18380</v>
      </c>
      <c r="F246" s="2">
        <v>7685</v>
      </c>
      <c r="G246" s="2">
        <v>970</v>
      </c>
      <c r="H246" s="3">
        <v>0.68</v>
      </c>
      <c r="I246" s="3">
        <v>0.28000000000000003</v>
      </c>
      <c r="J246" s="3">
        <v>0.04</v>
      </c>
    </row>
    <row r="247" spans="1:10" x14ac:dyDescent="0.35">
      <c r="A247" t="s">
        <v>718</v>
      </c>
      <c r="B247" s="2">
        <v>5210</v>
      </c>
      <c r="C247" s="3">
        <v>0.01</v>
      </c>
      <c r="D247" s="2">
        <v>5185</v>
      </c>
      <c r="E247" s="2">
        <v>3575</v>
      </c>
      <c r="F247" s="2">
        <v>1440</v>
      </c>
      <c r="G247" s="2">
        <v>170</v>
      </c>
      <c r="H247" s="3">
        <v>0.69</v>
      </c>
      <c r="I247" s="3">
        <v>0.28000000000000003</v>
      </c>
      <c r="J247" s="3">
        <v>0.03</v>
      </c>
    </row>
    <row r="248" spans="1:10" x14ac:dyDescent="0.35">
      <c r="A248" t="s">
        <v>719</v>
      </c>
      <c r="B248" s="2">
        <v>10975</v>
      </c>
      <c r="C248" s="3">
        <v>0.02</v>
      </c>
      <c r="D248" s="2">
        <v>10925</v>
      </c>
      <c r="E248" s="2">
        <v>7485</v>
      </c>
      <c r="F248" s="2">
        <v>3030</v>
      </c>
      <c r="G248" s="2">
        <v>405</v>
      </c>
      <c r="H248" s="3">
        <v>0.69</v>
      </c>
      <c r="I248" s="3">
        <v>0.28000000000000003</v>
      </c>
      <c r="J248" s="3">
        <v>0.04</v>
      </c>
    </row>
    <row r="249" spans="1:10" x14ac:dyDescent="0.35">
      <c r="A249" t="s">
        <v>720</v>
      </c>
      <c r="B249" s="2">
        <v>17650</v>
      </c>
      <c r="C249" s="3">
        <v>0.04</v>
      </c>
      <c r="D249" s="2">
        <v>17530</v>
      </c>
      <c r="E249" s="2">
        <v>11720</v>
      </c>
      <c r="F249" s="2">
        <v>5065</v>
      </c>
      <c r="G249" s="2">
        <v>745</v>
      </c>
      <c r="H249" s="3">
        <v>0.67</v>
      </c>
      <c r="I249" s="3">
        <v>0.28999999999999998</v>
      </c>
      <c r="J249" s="3">
        <v>0.04</v>
      </c>
    </row>
    <row r="250" spans="1:10" x14ac:dyDescent="0.35">
      <c r="A250" t="s">
        <v>721</v>
      </c>
      <c r="B250" s="2">
        <v>360</v>
      </c>
      <c r="C250" s="3">
        <v>0</v>
      </c>
      <c r="D250" s="2">
        <v>355</v>
      </c>
      <c r="E250" s="2">
        <v>245</v>
      </c>
      <c r="F250" s="2">
        <v>90</v>
      </c>
      <c r="G250" s="2">
        <v>20</v>
      </c>
      <c r="H250" s="3">
        <v>0.69</v>
      </c>
      <c r="I250" s="3">
        <v>0.25</v>
      </c>
      <c r="J250" s="3">
        <v>0.06</v>
      </c>
    </row>
    <row r="251" spans="1:10" x14ac:dyDescent="0.35">
      <c r="A251" t="s">
        <v>722</v>
      </c>
      <c r="B251" s="2">
        <v>12575</v>
      </c>
      <c r="C251" s="3">
        <v>0.03</v>
      </c>
      <c r="D251" s="2">
        <v>12560</v>
      </c>
      <c r="E251" s="2">
        <v>1780</v>
      </c>
      <c r="F251" s="2">
        <v>10560</v>
      </c>
      <c r="G251" s="2">
        <v>220</v>
      </c>
      <c r="H251" s="3">
        <v>0.14000000000000001</v>
      </c>
      <c r="I251" s="3">
        <v>0.84</v>
      </c>
      <c r="J251" s="3">
        <v>0.02</v>
      </c>
    </row>
    <row r="252" spans="1:10" x14ac:dyDescent="0.35">
      <c r="A252" t="s">
        <v>723</v>
      </c>
      <c r="B252" s="2">
        <v>695</v>
      </c>
      <c r="C252" s="3">
        <v>0</v>
      </c>
      <c r="D252" s="2">
        <v>520</v>
      </c>
      <c r="E252" s="2">
        <v>145</v>
      </c>
      <c r="F252" s="2">
        <v>70</v>
      </c>
      <c r="G252" s="2">
        <v>310</v>
      </c>
      <c r="H252" s="3">
        <v>0.28000000000000003</v>
      </c>
      <c r="I252" s="3">
        <v>0.13</v>
      </c>
      <c r="J252" s="3">
        <v>0.59</v>
      </c>
    </row>
    <row r="253" spans="1:10" x14ac:dyDescent="0.35">
      <c r="A253" t="s">
        <v>392</v>
      </c>
      <c r="B253" s="2">
        <v>463685</v>
      </c>
      <c r="C253" s="3">
        <v>1</v>
      </c>
      <c r="D253" s="2">
        <v>460400</v>
      </c>
      <c r="E253" s="2">
        <v>305500</v>
      </c>
      <c r="F253" s="2">
        <v>138305</v>
      </c>
      <c r="G253" s="2">
        <v>16590</v>
      </c>
      <c r="H253" s="3">
        <v>0.66</v>
      </c>
      <c r="I253" s="3">
        <v>0.3</v>
      </c>
      <c r="J253" s="3">
        <v>0.04</v>
      </c>
    </row>
  </sheetData>
  <sheetProtection sheet="1" objects="1" scenarios="1"/>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53"/>
  <sheetViews>
    <sheetView zoomScaleNormal="100" workbookViewId="0"/>
  </sheetViews>
  <sheetFormatPr defaultColWidth="11" defaultRowHeight="15.5" x14ac:dyDescent="0.35"/>
  <cols>
    <col min="1" max="1" width="35.75" customWidth="1"/>
    <col min="2" max="3" width="16.75" customWidth="1"/>
    <col min="4" max="4" width="16.83203125" customWidth="1"/>
    <col min="5" max="15" width="16.75" customWidth="1"/>
  </cols>
  <sheetData>
    <row r="1" spans="1:13" ht="77.5" x14ac:dyDescent="0.35">
      <c r="A1" s="29" t="s">
        <v>478</v>
      </c>
      <c r="B1" s="1" t="s">
        <v>250</v>
      </c>
      <c r="C1" s="1" t="s">
        <v>181</v>
      </c>
      <c r="D1" s="1" t="s">
        <v>724</v>
      </c>
      <c r="E1" s="1" t="s">
        <v>725</v>
      </c>
      <c r="F1" s="1" t="s">
        <v>726</v>
      </c>
      <c r="G1" s="1" t="s">
        <v>727</v>
      </c>
      <c r="H1" s="1" t="s">
        <v>728</v>
      </c>
      <c r="I1" s="1" t="s">
        <v>729</v>
      </c>
      <c r="J1" s="1" t="s">
        <v>730</v>
      </c>
      <c r="K1" s="1" t="s">
        <v>731</v>
      </c>
      <c r="L1" s="1" t="s">
        <v>732</v>
      </c>
      <c r="M1" s="1" t="s">
        <v>733</v>
      </c>
    </row>
    <row r="2" spans="1:13" x14ac:dyDescent="0.35">
      <c r="A2" t="s">
        <v>479</v>
      </c>
      <c r="B2" s="2">
        <v>590</v>
      </c>
      <c r="C2" s="3">
        <v>0.03</v>
      </c>
      <c r="D2" s="2">
        <v>565</v>
      </c>
      <c r="E2" s="2">
        <v>0</v>
      </c>
      <c r="F2" s="2">
        <v>0</v>
      </c>
      <c r="G2" s="2">
        <v>0</v>
      </c>
      <c r="H2" s="2">
        <v>25</v>
      </c>
      <c r="I2" s="3">
        <v>0.96</v>
      </c>
      <c r="J2" s="3">
        <v>0</v>
      </c>
      <c r="K2" s="3">
        <v>0</v>
      </c>
      <c r="L2" s="3">
        <v>0</v>
      </c>
      <c r="M2" s="3">
        <v>0.04</v>
      </c>
    </row>
    <row r="3" spans="1:13" x14ac:dyDescent="0.35">
      <c r="A3" t="s">
        <v>480</v>
      </c>
      <c r="B3" s="2">
        <v>3415</v>
      </c>
      <c r="C3" s="3">
        <v>0.03</v>
      </c>
      <c r="D3" s="2">
        <v>975</v>
      </c>
      <c r="E3" s="2">
        <v>1320</v>
      </c>
      <c r="F3" s="2">
        <v>690</v>
      </c>
      <c r="G3" s="2">
        <v>1525</v>
      </c>
      <c r="H3" s="2">
        <v>365</v>
      </c>
      <c r="I3" s="3">
        <v>0.28999999999999998</v>
      </c>
      <c r="J3" s="3">
        <v>0.39</v>
      </c>
      <c r="K3" s="3">
        <v>0.2</v>
      </c>
      <c r="L3" s="3">
        <v>0.45</v>
      </c>
      <c r="M3" s="3">
        <v>0.11</v>
      </c>
    </row>
    <row r="4" spans="1:13" x14ac:dyDescent="0.35">
      <c r="A4" t="s">
        <v>481</v>
      </c>
      <c r="B4" s="2">
        <v>3780</v>
      </c>
      <c r="C4" s="3">
        <v>0.03</v>
      </c>
      <c r="D4" s="2">
        <v>1105</v>
      </c>
      <c r="E4" s="2">
        <v>1260</v>
      </c>
      <c r="F4" s="2">
        <v>990</v>
      </c>
      <c r="G4" s="2">
        <v>2600</v>
      </c>
      <c r="H4" s="2">
        <v>420</v>
      </c>
      <c r="I4" s="3">
        <v>0.28999999999999998</v>
      </c>
      <c r="J4" s="3">
        <v>0.33</v>
      </c>
      <c r="K4" s="3">
        <v>0.26</v>
      </c>
      <c r="L4" s="3">
        <v>0.69</v>
      </c>
      <c r="M4" s="3">
        <v>0.11</v>
      </c>
    </row>
    <row r="5" spans="1:13" x14ac:dyDescent="0.35">
      <c r="A5" t="s">
        <v>482</v>
      </c>
      <c r="B5" s="2">
        <v>2735</v>
      </c>
      <c r="C5" s="3">
        <v>0.03</v>
      </c>
      <c r="D5" s="2">
        <v>1045</v>
      </c>
      <c r="E5" s="2">
        <v>860</v>
      </c>
      <c r="F5" s="2">
        <v>730</v>
      </c>
      <c r="G5" s="2">
        <v>1915</v>
      </c>
      <c r="H5" s="2">
        <v>255</v>
      </c>
      <c r="I5" s="3">
        <v>0.38</v>
      </c>
      <c r="J5" s="3">
        <v>0.31</v>
      </c>
      <c r="K5" s="3">
        <v>0.27</v>
      </c>
      <c r="L5" s="3">
        <v>0.7</v>
      </c>
      <c r="M5" s="3">
        <v>0.09</v>
      </c>
    </row>
    <row r="6" spans="1:13" x14ac:dyDescent="0.35">
      <c r="A6" t="s">
        <v>483</v>
      </c>
      <c r="B6" s="2">
        <v>3145</v>
      </c>
      <c r="C6" s="3">
        <v>0.04</v>
      </c>
      <c r="D6" s="2">
        <v>1165</v>
      </c>
      <c r="E6" s="2">
        <v>825</v>
      </c>
      <c r="F6" s="2">
        <v>755</v>
      </c>
      <c r="G6" s="2">
        <v>2035</v>
      </c>
      <c r="H6" s="2">
        <v>455</v>
      </c>
      <c r="I6" s="3">
        <v>0.37</v>
      </c>
      <c r="J6" s="3">
        <v>0.26</v>
      </c>
      <c r="K6" s="3">
        <v>0.24</v>
      </c>
      <c r="L6" s="3">
        <v>0.65</v>
      </c>
      <c r="M6" s="3">
        <v>0.15</v>
      </c>
    </row>
    <row r="7" spans="1:13" x14ac:dyDescent="0.35">
      <c r="A7" t="s">
        <v>484</v>
      </c>
      <c r="B7" s="2">
        <v>925</v>
      </c>
      <c r="C7" s="3">
        <v>0.03</v>
      </c>
      <c r="D7" s="2">
        <v>505</v>
      </c>
      <c r="E7" s="2">
        <v>205</v>
      </c>
      <c r="F7" s="2">
        <v>130</v>
      </c>
      <c r="G7" s="2">
        <v>730</v>
      </c>
      <c r="H7" s="2">
        <v>95</v>
      </c>
      <c r="I7" s="3">
        <v>0.55000000000000004</v>
      </c>
      <c r="J7" s="3">
        <v>0.22</v>
      </c>
      <c r="K7" s="3">
        <v>0.14000000000000001</v>
      </c>
      <c r="L7" s="3">
        <v>0.79</v>
      </c>
      <c r="M7" s="3">
        <v>0.1</v>
      </c>
    </row>
    <row r="8" spans="1:13" x14ac:dyDescent="0.35">
      <c r="A8" t="s">
        <v>689</v>
      </c>
      <c r="B8" s="2">
        <v>14585</v>
      </c>
      <c r="C8" s="3">
        <v>0.03</v>
      </c>
      <c r="D8" s="2">
        <v>5365</v>
      </c>
      <c r="E8" s="2">
        <v>4465</v>
      </c>
      <c r="F8" s="2">
        <v>3295</v>
      </c>
      <c r="G8" s="2">
        <v>8805</v>
      </c>
      <c r="H8" s="2">
        <v>1620</v>
      </c>
      <c r="I8" s="3">
        <v>0.37</v>
      </c>
      <c r="J8" s="3">
        <v>0.31</v>
      </c>
      <c r="K8" s="3">
        <v>0.23</v>
      </c>
      <c r="L8" s="3">
        <v>0.6</v>
      </c>
      <c r="M8" s="3">
        <v>0.11</v>
      </c>
    </row>
    <row r="9" spans="1:13" x14ac:dyDescent="0.35">
      <c r="A9" t="s">
        <v>485</v>
      </c>
      <c r="B9" s="2">
        <v>555</v>
      </c>
      <c r="C9" s="3">
        <v>0.03</v>
      </c>
      <c r="D9" s="2">
        <v>530</v>
      </c>
      <c r="E9" s="2">
        <v>0</v>
      </c>
      <c r="F9" s="2">
        <v>0</v>
      </c>
      <c r="G9" s="2">
        <v>0</v>
      </c>
      <c r="H9" s="2">
        <v>25</v>
      </c>
      <c r="I9" s="3">
        <v>0.95</v>
      </c>
      <c r="J9" s="3">
        <v>0</v>
      </c>
      <c r="K9" s="3">
        <v>0</v>
      </c>
      <c r="L9" s="3">
        <v>0</v>
      </c>
      <c r="M9" s="3">
        <v>0.05</v>
      </c>
    </row>
    <row r="10" spans="1:13" x14ac:dyDescent="0.35">
      <c r="A10" t="s">
        <v>486</v>
      </c>
      <c r="B10" s="2">
        <v>2850</v>
      </c>
      <c r="C10" s="3">
        <v>0.02</v>
      </c>
      <c r="D10" s="2">
        <v>805</v>
      </c>
      <c r="E10" s="2">
        <v>1115</v>
      </c>
      <c r="F10" s="2">
        <v>660</v>
      </c>
      <c r="G10" s="2">
        <v>1300</v>
      </c>
      <c r="H10" s="2">
        <v>295</v>
      </c>
      <c r="I10" s="3">
        <v>0.28000000000000003</v>
      </c>
      <c r="J10" s="3">
        <v>0.39</v>
      </c>
      <c r="K10" s="3">
        <v>0.23</v>
      </c>
      <c r="L10" s="3">
        <v>0.46</v>
      </c>
      <c r="M10" s="3">
        <v>0.1</v>
      </c>
    </row>
    <row r="11" spans="1:13" x14ac:dyDescent="0.35">
      <c r="A11" t="s">
        <v>487</v>
      </c>
      <c r="B11" s="2">
        <v>3465</v>
      </c>
      <c r="C11" s="3">
        <v>0.03</v>
      </c>
      <c r="D11" s="2">
        <v>930</v>
      </c>
      <c r="E11" s="2">
        <v>1160</v>
      </c>
      <c r="F11" s="2">
        <v>925</v>
      </c>
      <c r="G11" s="2">
        <v>2270</v>
      </c>
      <c r="H11" s="2">
        <v>445</v>
      </c>
      <c r="I11" s="3">
        <v>0.27</v>
      </c>
      <c r="J11" s="3">
        <v>0.33</v>
      </c>
      <c r="K11" s="3">
        <v>0.27</v>
      </c>
      <c r="L11" s="3">
        <v>0.65</v>
      </c>
      <c r="M11" s="3">
        <v>0.13</v>
      </c>
    </row>
    <row r="12" spans="1:13" x14ac:dyDescent="0.35">
      <c r="A12" t="s">
        <v>488</v>
      </c>
      <c r="B12" s="2">
        <v>2385</v>
      </c>
      <c r="C12" s="3">
        <v>0.03</v>
      </c>
      <c r="D12" s="2">
        <v>865</v>
      </c>
      <c r="E12" s="2">
        <v>775</v>
      </c>
      <c r="F12" s="2">
        <v>695</v>
      </c>
      <c r="G12" s="2">
        <v>1660</v>
      </c>
      <c r="H12" s="2">
        <v>210</v>
      </c>
      <c r="I12" s="3">
        <v>0.36</v>
      </c>
      <c r="J12" s="3">
        <v>0.32</v>
      </c>
      <c r="K12" s="3">
        <v>0.28999999999999998</v>
      </c>
      <c r="L12" s="3">
        <v>0.7</v>
      </c>
      <c r="M12" s="3">
        <v>0.09</v>
      </c>
    </row>
    <row r="13" spans="1:13" x14ac:dyDescent="0.35">
      <c r="A13" t="s">
        <v>489</v>
      </c>
      <c r="B13" s="2">
        <v>2515</v>
      </c>
      <c r="C13" s="3">
        <v>0.03</v>
      </c>
      <c r="D13" s="2">
        <v>1000</v>
      </c>
      <c r="E13" s="2">
        <v>690</v>
      </c>
      <c r="F13" s="2">
        <v>635</v>
      </c>
      <c r="G13" s="2">
        <v>1720</v>
      </c>
      <c r="H13" s="2">
        <v>285</v>
      </c>
      <c r="I13" s="3">
        <v>0.4</v>
      </c>
      <c r="J13" s="3">
        <v>0.27</v>
      </c>
      <c r="K13" s="3">
        <v>0.25</v>
      </c>
      <c r="L13" s="3">
        <v>0.68</v>
      </c>
      <c r="M13" s="3">
        <v>0.11</v>
      </c>
    </row>
    <row r="14" spans="1:13" x14ac:dyDescent="0.35">
      <c r="A14" t="s">
        <v>490</v>
      </c>
      <c r="B14" s="2">
        <v>805</v>
      </c>
      <c r="C14" s="3">
        <v>0.03</v>
      </c>
      <c r="D14" s="2">
        <v>445</v>
      </c>
      <c r="E14" s="2">
        <v>180</v>
      </c>
      <c r="F14" s="2">
        <v>90</v>
      </c>
      <c r="G14" s="2">
        <v>645</v>
      </c>
      <c r="H14" s="2">
        <v>100</v>
      </c>
      <c r="I14" s="3">
        <v>0.55000000000000004</v>
      </c>
      <c r="J14" s="3">
        <v>0.23</v>
      </c>
      <c r="K14" s="3">
        <v>0.11</v>
      </c>
      <c r="L14" s="3">
        <v>0.8</v>
      </c>
      <c r="M14" s="3">
        <v>0.12</v>
      </c>
    </row>
    <row r="15" spans="1:13" x14ac:dyDescent="0.35">
      <c r="A15" t="s">
        <v>690</v>
      </c>
      <c r="B15" s="2">
        <v>12580</v>
      </c>
      <c r="C15" s="3">
        <v>0.03</v>
      </c>
      <c r="D15" s="2">
        <v>4575</v>
      </c>
      <c r="E15" s="2">
        <v>3925</v>
      </c>
      <c r="F15" s="2">
        <v>3005</v>
      </c>
      <c r="G15" s="2">
        <v>7590</v>
      </c>
      <c r="H15" s="2">
        <v>1355</v>
      </c>
      <c r="I15" s="3">
        <v>0.36</v>
      </c>
      <c r="J15" s="3">
        <v>0.31</v>
      </c>
      <c r="K15" s="3">
        <v>0.24</v>
      </c>
      <c r="L15" s="3">
        <v>0.6</v>
      </c>
      <c r="M15" s="3">
        <v>0.11</v>
      </c>
    </row>
    <row r="16" spans="1:13" x14ac:dyDescent="0.35">
      <c r="A16" t="s">
        <v>491</v>
      </c>
      <c r="B16" s="2">
        <v>350</v>
      </c>
      <c r="C16" s="3">
        <v>0.02</v>
      </c>
      <c r="D16" s="2">
        <v>345</v>
      </c>
      <c r="E16" s="2">
        <v>0</v>
      </c>
      <c r="F16" s="2">
        <v>0</v>
      </c>
      <c r="G16" s="2">
        <v>0</v>
      </c>
      <c r="H16" s="2">
        <v>5</v>
      </c>
      <c r="I16" s="3">
        <v>0.99</v>
      </c>
      <c r="J16" s="3">
        <v>0</v>
      </c>
      <c r="K16" s="3">
        <v>0</v>
      </c>
      <c r="L16" s="3">
        <v>0</v>
      </c>
      <c r="M16" s="3">
        <v>0.01</v>
      </c>
    </row>
    <row r="17" spans="1:13" x14ac:dyDescent="0.35">
      <c r="A17" t="s">
        <v>492</v>
      </c>
      <c r="B17" s="2">
        <v>2360</v>
      </c>
      <c r="C17" s="3">
        <v>0.02</v>
      </c>
      <c r="D17" s="2">
        <v>650</v>
      </c>
      <c r="E17" s="2">
        <v>945</v>
      </c>
      <c r="F17" s="2">
        <v>545</v>
      </c>
      <c r="G17" s="2">
        <v>1030</v>
      </c>
      <c r="H17" s="2">
        <v>285</v>
      </c>
      <c r="I17" s="3">
        <v>0.28000000000000003</v>
      </c>
      <c r="J17" s="3">
        <v>0.4</v>
      </c>
      <c r="K17" s="3">
        <v>0.23</v>
      </c>
      <c r="L17" s="3">
        <v>0.44</v>
      </c>
      <c r="M17" s="3">
        <v>0.12</v>
      </c>
    </row>
    <row r="18" spans="1:13" x14ac:dyDescent="0.35">
      <c r="A18" t="s">
        <v>493</v>
      </c>
      <c r="B18" s="2">
        <v>2290</v>
      </c>
      <c r="C18" s="3">
        <v>0.02</v>
      </c>
      <c r="D18" s="2">
        <v>650</v>
      </c>
      <c r="E18" s="2">
        <v>735</v>
      </c>
      <c r="F18" s="2">
        <v>695</v>
      </c>
      <c r="G18" s="2">
        <v>1530</v>
      </c>
      <c r="H18" s="2">
        <v>260</v>
      </c>
      <c r="I18" s="3">
        <v>0.28000000000000003</v>
      </c>
      <c r="J18" s="3">
        <v>0.32</v>
      </c>
      <c r="K18" s="3">
        <v>0.3</v>
      </c>
      <c r="L18" s="3">
        <v>0.67</v>
      </c>
      <c r="M18" s="3">
        <v>0.11</v>
      </c>
    </row>
    <row r="19" spans="1:13" x14ac:dyDescent="0.35">
      <c r="A19" t="s">
        <v>494</v>
      </c>
      <c r="B19" s="2">
        <v>1650</v>
      </c>
      <c r="C19" s="3">
        <v>0.02</v>
      </c>
      <c r="D19" s="2">
        <v>670</v>
      </c>
      <c r="E19" s="2">
        <v>540</v>
      </c>
      <c r="F19" s="2">
        <v>425</v>
      </c>
      <c r="G19" s="2">
        <v>1215</v>
      </c>
      <c r="H19" s="2">
        <v>135</v>
      </c>
      <c r="I19" s="3">
        <v>0.4</v>
      </c>
      <c r="J19" s="3">
        <v>0.33</v>
      </c>
      <c r="K19" s="3">
        <v>0.26</v>
      </c>
      <c r="L19" s="3">
        <v>0.74</v>
      </c>
      <c r="M19" s="3">
        <v>0.08</v>
      </c>
    </row>
    <row r="20" spans="1:13" x14ac:dyDescent="0.35">
      <c r="A20" t="s">
        <v>495</v>
      </c>
      <c r="B20" s="2">
        <v>1615</v>
      </c>
      <c r="C20" s="3">
        <v>0.02</v>
      </c>
      <c r="D20" s="2">
        <v>665</v>
      </c>
      <c r="E20" s="2">
        <v>455</v>
      </c>
      <c r="F20" s="2">
        <v>405</v>
      </c>
      <c r="G20" s="2">
        <v>1130</v>
      </c>
      <c r="H20" s="2">
        <v>185</v>
      </c>
      <c r="I20" s="3">
        <v>0.41</v>
      </c>
      <c r="J20" s="3">
        <v>0.28000000000000003</v>
      </c>
      <c r="K20" s="3">
        <v>0.25</v>
      </c>
      <c r="L20" s="3">
        <v>0.7</v>
      </c>
      <c r="M20" s="3">
        <v>0.11</v>
      </c>
    </row>
    <row r="21" spans="1:13" x14ac:dyDescent="0.35">
      <c r="A21" t="s">
        <v>496</v>
      </c>
      <c r="B21" s="2">
        <v>510</v>
      </c>
      <c r="C21" s="3">
        <v>0.02</v>
      </c>
      <c r="D21" s="2">
        <v>310</v>
      </c>
      <c r="E21" s="2">
        <v>125</v>
      </c>
      <c r="F21" s="2">
        <v>55</v>
      </c>
      <c r="G21" s="2">
        <v>420</v>
      </c>
      <c r="H21" s="2">
        <v>35</v>
      </c>
      <c r="I21" s="3">
        <v>0.61</v>
      </c>
      <c r="J21" s="3">
        <v>0.25</v>
      </c>
      <c r="K21" s="3">
        <v>0.1</v>
      </c>
      <c r="L21" s="3">
        <v>0.83</v>
      </c>
      <c r="M21" s="3">
        <v>7.0000000000000007E-2</v>
      </c>
    </row>
    <row r="22" spans="1:13" x14ac:dyDescent="0.35">
      <c r="A22" t="s">
        <v>691</v>
      </c>
      <c r="B22" s="2">
        <v>8775</v>
      </c>
      <c r="C22" s="3">
        <v>0.02</v>
      </c>
      <c r="D22" s="2">
        <v>3285</v>
      </c>
      <c r="E22" s="2">
        <v>2800</v>
      </c>
      <c r="F22" s="2">
        <v>2125</v>
      </c>
      <c r="G22" s="2">
        <v>5325</v>
      </c>
      <c r="H22" s="2">
        <v>900</v>
      </c>
      <c r="I22" s="3">
        <v>0.37</v>
      </c>
      <c r="J22" s="3">
        <v>0.32</v>
      </c>
      <c r="K22" s="3">
        <v>0.24</v>
      </c>
      <c r="L22" s="3">
        <v>0.61</v>
      </c>
      <c r="M22" s="3">
        <v>0.1</v>
      </c>
    </row>
    <row r="23" spans="1:13" x14ac:dyDescent="0.35">
      <c r="A23" t="s">
        <v>497</v>
      </c>
      <c r="B23" s="2">
        <v>260</v>
      </c>
      <c r="C23" s="3">
        <v>0.01</v>
      </c>
      <c r="D23" s="2">
        <v>245</v>
      </c>
      <c r="E23" s="2">
        <v>0</v>
      </c>
      <c r="F23" s="2">
        <v>0</v>
      </c>
      <c r="G23" s="2">
        <v>0</v>
      </c>
      <c r="H23" s="2">
        <v>15</v>
      </c>
      <c r="I23" s="3">
        <v>0.95</v>
      </c>
      <c r="J23" s="3">
        <v>0</v>
      </c>
      <c r="K23" s="3">
        <v>0</v>
      </c>
      <c r="L23" s="3">
        <v>0</v>
      </c>
      <c r="M23" s="3">
        <v>0.05</v>
      </c>
    </row>
    <row r="24" spans="1:13" x14ac:dyDescent="0.35">
      <c r="A24" t="s">
        <v>498</v>
      </c>
      <c r="B24" s="2">
        <v>1340</v>
      </c>
      <c r="C24" s="3">
        <v>0.01</v>
      </c>
      <c r="D24" s="2">
        <v>345</v>
      </c>
      <c r="E24" s="2">
        <v>560</v>
      </c>
      <c r="F24" s="2">
        <v>315</v>
      </c>
      <c r="G24" s="2">
        <v>540</v>
      </c>
      <c r="H24" s="2">
        <v>150</v>
      </c>
      <c r="I24" s="3">
        <v>0.26</v>
      </c>
      <c r="J24" s="3">
        <v>0.42</v>
      </c>
      <c r="K24" s="3">
        <v>0.23</v>
      </c>
      <c r="L24" s="3">
        <v>0.4</v>
      </c>
      <c r="M24" s="3">
        <v>0.11</v>
      </c>
    </row>
    <row r="25" spans="1:13" x14ac:dyDescent="0.35">
      <c r="A25" t="s">
        <v>499</v>
      </c>
      <c r="B25" s="2">
        <v>1410</v>
      </c>
      <c r="C25" s="3">
        <v>0.01</v>
      </c>
      <c r="D25" s="2">
        <v>375</v>
      </c>
      <c r="E25" s="2">
        <v>500</v>
      </c>
      <c r="F25" s="2">
        <v>410</v>
      </c>
      <c r="G25" s="2">
        <v>920</v>
      </c>
      <c r="H25" s="2">
        <v>175</v>
      </c>
      <c r="I25" s="3">
        <v>0.27</v>
      </c>
      <c r="J25" s="3">
        <v>0.36</v>
      </c>
      <c r="K25" s="3">
        <v>0.28999999999999998</v>
      </c>
      <c r="L25" s="3">
        <v>0.65</v>
      </c>
      <c r="M25" s="3">
        <v>0.12</v>
      </c>
    </row>
    <row r="26" spans="1:13" x14ac:dyDescent="0.35">
      <c r="A26" t="s">
        <v>500</v>
      </c>
      <c r="B26" s="2">
        <v>955</v>
      </c>
      <c r="C26" s="3">
        <v>0.01</v>
      </c>
      <c r="D26" s="2">
        <v>305</v>
      </c>
      <c r="E26" s="2">
        <v>295</v>
      </c>
      <c r="F26" s="2">
        <v>345</v>
      </c>
      <c r="G26" s="2">
        <v>620</v>
      </c>
      <c r="H26" s="2">
        <v>80</v>
      </c>
      <c r="I26" s="3">
        <v>0.32</v>
      </c>
      <c r="J26" s="3">
        <v>0.31</v>
      </c>
      <c r="K26" s="3">
        <v>0.36</v>
      </c>
      <c r="L26" s="3">
        <v>0.65</v>
      </c>
      <c r="M26" s="3">
        <v>0.08</v>
      </c>
    </row>
    <row r="27" spans="1:13" x14ac:dyDescent="0.35">
      <c r="A27" t="s">
        <v>501</v>
      </c>
      <c r="B27" s="2">
        <v>1070</v>
      </c>
      <c r="C27" s="3">
        <v>0.01</v>
      </c>
      <c r="D27" s="2">
        <v>395</v>
      </c>
      <c r="E27" s="2">
        <v>300</v>
      </c>
      <c r="F27" s="2">
        <v>290</v>
      </c>
      <c r="G27" s="2">
        <v>705</v>
      </c>
      <c r="H27" s="2">
        <v>150</v>
      </c>
      <c r="I27" s="3">
        <v>0.37</v>
      </c>
      <c r="J27" s="3">
        <v>0.28000000000000003</v>
      </c>
      <c r="K27" s="3">
        <v>0.27</v>
      </c>
      <c r="L27" s="3">
        <v>0.66</v>
      </c>
      <c r="M27" s="3">
        <v>0.14000000000000001</v>
      </c>
    </row>
    <row r="28" spans="1:13" x14ac:dyDescent="0.35">
      <c r="A28" t="s">
        <v>502</v>
      </c>
      <c r="B28" s="2">
        <v>300</v>
      </c>
      <c r="C28" s="3">
        <v>0.01</v>
      </c>
      <c r="D28" s="2">
        <v>195</v>
      </c>
      <c r="E28" s="2">
        <v>70</v>
      </c>
      <c r="F28" s="2">
        <v>45</v>
      </c>
      <c r="G28" s="2">
        <v>255</v>
      </c>
      <c r="H28" s="2">
        <v>20</v>
      </c>
      <c r="I28" s="3">
        <v>0.64</v>
      </c>
      <c r="J28" s="3">
        <v>0.24</v>
      </c>
      <c r="K28" s="3">
        <v>0.14000000000000001</v>
      </c>
      <c r="L28" s="3">
        <v>0.84</v>
      </c>
      <c r="M28" s="3">
        <v>0.06</v>
      </c>
    </row>
    <row r="29" spans="1:13" x14ac:dyDescent="0.35">
      <c r="A29" t="s">
        <v>692</v>
      </c>
      <c r="B29" s="2">
        <v>5340</v>
      </c>
      <c r="C29" s="3">
        <v>0.01</v>
      </c>
      <c r="D29" s="2">
        <v>1865</v>
      </c>
      <c r="E29" s="2">
        <v>1730</v>
      </c>
      <c r="F29" s="2">
        <v>1405</v>
      </c>
      <c r="G29" s="2">
        <v>3035</v>
      </c>
      <c r="H29" s="2">
        <v>585</v>
      </c>
      <c r="I29" s="3">
        <v>0.35</v>
      </c>
      <c r="J29" s="3">
        <v>0.32</v>
      </c>
      <c r="K29" s="3">
        <v>0.26</v>
      </c>
      <c r="L29" s="3">
        <v>0.56999999999999995</v>
      </c>
      <c r="M29" s="3">
        <v>0.11</v>
      </c>
    </row>
    <row r="30" spans="1:13" x14ac:dyDescent="0.35">
      <c r="A30" t="s">
        <v>503</v>
      </c>
      <c r="B30" s="2">
        <v>170</v>
      </c>
      <c r="C30" s="3">
        <v>0.01</v>
      </c>
      <c r="D30" s="2">
        <v>160</v>
      </c>
      <c r="E30" s="2">
        <v>0</v>
      </c>
      <c r="F30" s="2">
        <v>0</v>
      </c>
      <c r="G30" s="2">
        <v>0</v>
      </c>
      <c r="H30" s="2">
        <v>10</v>
      </c>
      <c r="I30" s="3">
        <v>0.95</v>
      </c>
      <c r="J30" s="3">
        <v>0</v>
      </c>
      <c r="K30" s="3">
        <v>0</v>
      </c>
      <c r="L30" s="3">
        <v>0</v>
      </c>
      <c r="M30" s="3">
        <v>0.05</v>
      </c>
    </row>
    <row r="31" spans="1:13" x14ac:dyDescent="0.35">
      <c r="A31" t="s">
        <v>504</v>
      </c>
      <c r="B31" s="2">
        <v>1385</v>
      </c>
      <c r="C31" s="3">
        <v>0.01</v>
      </c>
      <c r="D31" s="2">
        <v>325</v>
      </c>
      <c r="E31" s="2">
        <v>560</v>
      </c>
      <c r="F31" s="2">
        <v>340</v>
      </c>
      <c r="G31" s="2">
        <v>575</v>
      </c>
      <c r="H31" s="2">
        <v>170</v>
      </c>
      <c r="I31" s="3">
        <v>0.23</v>
      </c>
      <c r="J31" s="3">
        <v>0.41</v>
      </c>
      <c r="K31" s="3">
        <v>0.25</v>
      </c>
      <c r="L31" s="3">
        <v>0.42</v>
      </c>
      <c r="M31" s="3">
        <v>0.12</v>
      </c>
    </row>
    <row r="32" spans="1:13" x14ac:dyDescent="0.35">
      <c r="A32" t="s">
        <v>505</v>
      </c>
      <c r="B32" s="2">
        <v>1305</v>
      </c>
      <c r="C32" s="3">
        <v>0.01</v>
      </c>
      <c r="D32" s="2">
        <v>380</v>
      </c>
      <c r="E32" s="2">
        <v>400</v>
      </c>
      <c r="F32" s="2">
        <v>385</v>
      </c>
      <c r="G32" s="2">
        <v>860</v>
      </c>
      <c r="H32" s="2">
        <v>150</v>
      </c>
      <c r="I32" s="3">
        <v>0.28999999999999998</v>
      </c>
      <c r="J32" s="3">
        <v>0.31</v>
      </c>
      <c r="K32" s="3">
        <v>0.3</v>
      </c>
      <c r="L32" s="3">
        <v>0.66</v>
      </c>
      <c r="M32" s="3">
        <v>0.11</v>
      </c>
    </row>
    <row r="33" spans="1:13" x14ac:dyDescent="0.35">
      <c r="A33" t="s">
        <v>506</v>
      </c>
      <c r="B33" s="2">
        <v>895</v>
      </c>
      <c r="C33" s="3">
        <v>0.01</v>
      </c>
      <c r="D33" s="2">
        <v>375</v>
      </c>
      <c r="E33" s="2">
        <v>270</v>
      </c>
      <c r="F33" s="2">
        <v>250</v>
      </c>
      <c r="G33" s="2">
        <v>650</v>
      </c>
      <c r="H33" s="2">
        <v>70</v>
      </c>
      <c r="I33" s="3">
        <v>0.42</v>
      </c>
      <c r="J33" s="3">
        <v>0.3</v>
      </c>
      <c r="K33" s="3">
        <v>0.28000000000000003</v>
      </c>
      <c r="L33" s="3">
        <v>0.73</v>
      </c>
      <c r="M33" s="3">
        <v>0.08</v>
      </c>
    </row>
    <row r="34" spans="1:13" x14ac:dyDescent="0.35">
      <c r="A34" t="s">
        <v>507</v>
      </c>
      <c r="B34" s="2">
        <v>995</v>
      </c>
      <c r="C34" s="3">
        <v>0.01</v>
      </c>
      <c r="D34" s="2">
        <v>390</v>
      </c>
      <c r="E34" s="2">
        <v>270</v>
      </c>
      <c r="F34" s="2">
        <v>250</v>
      </c>
      <c r="G34" s="2">
        <v>650</v>
      </c>
      <c r="H34" s="2">
        <v>155</v>
      </c>
      <c r="I34" s="3">
        <v>0.39</v>
      </c>
      <c r="J34" s="3">
        <v>0.27</v>
      </c>
      <c r="K34" s="3">
        <v>0.25</v>
      </c>
      <c r="L34" s="3">
        <v>0.65</v>
      </c>
      <c r="M34" s="3">
        <v>0.16</v>
      </c>
    </row>
    <row r="35" spans="1:13" x14ac:dyDescent="0.35">
      <c r="A35" t="s">
        <v>508</v>
      </c>
      <c r="B35" s="2">
        <v>270</v>
      </c>
      <c r="C35" s="3">
        <v>0.01</v>
      </c>
      <c r="D35" s="2">
        <v>165</v>
      </c>
      <c r="E35" s="2">
        <v>55</v>
      </c>
      <c r="F35" s="2">
        <v>30</v>
      </c>
      <c r="G35" s="2">
        <v>225</v>
      </c>
      <c r="H35" s="2">
        <v>20</v>
      </c>
      <c r="I35" s="3">
        <v>0.6</v>
      </c>
      <c r="J35" s="3">
        <v>0.19</v>
      </c>
      <c r="K35" s="3">
        <v>0.1</v>
      </c>
      <c r="L35" s="3">
        <v>0.83</v>
      </c>
      <c r="M35" s="3">
        <v>7.0000000000000007E-2</v>
      </c>
    </row>
    <row r="36" spans="1:13" x14ac:dyDescent="0.35">
      <c r="A36" t="s">
        <v>693</v>
      </c>
      <c r="B36" s="2">
        <v>5020</v>
      </c>
      <c r="C36" s="3">
        <v>0.01</v>
      </c>
      <c r="D36" s="2">
        <v>1795</v>
      </c>
      <c r="E36" s="2">
        <v>1555</v>
      </c>
      <c r="F36" s="2">
        <v>1260</v>
      </c>
      <c r="G36" s="2">
        <v>2960</v>
      </c>
      <c r="H36" s="2">
        <v>575</v>
      </c>
      <c r="I36" s="3">
        <v>0.36</v>
      </c>
      <c r="J36" s="3">
        <v>0.31</v>
      </c>
      <c r="K36" s="3">
        <v>0.25</v>
      </c>
      <c r="L36" s="3">
        <v>0.59</v>
      </c>
      <c r="M36" s="3">
        <v>0.11</v>
      </c>
    </row>
    <row r="37" spans="1:13" x14ac:dyDescent="0.35">
      <c r="A37" t="s">
        <v>509</v>
      </c>
      <c r="B37" s="2">
        <v>430</v>
      </c>
      <c r="C37" s="3">
        <v>0.02</v>
      </c>
      <c r="D37" s="2">
        <v>415</v>
      </c>
      <c r="E37" s="2">
        <v>0</v>
      </c>
      <c r="F37" s="2">
        <v>0</v>
      </c>
      <c r="G37" s="2">
        <v>0</v>
      </c>
      <c r="H37" s="2">
        <v>15</v>
      </c>
      <c r="I37" s="3">
        <v>0.97</v>
      </c>
      <c r="J37" s="3">
        <v>0</v>
      </c>
      <c r="K37" s="3">
        <v>0</v>
      </c>
      <c r="L37" s="3">
        <v>0</v>
      </c>
      <c r="M37" s="3">
        <v>0.03</v>
      </c>
    </row>
    <row r="38" spans="1:13" x14ac:dyDescent="0.35">
      <c r="A38" t="s">
        <v>510</v>
      </c>
      <c r="B38" s="2">
        <v>3300</v>
      </c>
      <c r="C38" s="3">
        <v>0.03</v>
      </c>
      <c r="D38" s="2">
        <v>850</v>
      </c>
      <c r="E38" s="2">
        <v>1405</v>
      </c>
      <c r="F38" s="2">
        <v>730</v>
      </c>
      <c r="G38" s="2">
        <v>1435</v>
      </c>
      <c r="H38" s="2">
        <v>375</v>
      </c>
      <c r="I38" s="3">
        <v>0.26</v>
      </c>
      <c r="J38" s="3">
        <v>0.43</v>
      </c>
      <c r="K38" s="3">
        <v>0.22</v>
      </c>
      <c r="L38" s="3">
        <v>0.43</v>
      </c>
      <c r="M38" s="3">
        <v>0.11</v>
      </c>
    </row>
    <row r="39" spans="1:13" x14ac:dyDescent="0.35">
      <c r="A39" t="s">
        <v>511</v>
      </c>
      <c r="B39" s="2">
        <v>3075</v>
      </c>
      <c r="C39" s="3">
        <v>0.03</v>
      </c>
      <c r="D39" s="2">
        <v>845</v>
      </c>
      <c r="E39" s="2">
        <v>1105</v>
      </c>
      <c r="F39" s="2">
        <v>915</v>
      </c>
      <c r="G39" s="2">
        <v>2065</v>
      </c>
      <c r="H39" s="2">
        <v>310</v>
      </c>
      <c r="I39" s="3">
        <v>0.27</v>
      </c>
      <c r="J39" s="3">
        <v>0.36</v>
      </c>
      <c r="K39" s="3">
        <v>0.3</v>
      </c>
      <c r="L39" s="3">
        <v>0.67</v>
      </c>
      <c r="M39" s="3">
        <v>0.1</v>
      </c>
    </row>
    <row r="40" spans="1:13" x14ac:dyDescent="0.35">
      <c r="A40" t="s">
        <v>512</v>
      </c>
      <c r="B40" s="2">
        <v>2275</v>
      </c>
      <c r="C40" s="3">
        <v>0.03</v>
      </c>
      <c r="D40" s="2">
        <v>810</v>
      </c>
      <c r="E40" s="2">
        <v>765</v>
      </c>
      <c r="F40" s="2">
        <v>745</v>
      </c>
      <c r="G40" s="2">
        <v>1550</v>
      </c>
      <c r="H40" s="2">
        <v>195</v>
      </c>
      <c r="I40" s="3">
        <v>0.36</v>
      </c>
      <c r="J40" s="3">
        <v>0.34</v>
      </c>
      <c r="K40" s="3">
        <v>0.33</v>
      </c>
      <c r="L40" s="3">
        <v>0.68</v>
      </c>
      <c r="M40" s="3">
        <v>0.09</v>
      </c>
    </row>
    <row r="41" spans="1:13" x14ac:dyDescent="0.35">
      <c r="A41" t="s">
        <v>513</v>
      </c>
      <c r="B41" s="2">
        <v>2305</v>
      </c>
      <c r="C41" s="3">
        <v>0.03</v>
      </c>
      <c r="D41" s="2">
        <v>900</v>
      </c>
      <c r="E41" s="2">
        <v>690</v>
      </c>
      <c r="F41" s="2">
        <v>635</v>
      </c>
      <c r="G41" s="2">
        <v>1570</v>
      </c>
      <c r="H41" s="2">
        <v>245</v>
      </c>
      <c r="I41" s="3">
        <v>0.39</v>
      </c>
      <c r="J41" s="3">
        <v>0.3</v>
      </c>
      <c r="K41" s="3">
        <v>0.28000000000000003</v>
      </c>
      <c r="L41" s="3">
        <v>0.68</v>
      </c>
      <c r="M41" s="3">
        <v>0.11</v>
      </c>
    </row>
    <row r="42" spans="1:13" x14ac:dyDescent="0.35">
      <c r="A42" t="s">
        <v>514</v>
      </c>
      <c r="B42" s="2">
        <v>710</v>
      </c>
      <c r="C42" s="3">
        <v>0.03</v>
      </c>
      <c r="D42" s="2">
        <v>440</v>
      </c>
      <c r="E42" s="2">
        <v>170</v>
      </c>
      <c r="F42" s="2">
        <v>90</v>
      </c>
      <c r="G42" s="2">
        <v>580</v>
      </c>
      <c r="H42" s="2">
        <v>65</v>
      </c>
      <c r="I42" s="3">
        <v>0.62</v>
      </c>
      <c r="J42" s="3">
        <v>0.24</v>
      </c>
      <c r="K42" s="3">
        <v>0.12</v>
      </c>
      <c r="L42" s="3">
        <v>0.82</v>
      </c>
      <c r="M42" s="3">
        <v>0.09</v>
      </c>
    </row>
    <row r="43" spans="1:13" x14ac:dyDescent="0.35">
      <c r="A43" t="s">
        <v>694</v>
      </c>
      <c r="B43" s="2">
        <v>12095</v>
      </c>
      <c r="C43" s="3">
        <v>0.03</v>
      </c>
      <c r="D43" s="2">
        <v>4265</v>
      </c>
      <c r="E43" s="2">
        <v>4135</v>
      </c>
      <c r="F43" s="2">
        <v>3110</v>
      </c>
      <c r="G43" s="2">
        <v>7200</v>
      </c>
      <c r="H43" s="2">
        <v>1205</v>
      </c>
      <c r="I43" s="3">
        <v>0.35</v>
      </c>
      <c r="J43" s="3">
        <v>0.34</v>
      </c>
      <c r="K43" s="3">
        <v>0.26</v>
      </c>
      <c r="L43" s="3">
        <v>0.6</v>
      </c>
      <c r="M43" s="3">
        <v>0.1</v>
      </c>
    </row>
    <row r="44" spans="1:13" x14ac:dyDescent="0.35">
      <c r="A44" t="s">
        <v>515</v>
      </c>
      <c r="B44" s="2">
        <v>605</v>
      </c>
      <c r="C44" s="3">
        <v>0.03</v>
      </c>
      <c r="D44" s="2">
        <v>585</v>
      </c>
      <c r="E44" s="2">
        <v>0</v>
      </c>
      <c r="F44" s="2">
        <v>0</v>
      </c>
      <c r="G44" s="2">
        <v>0</v>
      </c>
      <c r="H44" s="2">
        <v>15</v>
      </c>
      <c r="I44" s="3">
        <v>0.97</v>
      </c>
      <c r="J44" s="3">
        <v>0</v>
      </c>
      <c r="K44" s="3">
        <v>0</v>
      </c>
      <c r="L44" s="3">
        <v>0</v>
      </c>
      <c r="M44" s="3">
        <v>0.03</v>
      </c>
    </row>
    <row r="45" spans="1:13" x14ac:dyDescent="0.35">
      <c r="A45" t="s">
        <v>516</v>
      </c>
      <c r="B45" s="2">
        <v>4475</v>
      </c>
      <c r="C45" s="3">
        <v>0.03</v>
      </c>
      <c r="D45" s="2">
        <v>1060</v>
      </c>
      <c r="E45" s="2">
        <v>1770</v>
      </c>
      <c r="F45" s="2">
        <v>1025</v>
      </c>
      <c r="G45" s="2">
        <v>1910</v>
      </c>
      <c r="H45" s="2">
        <v>565</v>
      </c>
      <c r="I45" s="3">
        <v>0.24</v>
      </c>
      <c r="J45" s="3">
        <v>0.4</v>
      </c>
      <c r="K45" s="3">
        <v>0.23</v>
      </c>
      <c r="L45" s="3">
        <v>0.43</v>
      </c>
      <c r="M45" s="3">
        <v>0.13</v>
      </c>
    </row>
    <row r="46" spans="1:13" x14ac:dyDescent="0.35">
      <c r="A46" t="s">
        <v>517</v>
      </c>
      <c r="B46" s="2">
        <v>3725</v>
      </c>
      <c r="C46" s="3">
        <v>0.03</v>
      </c>
      <c r="D46" s="2">
        <v>1045</v>
      </c>
      <c r="E46" s="2">
        <v>1185</v>
      </c>
      <c r="F46" s="2">
        <v>1035</v>
      </c>
      <c r="G46" s="2">
        <v>2535</v>
      </c>
      <c r="H46" s="2">
        <v>440</v>
      </c>
      <c r="I46" s="3">
        <v>0.28000000000000003</v>
      </c>
      <c r="J46" s="3">
        <v>0.32</v>
      </c>
      <c r="K46" s="3">
        <v>0.28000000000000003</v>
      </c>
      <c r="L46" s="3">
        <v>0.68</v>
      </c>
      <c r="M46" s="3">
        <v>0.12</v>
      </c>
    </row>
    <row r="47" spans="1:13" x14ac:dyDescent="0.35">
      <c r="A47" t="s">
        <v>518</v>
      </c>
      <c r="B47" s="2">
        <v>2940</v>
      </c>
      <c r="C47" s="3">
        <v>0.03</v>
      </c>
      <c r="D47" s="2">
        <v>1055</v>
      </c>
      <c r="E47" s="2">
        <v>905</v>
      </c>
      <c r="F47" s="2">
        <v>895</v>
      </c>
      <c r="G47" s="2">
        <v>2055</v>
      </c>
      <c r="H47" s="2">
        <v>285</v>
      </c>
      <c r="I47" s="3">
        <v>0.36</v>
      </c>
      <c r="J47" s="3">
        <v>0.31</v>
      </c>
      <c r="K47" s="3">
        <v>0.3</v>
      </c>
      <c r="L47" s="3">
        <v>0.7</v>
      </c>
      <c r="M47" s="3">
        <v>0.1</v>
      </c>
    </row>
    <row r="48" spans="1:13" x14ac:dyDescent="0.35">
      <c r="A48" t="s">
        <v>519</v>
      </c>
      <c r="B48" s="2">
        <v>2910</v>
      </c>
      <c r="C48" s="3">
        <v>0.03</v>
      </c>
      <c r="D48" s="2">
        <v>1190</v>
      </c>
      <c r="E48" s="2">
        <v>780</v>
      </c>
      <c r="F48" s="2">
        <v>770</v>
      </c>
      <c r="G48" s="2">
        <v>2005</v>
      </c>
      <c r="H48" s="2">
        <v>315</v>
      </c>
      <c r="I48" s="3">
        <v>0.41</v>
      </c>
      <c r="J48" s="3">
        <v>0.27</v>
      </c>
      <c r="K48" s="3">
        <v>0.27</v>
      </c>
      <c r="L48" s="3">
        <v>0.69</v>
      </c>
      <c r="M48" s="3">
        <v>0.11</v>
      </c>
    </row>
    <row r="49" spans="1:13" x14ac:dyDescent="0.35">
      <c r="A49" t="s">
        <v>520</v>
      </c>
      <c r="B49" s="2">
        <v>1000</v>
      </c>
      <c r="C49" s="3">
        <v>0.04</v>
      </c>
      <c r="D49" s="2">
        <v>640</v>
      </c>
      <c r="E49" s="2">
        <v>210</v>
      </c>
      <c r="F49" s="2">
        <v>145</v>
      </c>
      <c r="G49" s="2">
        <v>815</v>
      </c>
      <c r="H49" s="2">
        <v>80</v>
      </c>
      <c r="I49" s="3">
        <v>0.64</v>
      </c>
      <c r="J49" s="3">
        <v>0.21</v>
      </c>
      <c r="K49" s="3">
        <v>0.15</v>
      </c>
      <c r="L49" s="3">
        <v>0.82</v>
      </c>
      <c r="M49" s="3">
        <v>0.08</v>
      </c>
    </row>
    <row r="50" spans="1:13" x14ac:dyDescent="0.35">
      <c r="A50" t="s">
        <v>695</v>
      </c>
      <c r="B50" s="2">
        <v>15655</v>
      </c>
      <c r="C50" s="3">
        <v>0.03</v>
      </c>
      <c r="D50" s="2">
        <v>5575</v>
      </c>
      <c r="E50" s="2">
        <v>4850</v>
      </c>
      <c r="F50" s="2">
        <v>3870</v>
      </c>
      <c r="G50" s="2">
        <v>9320</v>
      </c>
      <c r="H50" s="2">
        <v>1705</v>
      </c>
      <c r="I50" s="3">
        <v>0.36</v>
      </c>
      <c r="J50" s="3">
        <v>0.31</v>
      </c>
      <c r="K50" s="3">
        <v>0.25</v>
      </c>
      <c r="L50" s="3">
        <v>0.6</v>
      </c>
      <c r="M50" s="3">
        <v>0.11</v>
      </c>
    </row>
    <row r="51" spans="1:13" x14ac:dyDescent="0.35">
      <c r="A51" t="s">
        <v>521</v>
      </c>
      <c r="B51" s="2">
        <v>555</v>
      </c>
      <c r="C51" s="3">
        <v>0.03</v>
      </c>
      <c r="D51" s="2">
        <v>530</v>
      </c>
      <c r="E51" s="2">
        <v>0</v>
      </c>
      <c r="F51" s="2">
        <v>0</v>
      </c>
      <c r="G51" s="2">
        <v>0</v>
      </c>
      <c r="H51" s="2">
        <v>25</v>
      </c>
      <c r="I51" s="3">
        <v>0.96</v>
      </c>
      <c r="J51" s="3">
        <v>0</v>
      </c>
      <c r="K51" s="3">
        <v>0</v>
      </c>
      <c r="L51" s="3">
        <v>0</v>
      </c>
      <c r="M51" s="3">
        <v>0.04</v>
      </c>
    </row>
    <row r="52" spans="1:13" x14ac:dyDescent="0.35">
      <c r="A52" t="s">
        <v>522</v>
      </c>
      <c r="B52" s="2">
        <v>3840</v>
      </c>
      <c r="C52" s="3">
        <v>0.03</v>
      </c>
      <c r="D52" s="2">
        <v>980</v>
      </c>
      <c r="E52" s="2">
        <v>1525</v>
      </c>
      <c r="F52" s="2">
        <v>785</v>
      </c>
      <c r="G52" s="2">
        <v>1600</v>
      </c>
      <c r="H52" s="2">
        <v>520</v>
      </c>
      <c r="I52" s="3">
        <v>0.26</v>
      </c>
      <c r="J52" s="3">
        <v>0.4</v>
      </c>
      <c r="K52" s="3">
        <v>0.2</v>
      </c>
      <c r="L52" s="3">
        <v>0.42</v>
      </c>
      <c r="M52" s="3">
        <v>0.13</v>
      </c>
    </row>
    <row r="53" spans="1:13" x14ac:dyDescent="0.35">
      <c r="A53" t="s">
        <v>523</v>
      </c>
      <c r="B53" s="2">
        <v>3385</v>
      </c>
      <c r="C53" s="3">
        <v>0.03</v>
      </c>
      <c r="D53" s="2">
        <v>985</v>
      </c>
      <c r="E53" s="2">
        <v>1095</v>
      </c>
      <c r="F53" s="2">
        <v>965</v>
      </c>
      <c r="G53" s="2">
        <v>2300</v>
      </c>
      <c r="H53" s="2">
        <v>385</v>
      </c>
      <c r="I53" s="3">
        <v>0.28999999999999998</v>
      </c>
      <c r="J53" s="3">
        <v>0.32</v>
      </c>
      <c r="K53" s="3">
        <v>0.28000000000000003</v>
      </c>
      <c r="L53" s="3">
        <v>0.68</v>
      </c>
      <c r="M53" s="3">
        <v>0.11</v>
      </c>
    </row>
    <row r="54" spans="1:13" x14ac:dyDescent="0.35">
      <c r="A54" t="s">
        <v>524</v>
      </c>
      <c r="B54" s="2">
        <v>2395</v>
      </c>
      <c r="C54" s="3">
        <v>0.03</v>
      </c>
      <c r="D54" s="2">
        <v>905</v>
      </c>
      <c r="E54" s="2">
        <v>805</v>
      </c>
      <c r="F54" s="2">
        <v>665</v>
      </c>
      <c r="G54" s="2">
        <v>1705</v>
      </c>
      <c r="H54" s="2">
        <v>210</v>
      </c>
      <c r="I54" s="3">
        <v>0.38</v>
      </c>
      <c r="J54" s="3">
        <v>0.34</v>
      </c>
      <c r="K54" s="3">
        <v>0.28000000000000003</v>
      </c>
      <c r="L54" s="3">
        <v>0.71</v>
      </c>
      <c r="M54" s="3">
        <v>0.09</v>
      </c>
    </row>
    <row r="55" spans="1:13" x14ac:dyDescent="0.35">
      <c r="A55" t="s">
        <v>525</v>
      </c>
      <c r="B55" s="2">
        <v>2455</v>
      </c>
      <c r="C55" s="3">
        <v>0.03</v>
      </c>
      <c r="D55" s="2">
        <v>970</v>
      </c>
      <c r="E55" s="2">
        <v>710</v>
      </c>
      <c r="F55" s="2">
        <v>670</v>
      </c>
      <c r="G55" s="2">
        <v>1670</v>
      </c>
      <c r="H55" s="2">
        <v>285</v>
      </c>
      <c r="I55" s="3">
        <v>0.4</v>
      </c>
      <c r="J55" s="3">
        <v>0.28999999999999998</v>
      </c>
      <c r="K55" s="3">
        <v>0.27</v>
      </c>
      <c r="L55" s="3">
        <v>0.68</v>
      </c>
      <c r="M55" s="3">
        <v>0.12</v>
      </c>
    </row>
    <row r="56" spans="1:13" x14ac:dyDescent="0.35">
      <c r="A56" t="s">
        <v>526</v>
      </c>
      <c r="B56" s="2">
        <v>755</v>
      </c>
      <c r="C56" s="3">
        <v>0.03</v>
      </c>
      <c r="D56" s="2">
        <v>455</v>
      </c>
      <c r="E56" s="2">
        <v>180</v>
      </c>
      <c r="F56" s="2">
        <v>100</v>
      </c>
      <c r="G56" s="2">
        <v>620</v>
      </c>
      <c r="H56" s="2">
        <v>50</v>
      </c>
      <c r="I56" s="3">
        <v>0.61</v>
      </c>
      <c r="J56" s="3">
        <v>0.24</v>
      </c>
      <c r="K56" s="3">
        <v>0.13</v>
      </c>
      <c r="L56" s="3">
        <v>0.82</v>
      </c>
      <c r="M56" s="3">
        <v>0.06</v>
      </c>
    </row>
    <row r="57" spans="1:13" x14ac:dyDescent="0.35">
      <c r="A57" t="s">
        <v>696</v>
      </c>
      <c r="B57" s="2">
        <v>13380</v>
      </c>
      <c r="C57" s="3">
        <v>0.03</v>
      </c>
      <c r="D57" s="2">
        <v>4825</v>
      </c>
      <c r="E57" s="2">
        <v>4320</v>
      </c>
      <c r="F57" s="2">
        <v>3185</v>
      </c>
      <c r="G57" s="2">
        <v>7900</v>
      </c>
      <c r="H57" s="2">
        <v>1470</v>
      </c>
      <c r="I57" s="3">
        <v>0.36</v>
      </c>
      <c r="J57" s="3">
        <v>0.32</v>
      </c>
      <c r="K57" s="3">
        <v>0.24</v>
      </c>
      <c r="L57" s="3">
        <v>0.59</v>
      </c>
      <c r="M57" s="3">
        <v>0.11</v>
      </c>
    </row>
    <row r="58" spans="1:13" x14ac:dyDescent="0.35">
      <c r="A58" t="s">
        <v>527</v>
      </c>
      <c r="B58" s="2">
        <v>175</v>
      </c>
      <c r="C58" s="3">
        <v>0.01</v>
      </c>
      <c r="D58" s="2">
        <v>175</v>
      </c>
      <c r="E58" s="2">
        <v>0</v>
      </c>
      <c r="F58" s="2">
        <v>0</v>
      </c>
      <c r="G58" s="2">
        <v>0</v>
      </c>
      <c r="H58" s="2">
        <v>5</v>
      </c>
      <c r="I58" s="3">
        <v>0.98</v>
      </c>
      <c r="J58" s="3">
        <v>0</v>
      </c>
      <c r="K58" s="3">
        <v>0</v>
      </c>
      <c r="L58" s="3">
        <v>0</v>
      </c>
      <c r="M58" s="3">
        <v>0.02</v>
      </c>
    </row>
    <row r="59" spans="1:13" x14ac:dyDescent="0.35">
      <c r="A59" t="s">
        <v>528</v>
      </c>
      <c r="B59" s="2">
        <v>1225</v>
      </c>
      <c r="C59" s="3">
        <v>0.01</v>
      </c>
      <c r="D59" s="2">
        <v>315</v>
      </c>
      <c r="E59" s="2">
        <v>480</v>
      </c>
      <c r="F59" s="2">
        <v>275</v>
      </c>
      <c r="G59" s="2">
        <v>490</v>
      </c>
      <c r="H59" s="2">
        <v>165</v>
      </c>
      <c r="I59" s="3">
        <v>0.26</v>
      </c>
      <c r="J59" s="3">
        <v>0.39</v>
      </c>
      <c r="K59" s="3">
        <v>0.23</v>
      </c>
      <c r="L59" s="3">
        <v>0.4</v>
      </c>
      <c r="M59" s="3">
        <v>0.14000000000000001</v>
      </c>
    </row>
    <row r="60" spans="1:13" x14ac:dyDescent="0.35">
      <c r="A60" t="s">
        <v>529</v>
      </c>
      <c r="B60" s="2">
        <v>1220</v>
      </c>
      <c r="C60" s="3">
        <v>0.01</v>
      </c>
      <c r="D60" s="2">
        <v>300</v>
      </c>
      <c r="E60" s="2">
        <v>375</v>
      </c>
      <c r="F60" s="2">
        <v>390</v>
      </c>
      <c r="G60" s="2">
        <v>730</v>
      </c>
      <c r="H60" s="2">
        <v>160</v>
      </c>
      <c r="I60" s="3">
        <v>0.24</v>
      </c>
      <c r="J60" s="3">
        <v>0.31</v>
      </c>
      <c r="K60" s="3">
        <v>0.32</v>
      </c>
      <c r="L60" s="3">
        <v>0.6</v>
      </c>
      <c r="M60" s="3">
        <v>0.13</v>
      </c>
    </row>
    <row r="61" spans="1:13" x14ac:dyDescent="0.35">
      <c r="A61" t="s">
        <v>530</v>
      </c>
      <c r="B61" s="2">
        <v>905</v>
      </c>
      <c r="C61" s="3">
        <v>0.01</v>
      </c>
      <c r="D61" s="2">
        <v>345</v>
      </c>
      <c r="E61" s="2">
        <v>270</v>
      </c>
      <c r="F61" s="2">
        <v>250</v>
      </c>
      <c r="G61" s="2">
        <v>630</v>
      </c>
      <c r="H61" s="2">
        <v>100</v>
      </c>
      <c r="I61" s="3">
        <v>0.38</v>
      </c>
      <c r="J61" s="3">
        <v>0.3</v>
      </c>
      <c r="K61" s="3">
        <v>0.28000000000000003</v>
      </c>
      <c r="L61" s="3">
        <v>0.69</v>
      </c>
      <c r="M61" s="3">
        <v>0.11</v>
      </c>
    </row>
    <row r="62" spans="1:13" x14ac:dyDescent="0.35">
      <c r="A62" t="s">
        <v>531</v>
      </c>
      <c r="B62" s="2">
        <v>810</v>
      </c>
      <c r="C62" s="3">
        <v>0.01</v>
      </c>
      <c r="D62" s="2">
        <v>320</v>
      </c>
      <c r="E62" s="2">
        <v>225</v>
      </c>
      <c r="F62" s="2">
        <v>200</v>
      </c>
      <c r="G62" s="2">
        <v>540</v>
      </c>
      <c r="H62" s="2">
        <v>100</v>
      </c>
      <c r="I62" s="3">
        <v>0.39</v>
      </c>
      <c r="J62" s="3">
        <v>0.28000000000000003</v>
      </c>
      <c r="K62" s="3">
        <v>0.25</v>
      </c>
      <c r="L62" s="3">
        <v>0.67</v>
      </c>
      <c r="M62" s="3">
        <v>0.12</v>
      </c>
    </row>
    <row r="63" spans="1:13" x14ac:dyDescent="0.35">
      <c r="A63" t="s">
        <v>532</v>
      </c>
      <c r="B63" s="2">
        <v>270</v>
      </c>
      <c r="C63" s="3">
        <v>0.01</v>
      </c>
      <c r="D63" s="2">
        <v>145</v>
      </c>
      <c r="E63" s="2">
        <v>55</v>
      </c>
      <c r="F63" s="2">
        <v>25</v>
      </c>
      <c r="G63" s="2">
        <v>215</v>
      </c>
      <c r="H63" s="2">
        <v>30</v>
      </c>
      <c r="I63" s="3">
        <v>0.54</v>
      </c>
      <c r="J63" s="3">
        <v>0.21</v>
      </c>
      <c r="K63" s="3">
        <v>0.1</v>
      </c>
      <c r="L63" s="3">
        <v>0.79</v>
      </c>
      <c r="M63" s="3">
        <v>0.11</v>
      </c>
    </row>
    <row r="64" spans="1:13" x14ac:dyDescent="0.35">
      <c r="A64" t="s">
        <v>697</v>
      </c>
      <c r="B64" s="2">
        <v>4605</v>
      </c>
      <c r="C64" s="3">
        <v>0.01</v>
      </c>
      <c r="D64" s="2">
        <v>1595</v>
      </c>
      <c r="E64" s="2">
        <v>1410</v>
      </c>
      <c r="F64" s="2">
        <v>1145</v>
      </c>
      <c r="G64" s="2">
        <v>2605</v>
      </c>
      <c r="H64" s="2">
        <v>560</v>
      </c>
      <c r="I64" s="3">
        <v>0.35</v>
      </c>
      <c r="J64" s="3">
        <v>0.31</v>
      </c>
      <c r="K64" s="3">
        <v>0.25</v>
      </c>
      <c r="L64" s="3">
        <v>0.56999999999999995</v>
      </c>
      <c r="M64" s="3">
        <v>0.12</v>
      </c>
    </row>
    <row r="65" spans="1:13" x14ac:dyDescent="0.35">
      <c r="A65" t="s">
        <v>533</v>
      </c>
      <c r="B65" s="2">
        <v>300</v>
      </c>
      <c r="C65" s="3">
        <v>0.02</v>
      </c>
      <c r="D65" s="2">
        <v>290</v>
      </c>
      <c r="E65" s="2">
        <v>0</v>
      </c>
      <c r="F65" s="2">
        <v>0</v>
      </c>
      <c r="G65" s="2">
        <v>0</v>
      </c>
      <c r="H65" s="2">
        <v>10</v>
      </c>
      <c r="I65" s="3">
        <v>0.97</v>
      </c>
      <c r="J65" s="3">
        <v>0</v>
      </c>
      <c r="K65" s="3">
        <v>0</v>
      </c>
      <c r="L65" s="3">
        <v>0</v>
      </c>
      <c r="M65" s="3">
        <v>0.03</v>
      </c>
    </row>
    <row r="66" spans="1:13" x14ac:dyDescent="0.35">
      <c r="A66" t="s">
        <v>534</v>
      </c>
      <c r="B66" s="2">
        <v>2105</v>
      </c>
      <c r="C66" s="3">
        <v>0.02</v>
      </c>
      <c r="D66" s="2">
        <v>495</v>
      </c>
      <c r="E66" s="2">
        <v>830</v>
      </c>
      <c r="F66" s="2">
        <v>515</v>
      </c>
      <c r="G66" s="2">
        <v>870</v>
      </c>
      <c r="H66" s="2">
        <v>265</v>
      </c>
      <c r="I66" s="3">
        <v>0.23</v>
      </c>
      <c r="J66" s="3">
        <v>0.4</v>
      </c>
      <c r="K66" s="3">
        <v>0.24</v>
      </c>
      <c r="L66" s="3">
        <v>0.41</v>
      </c>
      <c r="M66" s="3">
        <v>0.13</v>
      </c>
    </row>
    <row r="67" spans="1:13" x14ac:dyDescent="0.35">
      <c r="A67" t="s">
        <v>535</v>
      </c>
      <c r="B67" s="2">
        <v>1980</v>
      </c>
      <c r="C67" s="3">
        <v>0.02</v>
      </c>
      <c r="D67" s="2">
        <v>545</v>
      </c>
      <c r="E67" s="2">
        <v>635</v>
      </c>
      <c r="F67" s="2">
        <v>610</v>
      </c>
      <c r="G67" s="2">
        <v>1295</v>
      </c>
      <c r="H67" s="2">
        <v>245</v>
      </c>
      <c r="I67" s="3">
        <v>0.28000000000000003</v>
      </c>
      <c r="J67" s="3">
        <v>0.32</v>
      </c>
      <c r="K67" s="3">
        <v>0.31</v>
      </c>
      <c r="L67" s="3">
        <v>0.65</v>
      </c>
      <c r="M67" s="3">
        <v>0.12</v>
      </c>
    </row>
    <row r="68" spans="1:13" x14ac:dyDescent="0.35">
      <c r="A68" t="s">
        <v>536</v>
      </c>
      <c r="B68" s="2">
        <v>1520</v>
      </c>
      <c r="C68" s="3">
        <v>0.02</v>
      </c>
      <c r="D68" s="2">
        <v>615</v>
      </c>
      <c r="E68" s="2">
        <v>510</v>
      </c>
      <c r="F68" s="2">
        <v>460</v>
      </c>
      <c r="G68" s="2">
        <v>1095</v>
      </c>
      <c r="H68" s="2">
        <v>100</v>
      </c>
      <c r="I68" s="3">
        <v>0.4</v>
      </c>
      <c r="J68" s="3">
        <v>0.34</v>
      </c>
      <c r="K68" s="3">
        <v>0.3</v>
      </c>
      <c r="L68" s="3">
        <v>0.72</v>
      </c>
      <c r="M68" s="3">
        <v>0.06</v>
      </c>
    </row>
    <row r="69" spans="1:13" x14ac:dyDescent="0.35">
      <c r="A69" t="s">
        <v>537</v>
      </c>
      <c r="B69" s="2">
        <v>1465</v>
      </c>
      <c r="C69" s="3">
        <v>0.02</v>
      </c>
      <c r="D69" s="2">
        <v>575</v>
      </c>
      <c r="E69" s="2">
        <v>405</v>
      </c>
      <c r="F69" s="2">
        <v>410</v>
      </c>
      <c r="G69" s="2">
        <v>995</v>
      </c>
      <c r="H69" s="2">
        <v>170</v>
      </c>
      <c r="I69" s="3">
        <v>0.39</v>
      </c>
      <c r="J69" s="3">
        <v>0.28000000000000003</v>
      </c>
      <c r="K69" s="3">
        <v>0.28000000000000003</v>
      </c>
      <c r="L69" s="3">
        <v>0.68</v>
      </c>
      <c r="M69" s="3">
        <v>0.12</v>
      </c>
    </row>
    <row r="70" spans="1:13" x14ac:dyDescent="0.35">
      <c r="A70" t="s">
        <v>538</v>
      </c>
      <c r="B70" s="2">
        <v>455</v>
      </c>
      <c r="C70" s="3">
        <v>0.02</v>
      </c>
      <c r="D70" s="2">
        <v>260</v>
      </c>
      <c r="E70" s="2">
        <v>100</v>
      </c>
      <c r="F70" s="2">
        <v>50</v>
      </c>
      <c r="G70" s="2">
        <v>385</v>
      </c>
      <c r="H70" s="2">
        <v>40</v>
      </c>
      <c r="I70" s="3">
        <v>0.56999999999999995</v>
      </c>
      <c r="J70" s="3">
        <v>0.22</v>
      </c>
      <c r="K70" s="3">
        <v>0.11</v>
      </c>
      <c r="L70" s="3">
        <v>0.84</v>
      </c>
      <c r="M70" s="3">
        <v>0.09</v>
      </c>
    </row>
    <row r="71" spans="1:13" x14ac:dyDescent="0.35">
      <c r="A71" t="s">
        <v>698</v>
      </c>
      <c r="B71" s="2">
        <v>7825</v>
      </c>
      <c r="C71" s="3">
        <v>0.02</v>
      </c>
      <c r="D71" s="2">
        <v>2780</v>
      </c>
      <c r="E71" s="2">
        <v>2485</v>
      </c>
      <c r="F71" s="2">
        <v>2045</v>
      </c>
      <c r="G71" s="2">
        <v>4640</v>
      </c>
      <c r="H71" s="2">
        <v>830</v>
      </c>
      <c r="I71" s="3">
        <v>0.36</v>
      </c>
      <c r="J71" s="3">
        <v>0.32</v>
      </c>
      <c r="K71" s="3">
        <v>0.26</v>
      </c>
      <c r="L71" s="3">
        <v>0.59</v>
      </c>
      <c r="M71" s="3">
        <v>0.11</v>
      </c>
    </row>
    <row r="72" spans="1:13" x14ac:dyDescent="0.35">
      <c r="A72" t="s">
        <v>539</v>
      </c>
      <c r="B72" s="2">
        <v>195</v>
      </c>
      <c r="C72" s="3">
        <v>0.01</v>
      </c>
      <c r="D72" s="2">
        <v>185</v>
      </c>
      <c r="E72" s="2">
        <v>0</v>
      </c>
      <c r="F72" s="2">
        <v>0</v>
      </c>
      <c r="G72" s="2">
        <v>0</v>
      </c>
      <c r="H72" s="2">
        <v>10</v>
      </c>
      <c r="I72" s="3">
        <v>0.96</v>
      </c>
      <c r="J72" s="3">
        <v>0</v>
      </c>
      <c r="K72" s="3">
        <v>0</v>
      </c>
      <c r="L72" s="3">
        <v>0</v>
      </c>
      <c r="M72" s="3">
        <v>0.04</v>
      </c>
    </row>
    <row r="73" spans="1:13" x14ac:dyDescent="0.35">
      <c r="A73" t="s">
        <v>540</v>
      </c>
      <c r="B73" s="2">
        <v>1150</v>
      </c>
      <c r="C73" s="3">
        <v>0.01</v>
      </c>
      <c r="D73" s="2">
        <v>280</v>
      </c>
      <c r="E73" s="2">
        <v>455</v>
      </c>
      <c r="F73" s="2">
        <v>280</v>
      </c>
      <c r="G73" s="2">
        <v>430</v>
      </c>
      <c r="H73" s="2">
        <v>150</v>
      </c>
      <c r="I73" s="3">
        <v>0.25</v>
      </c>
      <c r="J73" s="3">
        <v>0.39</v>
      </c>
      <c r="K73" s="3">
        <v>0.24</v>
      </c>
      <c r="L73" s="3">
        <v>0.37</v>
      </c>
      <c r="M73" s="3">
        <v>0.13</v>
      </c>
    </row>
    <row r="74" spans="1:13" x14ac:dyDescent="0.35">
      <c r="A74" t="s">
        <v>541</v>
      </c>
      <c r="B74" s="2">
        <v>1230</v>
      </c>
      <c r="C74" s="3">
        <v>0.01</v>
      </c>
      <c r="D74" s="2">
        <v>355</v>
      </c>
      <c r="E74" s="2">
        <v>385</v>
      </c>
      <c r="F74" s="2">
        <v>370</v>
      </c>
      <c r="G74" s="2">
        <v>815</v>
      </c>
      <c r="H74" s="2">
        <v>130</v>
      </c>
      <c r="I74" s="3">
        <v>0.28999999999999998</v>
      </c>
      <c r="J74" s="3">
        <v>0.31</v>
      </c>
      <c r="K74" s="3">
        <v>0.3</v>
      </c>
      <c r="L74" s="3">
        <v>0.66</v>
      </c>
      <c r="M74" s="3">
        <v>0.11</v>
      </c>
    </row>
    <row r="75" spans="1:13" x14ac:dyDescent="0.35">
      <c r="A75" t="s">
        <v>542</v>
      </c>
      <c r="B75" s="2">
        <v>790</v>
      </c>
      <c r="C75" s="3">
        <v>0.01</v>
      </c>
      <c r="D75" s="2">
        <v>305</v>
      </c>
      <c r="E75" s="2">
        <v>245</v>
      </c>
      <c r="F75" s="2">
        <v>250</v>
      </c>
      <c r="G75" s="2">
        <v>550</v>
      </c>
      <c r="H75" s="2">
        <v>70</v>
      </c>
      <c r="I75" s="3">
        <v>0.38</v>
      </c>
      <c r="J75" s="3">
        <v>0.31</v>
      </c>
      <c r="K75" s="3">
        <v>0.32</v>
      </c>
      <c r="L75" s="3">
        <v>0.69</v>
      </c>
      <c r="M75" s="3">
        <v>0.09</v>
      </c>
    </row>
    <row r="76" spans="1:13" x14ac:dyDescent="0.35">
      <c r="A76" t="s">
        <v>543</v>
      </c>
      <c r="B76" s="2">
        <v>840</v>
      </c>
      <c r="C76" s="3">
        <v>0.01</v>
      </c>
      <c r="D76" s="2">
        <v>355</v>
      </c>
      <c r="E76" s="2">
        <v>210</v>
      </c>
      <c r="F76" s="2">
        <v>195</v>
      </c>
      <c r="G76" s="2">
        <v>555</v>
      </c>
      <c r="H76" s="2">
        <v>115</v>
      </c>
      <c r="I76" s="3">
        <v>0.42</v>
      </c>
      <c r="J76" s="3">
        <v>0.25</v>
      </c>
      <c r="K76" s="3">
        <v>0.23</v>
      </c>
      <c r="L76" s="3">
        <v>0.66</v>
      </c>
      <c r="M76" s="3">
        <v>0.14000000000000001</v>
      </c>
    </row>
    <row r="77" spans="1:13" x14ac:dyDescent="0.35">
      <c r="A77" t="s">
        <v>544</v>
      </c>
      <c r="B77" s="2">
        <v>260</v>
      </c>
      <c r="C77" s="3">
        <v>0.01</v>
      </c>
      <c r="D77" s="2">
        <v>135</v>
      </c>
      <c r="E77" s="2">
        <v>60</v>
      </c>
      <c r="F77" s="2">
        <v>45</v>
      </c>
      <c r="G77" s="2">
        <v>195</v>
      </c>
      <c r="H77" s="2">
        <v>35</v>
      </c>
      <c r="I77" s="3">
        <v>0.52</v>
      </c>
      <c r="J77" s="3">
        <v>0.23</v>
      </c>
      <c r="K77" s="3">
        <v>0.17</v>
      </c>
      <c r="L77" s="3">
        <v>0.74</v>
      </c>
      <c r="M77" s="3">
        <v>0.13</v>
      </c>
    </row>
    <row r="78" spans="1:13" x14ac:dyDescent="0.35">
      <c r="A78" t="s">
        <v>699</v>
      </c>
      <c r="B78" s="2">
        <v>4465</v>
      </c>
      <c r="C78" s="3">
        <v>0.01</v>
      </c>
      <c r="D78" s="2">
        <v>1615</v>
      </c>
      <c r="E78" s="2">
        <v>1355</v>
      </c>
      <c r="F78" s="2">
        <v>1145</v>
      </c>
      <c r="G78" s="2">
        <v>2545</v>
      </c>
      <c r="H78" s="2">
        <v>510</v>
      </c>
      <c r="I78" s="3">
        <v>0.36</v>
      </c>
      <c r="J78" s="3">
        <v>0.3</v>
      </c>
      <c r="K78" s="3">
        <v>0.26</v>
      </c>
      <c r="L78" s="3">
        <v>0.56999999999999995</v>
      </c>
      <c r="M78" s="3">
        <v>0.11</v>
      </c>
    </row>
    <row r="79" spans="1:13" x14ac:dyDescent="0.35">
      <c r="A79" t="s">
        <v>545</v>
      </c>
      <c r="B79" s="2">
        <v>985</v>
      </c>
      <c r="C79" s="3">
        <v>0.05</v>
      </c>
      <c r="D79" s="2">
        <v>950</v>
      </c>
      <c r="E79" s="2">
        <v>0</v>
      </c>
      <c r="F79" s="2">
        <v>0</v>
      </c>
      <c r="G79" s="2">
        <v>0</v>
      </c>
      <c r="H79" s="2">
        <v>30</v>
      </c>
      <c r="I79" s="3">
        <v>0.97</v>
      </c>
      <c r="J79" s="3">
        <v>0</v>
      </c>
      <c r="K79" s="3">
        <v>0</v>
      </c>
      <c r="L79" s="3">
        <v>0</v>
      </c>
      <c r="M79" s="3">
        <v>0.03</v>
      </c>
    </row>
    <row r="80" spans="1:13" x14ac:dyDescent="0.35">
      <c r="A80" t="s">
        <v>546</v>
      </c>
      <c r="B80" s="2">
        <v>6880</v>
      </c>
      <c r="C80" s="3">
        <v>0.05</v>
      </c>
      <c r="D80" s="2">
        <v>1780</v>
      </c>
      <c r="E80" s="2">
        <v>2635</v>
      </c>
      <c r="F80" s="2">
        <v>1520</v>
      </c>
      <c r="G80" s="2">
        <v>2995</v>
      </c>
      <c r="H80" s="2">
        <v>835</v>
      </c>
      <c r="I80" s="3">
        <v>0.26</v>
      </c>
      <c r="J80" s="3">
        <v>0.38</v>
      </c>
      <c r="K80" s="3">
        <v>0.22</v>
      </c>
      <c r="L80" s="3">
        <v>0.44</v>
      </c>
      <c r="M80" s="3">
        <v>0.12</v>
      </c>
    </row>
    <row r="81" spans="1:13" x14ac:dyDescent="0.35">
      <c r="A81" t="s">
        <v>547</v>
      </c>
      <c r="B81" s="2">
        <v>7710</v>
      </c>
      <c r="C81" s="3">
        <v>7.0000000000000007E-2</v>
      </c>
      <c r="D81" s="2">
        <v>2160</v>
      </c>
      <c r="E81" s="2">
        <v>2525</v>
      </c>
      <c r="F81" s="2">
        <v>2180</v>
      </c>
      <c r="G81" s="2">
        <v>5040</v>
      </c>
      <c r="H81" s="2">
        <v>910</v>
      </c>
      <c r="I81" s="3">
        <v>0.28000000000000003</v>
      </c>
      <c r="J81" s="3">
        <v>0.33</v>
      </c>
      <c r="K81" s="3">
        <v>0.28000000000000003</v>
      </c>
      <c r="L81" s="3">
        <v>0.65</v>
      </c>
      <c r="M81" s="3">
        <v>0.12</v>
      </c>
    </row>
    <row r="82" spans="1:13" x14ac:dyDescent="0.35">
      <c r="A82" t="s">
        <v>548</v>
      </c>
      <c r="B82" s="2">
        <v>5250</v>
      </c>
      <c r="C82" s="3">
        <v>0.06</v>
      </c>
      <c r="D82" s="2">
        <v>2110</v>
      </c>
      <c r="E82" s="2">
        <v>1565</v>
      </c>
      <c r="F82" s="2">
        <v>1385</v>
      </c>
      <c r="G82" s="2">
        <v>3765</v>
      </c>
      <c r="H82" s="2">
        <v>460</v>
      </c>
      <c r="I82" s="3">
        <v>0.4</v>
      </c>
      <c r="J82" s="3">
        <v>0.3</v>
      </c>
      <c r="K82" s="3">
        <v>0.26</v>
      </c>
      <c r="L82" s="3">
        <v>0.72</v>
      </c>
      <c r="M82" s="3">
        <v>0.09</v>
      </c>
    </row>
    <row r="83" spans="1:13" x14ac:dyDescent="0.35">
      <c r="A83" t="s">
        <v>549</v>
      </c>
      <c r="B83" s="2">
        <v>5600</v>
      </c>
      <c r="C83" s="3">
        <v>7.0000000000000007E-2</v>
      </c>
      <c r="D83" s="2">
        <v>2175</v>
      </c>
      <c r="E83" s="2">
        <v>1535</v>
      </c>
      <c r="F83" s="2">
        <v>1420</v>
      </c>
      <c r="G83" s="2">
        <v>3785</v>
      </c>
      <c r="H83" s="2">
        <v>665</v>
      </c>
      <c r="I83" s="3">
        <v>0.39</v>
      </c>
      <c r="J83" s="3">
        <v>0.27</v>
      </c>
      <c r="K83" s="3">
        <v>0.25</v>
      </c>
      <c r="L83" s="3">
        <v>0.68</v>
      </c>
      <c r="M83" s="3">
        <v>0.12</v>
      </c>
    </row>
    <row r="84" spans="1:13" x14ac:dyDescent="0.35">
      <c r="A84" t="s">
        <v>550</v>
      </c>
      <c r="B84" s="2">
        <v>1855</v>
      </c>
      <c r="C84" s="3">
        <v>7.0000000000000007E-2</v>
      </c>
      <c r="D84" s="2">
        <v>1060</v>
      </c>
      <c r="E84" s="2">
        <v>390</v>
      </c>
      <c r="F84" s="2">
        <v>240</v>
      </c>
      <c r="G84" s="2">
        <v>1475</v>
      </c>
      <c r="H84" s="2">
        <v>180</v>
      </c>
      <c r="I84" s="3">
        <v>0.56999999999999995</v>
      </c>
      <c r="J84" s="3">
        <v>0.21</v>
      </c>
      <c r="K84" s="3">
        <v>0.13</v>
      </c>
      <c r="L84" s="3">
        <v>0.8</v>
      </c>
      <c r="M84" s="3">
        <v>0.1</v>
      </c>
    </row>
    <row r="85" spans="1:13" x14ac:dyDescent="0.35">
      <c r="A85" t="s">
        <v>700</v>
      </c>
      <c r="B85" s="2">
        <v>28285</v>
      </c>
      <c r="C85" s="3">
        <v>0.06</v>
      </c>
      <c r="D85" s="2">
        <v>10240</v>
      </c>
      <c r="E85" s="2">
        <v>8650</v>
      </c>
      <c r="F85" s="2">
        <v>6745</v>
      </c>
      <c r="G85" s="2">
        <v>17060</v>
      </c>
      <c r="H85" s="2">
        <v>3085</v>
      </c>
      <c r="I85" s="3">
        <v>0.36</v>
      </c>
      <c r="J85" s="3">
        <v>0.31</v>
      </c>
      <c r="K85" s="3">
        <v>0.24</v>
      </c>
      <c r="L85" s="3">
        <v>0.6</v>
      </c>
      <c r="M85" s="3">
        <v>0.11</v>
      </c>
    </row>
    <row r="86" spans="1:13" x14ac:dyDescent="0.35">
      <c r="A86" t="s">
        <v>551</v>
      </c>
      <c r="B86" s="2">
        <v>520</v>
      </c>
      <c r="C86" s="3">
        <v>0.03</v>
      </c>
      <c r="D86" s="2">
        <v>495</v>
      </c>
      <c r="E86" s="2">
        <v>0</v>
      </c>
      <c r="F86" s="2">
        <v>0</v>
      </c>
      <c r="G86" s="2">
        <v>0</v>
      </c>
      <c r="H86" s="2">
        <v>25</v>
      </c>
      <c r="I86" s="3">
        <v>0.95</v>
      </c>
      <c r="J86" s="3">
        <v>0</v>
      </c>
      <c r="K86" s="3">
        <v>0</v>
      </c>
      <c r="L86" s="3">
        <v>0</v>
      </c>
      <c r="M86" s="3">
        <v>0.05</v>
      </c>
    </row>
    <row r="87" spans="1:13" x14ac:dyDescent="0.35">
      <c r="A87" t="s">
        <v>552</v>
      </c>
      <c r="B87" s="2">
        <v>3535</v>
      </c>
      <c r="C87" s="3">
        <v>0.03</v>
      </c>
      <c r="D87" s="2">
        <v>965</v>
      </c>
      <c r="E87" s="2">
        <v>1380</v>
      </c>
      <c r="F87" s="2">
        <v>775</v>
      </c>
      <c r="G87" s="2">
        <v>1595</v>
      </c>
      <c r="H87" s="2">
        <v>400</v>
      </c>
      <c r="I87" s="3">
        <v>0.27</v>
      </c>
      <c r="J87" s="3">
        <v>0.39</v>
      </c>
      <c r="K87" s="3">
        <v>0.22</v>
      </c>
      <c r="L87" s="3">
        <v>0.45</v>
      </c>
      <c r="M87" s="3">
        <v>0.11</v>
      </c>
    </row>
    <row r="88" spans="1:13" x14ac:dyDescent="0.35">
      <c r="A88" t="s">
        <v>553</v>
      </c>
      <c r="B88" s="2">
        <v>3335</v>
      </c>
      <c r="C88" s="3">
        <v>0.03</v>
      </c>
      <c r="D88" s="2">
        <v>950</v>
      </c>
      <c r="E88" s="2">
        <v>1110</v>
      </c>
      <c r="F88" s="2">
        <v>955</v>
      </c>
      <c r="G88" s="2">
        <v>2265</v>
      </c>
      <c r="H88" s="2">
        <v>350</v>
      </c>
      <c r="I88" s="3">
        <v>0.28000000000000003</v>
      </c>
      <c r="J88" s="3">
        <v>0.33</v>
      </c>
      <c r="K88" s="3">
        <v>0.28999999999999998</v>
      </c>
      <c r="L88" s="3">
        <v>0.68</v>
      </c>
      <c r="M88" s="3">
        <v>0.11</v>
      </c>
    </row>
    <row r="89" spans="1:13" x14ac:dyDescent="0.35">
      <c r="A89" t="s">
        <v>554</v>
      </c>
      <c r="B89" s="2">
        <v>2505</v>
      </c>
      <c r="C89" s="3">
        <v>0.03</v>
      </c>
      <c r="D89" s="2">
        <v>915</v>
      </c>
      <c r="E89" s="2">
        <v>795</v>
      </c>
      <c r="F89" s="2">
        <v>720</v>
      </c>
      <c r="G89" s="2">
        <v>1770</v>
      </c>
      <c r="H89" s="2">
        <v>210</v>
      </c>
      <c r="I89" s="3">
        <v>0.36</v>
      </c>
      <c r="J89" s="3">
        <v>0.32</v>
      </c>
      <c r="K89" s="3">
        <v>0.28999999999999998</v>
      </c>
      <c r="L89" s="3">
        <v>0.71</v>
      </c>
      <c r="M89" s="3">
        <v>0.08</v>
      </c>
    </row>
    <row r="90" spans="1:13" x14ac:dyDescent="0.35">
      <c r="A90" t="s">
        <v>555</v>
      </c>
      <c r="B90" s="2">
        <v>2685</v>
      </c>
      <c r="C90" s="3">
        <v>0.03</v>
      </c>
      <c r="D90" s="2">
        <v>1080</v>
      </c>
      <c r="E90" s="2">
        <v>785</v>
      </c>
      <c r="F90" s="2">
        <v>655</v>
      </c>
      <c r="G90" s="2">
        <v>1855</v>
      </c>
      <c r="H90" s="2">
        <v>340</v>
      </c>
      <c r="I90" s="3">
        <v>0.4</v>
      </c>
      <c r="J90" s="3">
        <v>0.28999999999999998</v>
      </c>
      <c r="K90" s="3">
        <v>0.24</v>
      </c>
      <c r="L90" s="3">
        <v>0.69</v>
      </c>
      <c r="M90" s="3">
        <v>0.13</v>
      </c>
    </row>
    <row r="91" spans="1:13" x14ac:dyDescent="0.35">
      <c r="A91" t="s">
        <v>556</v>
      </c>
      <c r="B91" s="2">
        <v>805</v>
      </c>
      <c r="C91" s="3">
        <v>0.03</v>
      </c>
      <c r="D91" s="2">
        <v>485</v>
      </c>
      <c r="E91" s="2">
        <v>165</v>
      </c>
      <c r="F91" s="2">
        <v>115</v>
      </c>
      <c r="G91" s="2">
        <v>660</v>
      </c>
      <c r="H91" s="2">
        <v>70</v>
      </c>
      <c r="I91" s="3">
        <v>0.6</v>
      </c>
      <c r="J91" s="3">
        <v>0.21</v>
      </c>
      <c r="K91" s="3">
        <v>0.14000000000000001</v>
      </c>
      <c r="L91" s="3">
        <v>0.82</v>
      </c>
      <c r="M91" s="3">
        <v>0.09</v>
      </c>
    </row>
    <row r="92" spans="1:13" x14ac:dyDescent="0.35">
      <c r="A92" t="s">
        <v>701</v>
      </c>
      <c r="B92" s="2">
        <v>13390</v>
      </c>
      <c r="C92" s="3">
        <v>0.03</v>
      </c>
      <c r="D92" s="2">
        <v>4890</v>
      </c>
      <c r="E92" s="2">
        <v>4240</v>
      </c>
      <c r="F92" s="2">
        <v>3220</v>
      </c>
      <c r="G92" s="2">
        <v>8145</v>
      </c>
      <c r="H92" s="2">
        <v>1395</v>
      </c>
      <c r="I92" s="3">
        <v>0.37</v>
      </c>
      <c r="J92" s="3">
        <v>0.32</v>
      </c>
      <c r="K92" s="3">
        <v>0.24</v>
      </c>
      <c r="L92" s="3">
        <v>0.61</v>
      </c>
      <c r="M92" s="3">
        <v>0.1</v>
      </c>
    </row>
    <row r="93" spans="1:13" x14ac:dyDescent="0.35">
      <c r="A93" t="s">
        <v>557</v>
      </c>
      <c r="B93" s="2">
        <v>1320</v>
      </c>
      <c r="C93" s="3">
        <v>7.0000000000000007E-2</v>
      </c>
      <c r="D93" s="2">
        <v>1275</v>
      </c>
      <c r="E93" s="2">
        <v>0</v>
      </c>
      <c r="F93" s="2">
        <v>0</v>
      </c>
      <c r="G93" s="2">
        <v>0</v>
      </c>
      <c r="H93" s="2">
        <v>45</v>
      </c>
      <c r="I93" s="3">
        <v>0.97</v>
      </c>
      <c r="J93" s="3">
        <v>0</v>
      </c>
      <c r="K93" s="3">
        <v>0</v>
      </c>
      <c r="L93" s="3">
        <v>0</v>
      </c>
      <c r="M93" s="3">
        <v>0.03</v>
      </c>
    </row>
    <row r="94" spans="1:13" x14ac:dyDescent="0.35">
      <c r="A94" t="s">
        <v>558</v>
      </c>
      <c r="B94" s="2">
        <v>9445</v>
      </c>
      <c r="C94" s="3">
        <v>7.0000000000000007E-2</v>
      </c>
      <c r="D94" s="2">
        <v>2535</v>
      </c>
      <c r="E94" s="2">
        <v>3805</v>
      </c>
      <c r="F94" s="2">
        <v>1960</v>
      </c>
      <c r="G94" s="2">
        <v>4130</v>
      </c>
      <c r="H94" s="2">
        <v>1090</v>
      </c>
      <c r="I94" s="3">
        <v>0.27</v>
      </c>
      <c r="J94" s="3">
        <v>0.4</v>
      </c>
      <c r="K94" s="3">
        <v>0.21</v>
      </c>
      <c r="L94" s="3">
        <v>0.44</v>
      </c>
      <c r="M94" s="3">
        <v>0.12</v>
      </c>
    </row>
    <row r="95" spans="1:13" x14ac:dyDescent="0.35">
      <c r="A95" t="s">
        <v>559</v>
      </c>
      <c r="B95" s="2">
        <v>8500</v>
      </c>
      <c r="C95" s="3">
        <v>7.0000000000000007E-2</v>
      </c>
      <c r="D95" s="2">
        <v>2520</v>
      </c>
      <c r="E95" s="2">
        <v>2825</v>
      </c>
      <c r="F95" s="2">
        <v>2500</v>
      </c>
      <c r="G95" s="2">
        <v>5720</v>
      </c>
      <c r="H95" s="2">
        <v>880</v>
      </c>
      <c r="I95" s="3">
        <v>0.3</v>
      </c>
      <c r="J95" s="3">
        <v>0.33</v>
      </c>
      <c r="K95" s="3">
        <v>0.28999999999999998</v>
      </c>
      <c r="L95" s="3">
        <v>0.67</v>
      </c>
      <c r="M95" s="3">
        <v>0.1</v>
      </c>
    </row>
    <row r="96" spans="1:13" x14ac:dyDescent="0.35">
      <c r="A96" t="s">
        <v>560</v>
      </c>
      <c r="B96" s="2">
        <v>6425</v>
      </c>
      <c r="C96" s="3">
        <v>0.08</v>
      </c>
      <c r="D96" s="2">
        <v>2460</v>
      </c>
      <c r="E96" s="2">
        <v>2200</v>
      </c>
      <c r="F96" s="2">
        <v>1885</v>
      </c>
      <c r="G96" s="2">
        <v>4615</v>
      </c>
      <c r="H96" s="2">
        <v>485</v>
      </c>
      <c r="I96" s="3">
        <v>0.38</v>
      </c>
      <c r="J96" s="3">
        <v>0.34</v>
      </c>
      <c r="K96" s="3">
        <v>0.28999999999999998</v>
      </c>
      <c r="L96" s="3">
        <v>0.72</v>
      </c>
      <c r="M96" s="3">
        <v>0.08</v>
      </c>
    </row>
    <row r="97" spans="1:13" x14ac:dyDescent="0.35">
      <c r="A97" t="s">
        <v>561</v>
      </c>
      <c r="B97" s="2">
        <v>6265</v>
      </c>
      <c r="C97" s="3">
        <v>7.0000000000000007E-2</v>
      </c>
      <c r="D97" s="2">
        <v>2525</v>
      </c>
      <c r="E97" s="2">
        <v>1865</v>
      </c>
      <c r="F97" s="2">
        <v>1645</v>
      </c>
      <c r="G97" s="2">
        <v>4405</v>
      </c>
      <c r="H97" s="2">
        <v>650</v>
      </c>
      <c r="I97" s="3">
        <v>0.4</v>
      </c>
      <c r="J97" s="3">
        <v>0.3</v>
      </c>
      <c r="K97" s="3">
        <v>0.26</v>
      </c>
      <c r="L97" s="3">
        <v>0.7</v>
      </c>
      <c r="M97" s="3">
        <v>0.1</v>
      </c>
    </row>
    <row r="98" spans="1:13" x14ac:dyDescent="0.35">
      <c r="A98" t="s">
        <v>562</v>
      </c>
      <c r="B98" s="2">
        <v>1990</v>
      </c>
      <c r="C98" s="3">
        <v>7.0000000000000007E-2</v>
      </c>
      <c r="D98" s="2">
        <v>1175</v>
      </c>
      <c r="E98" s="2">
        <v>485</v>
      </c>
      <c r="F98" s="2">
        <v>260</v>
      </c>
      <c r="G98" s="2">
        <v>1630</v>
      </c>
      <c r="H98" s="2">
        <v>160</v>
      </c>
      <c r="I98" s="3">
        <v>0.59</v>
      </c>
      <c r="J98" s="3">
        <v>0.24</v>
      </c>
      <c r="K98" s="3">
        <v>0.13</v>
      </c>
      <c r="L98" s="3">
        <v>0.82</v>
      </c>
      <c r="M98" s="3">
        <v>0.08</v>
      </c>
    </row>
    <row r="99" spans="1:13" x14ac:dyDescent="0.35">
      <c r="A99" t="s">
        <v>702</v>
      </c>
      <c r="B99" s="2">
        <v>33950</v>
      </c>
      <c r="C99" s="3">
        <v>7.0000000000000007E-2</v>
      </c>
      <c r="D99" s="2">
        <v>12490</v>
      </c>
      <c r="E99" s="2">
        <v>11185</v>
      </c>
      <c r="F99" s="2">
        <v>8250</v>
      </c>
      <c r="G99" s="2">
        <v>20500</v>
      </c>
      <c r="H99" s="2">
        <v>3315</v>
      </c>
      <c r="I99" s="3">
        <v>0.37</v>
      </c>
      <c r="J99" s="3">
        <v>0.33</v>
      </c>
      <c r="K99" s="3">
        <v>0.24</v>
      </c>
      <c r="L99" s="3">
        <v>0.6</v>
      </c>
      <c r="M99" s="3">
        <v>0.1</v>
      </c>
    </row>
    <row r="100" spans="1:13" x14ac:dyDescent="0.35">
      <c r="A100" t="s">
        <v>563</v>
      </c>
      <c r="B100" s="2">
        <v>2645</v>
      </c>
      <c r="C100" s="3">
        <v>0.14000000000000001</v>
      </c>
      <c r="D100" s="2">
        <v>2530</v>
      </c>
      <c r="E100" s="2">
        <v>0</v>
      </c>
      <c r="F100" s="2">
        <v>0</v>
      </c>
      <c r="G100" s="2">
        <v>0</v>
      </c>
      <c r="H100" s="2">
        <v>110</v>
      </c>
      <c r="I100" s="3">
        <v>0.96</v>
      </c>
      <c r="J100" s="3">
        <v>0</v>
      </c>
      <c r="K100" s="3">
        <v>0</v>
      </c>
      <c r="L100" s="3">
        <v>0</v>
      </c>
      <c r="M100" s="3">
        <v>0.04</v>
      </c>
    </row>
    <row r="101" spans="1:13" x14ac:dyDescent="0.35">
      <c r="A101" t="s">
        <v>564</v>
      </c>
      <c r="B101" s="2">
        <v>21150</v>
      </c>
      <c r="C101" s="3">
        <v>0.17</v>
      </c>
      <c r="D101" s="2">
        <v>5250</v>
      </c>
      <c r="E101" s="2">
        <v>8000</v>
      </c>
      <c r="F101" s="2">
        <v>4585</v>
      </c>
      <c r="G101" s="2">
        <v>8760</v>
      </c>
      <c r="H101" s="2">
        <v>3170</v>
      </c>
      <c r="I101" s="3">
        <v>0.25</v>
      </c>
      <c r="J101" s="3">
        <v>0.38</v>
      </c>
      <c r="K101" s="3">
        <v>0.22</v>
      </c>
      <c r="L101" s="3">
        <v>0.41</v>
      </c>
      <c r="M101" s="3">
        <v>0.15</v>
      </c>
    </row>
    <row r="102" spans="1:13" x14ac:dyDescent="0.35">
      <c r="A102" t="s">
        <v>565</v>
      </c>
      <c r="B102" s="2">
        <v>19155</v>
      </c>
      <c r="C102" s="3">
        <v>0.16</v>
      </c>
      <c r="D102" s="2">
        <v>5255</v>
      </c>
      <c r="E102" s="2">
        <v>6050</v>
      </c>
      <c r="F102" s="2">
        <v>5200</v>
      </c>
      <c r="G102" s="2">
        <v>12485</v>
      </c>
      <c r="H102" s="2">
        <v>2710</v>
      </c>
      <c r="I102" s="3">
        <v>0.27</v>
      </c>
      <c r="J102" s="3">
        <v>0.32</v>
      </c>
      <c r="K102" s="3">
        <v>0.27</v>
      </c>
      <c r="L102" s="3">
        <v>0.65</v>
      </c>
      <c r="M102" s="3">
        <v>0.14000000000000001</v>
      </c>
    </row>
    <row r="103" spans="1:13" x14ac:dyDescent="0.35">
      <c r="A103" t="s">
        <v>566</v>
      </c>
      <c r="B103" s="2">
        <v>13905</v>
      </c>
      <c r="C103" s="3">
        <v>0.17</v>
      </c>
      <c r="D103" s="2">
        <v>5280</v>
      </c>
      <c r="E103" s="2">
        <v>4295</v>
      </c>
      <c r="F103" s="2">
        <v>3700</v>
      </c>
      <c r="G103" s="2">
        <v>9650</v>
      </c>
      <c r="H103" s="2">
        <v>1655</v>
      </c>
      <c r="I103" s="3">
        <v>0.38</v>
      </c>
      <c r="J103" s="3">
        <v>0.31</v>
      </c>
      <c r="K103" s="3">
        <v>0.27</v>
      </c>
      <c r="L103" s="3">
        <v>0.69</v>
      </c>
      <c r="M103" s="3">
        <v>0.12</v>
      </c>
    </row>
    <row r="104" spans="1:13" x14ac:dyDescent="0.35">
      <c r="A104" t="s">
        <v>567</v>
      </c>
      <c r="B104" s="2">
        <v>14220</v>
      </c>
      <c r="C104" s="3">
        <v>0.17</v>
      </c>
      <c r="D104" s="2">
        <v>5740</v>
      </c>
      <c r="E104" s="2">
        <v>3765</v>
      </c>
      <c r="F104" s="2">
        <v>3550</v>
      </c>
      <c r="G104" s="2">
        <v>9530</v>
      </c>
      <c r="H104" s="2">
        <v>1920</v>
      </c>
      <c r="I104" s="3">
        <v>0.4</v>
      </c>
      <c r="J104" s="3">
        <v>0.26</v>
      </c>
      <c r="K104" s="3">
        <v>0.25</v>
      </c>
      <c r="L104" s="3">
        <v>0.67</v>
      </c>
      <c r="M104" s="3">
        <v>0.13</v>
      </c>
    </row>
    <row r="105" spans="1:13" x14ac:dyDescent="0.35">
      <c r="A105" t="s">
        <v>568</v>
      </c>
      <c r="B105" s="2">
        <v>4735</v>
      </c>
      <c r="C105" s="3">
        <v>0.17</v>
      </c>
      <c r="D105" s="2">
        <v>2775</v>
      </c>
      <c r="E105" s="2">
        <v>1165</v>
      </c>
      <c r="F105" s="2">
        <v>660</v>
      </c>
      <c r="G105" s="2">
        <v>3820</v>
      </c>
      <c r="H105" s="2">
        <v>440</v>
      </c>
      <c r="I105" s="3">
        <v>0.59</v>
      </c>
      <c r="J105" s="3">
        <v>0.25</v>
      </c>
      <c r="K105" s="3">
        <v>0.14000000000000001</v>
      </c>
      <c r="L105" s="3">
        <v>0.81</v>
      </c>
      <c r="M105" s="3">
        <v>0.09</v>
      </c>
    </row>
    <row r="106" spans="1:13" x14ac:dyDescent="0.35">
      <c r="A106" t="s">
        <v>703</v>
      </c>
      <c r="B106" s="2">
        <v>75805</v>
      </c>
      <c r="C106" s="3">
        <v>0.16</v>
      </c>
      <c r="D106" s="2">
        <v>26830</v>
      </c>
      <c r="E106" s="2">
        <v>23275</v>
      </c>
      <c r="F106" s="2">
        <v>17695</v>
      </c>
      <c r="G106" s="2">
        <v>44245</v>
      </c>
      <c r="H106" s="2">
        <v>10010</v>
      </c>
      <c r="I106" s="3">
        <v>0.35</v>
      </c>
      <c r="J106" s="3">
        <v>0.31</v>
      </c>
      <c r="K106" s="3">
        <v>0.23</v>
      </c>
      <c r="L106" s="3">
        <v>0.57999999999999996</v>
      </c>
      <c r="M106" s="3">
        <v>0.13</v>
      </c>
    </row>
    <row r="107" spans="1:13" x14ac:dyDescent="0.35">
      <c r="A107" t="s">
        <v>569</v>
      </c>
      <c r="B107" s="2">
        <v>615</v>
      </c>
      <c r="C107" s="3">
        <v>0.03</v>
      </c>
      <c r="D107" s="2">
        <v>600</v>
      </c>
      <c r="E107" s="2">
        <v>0</v>
      </c>
      <c r="F107" s="2">
        <v>0</v>
      </c>
      <c r="G107" s="2">
        <v>0</v>
      </c>
      <c r="H107" s="2">
        <v>15</v>
      </c>
      <c r="I107" s="3">
        <v>0.97</v>
      </c>
      <c r="J107" s="3">
        <v>0</v>
      </c>
      <c r="K107" s="3">
        <v>0</v>
      </c>
      <c r="L107" s="3">
        <v>0</v>
      </c>
      <c r="M107" s="3">
        <v>0.03</v>
      </c>
    </row>
    <row r="108" spans="1:13" x14ac:dyDescent="0.35">
      <c r="A108" t="s">
        <v>570</v>
      </c>
      <c r="B108" s="2">
        <v>3785</v>
      </c>
      <c r="C108" s="3">
        <v>0.03</v>
      </c>
      <c r="D108" s="2">
        <v>1075</v>
      </c>
      <c r="E108" s="2">
        <v>1510</v>
      </c>
      <c r="F108" s="2">
        <v>870</v>
      </c>
      <c r="G108" s="2">
        <v>1560</v>
      </c>
      <c r="H108" s="2">
        <v>405</v>
      </c>
      <c r="I108" s="3">
        <v>0.28000000000000003</v>
      </c>
      <c r="J108" s="3">
        <v>0.4</v>
      </c>
      <c r="K108" s="3">
        <v>0.23</v>
      </c>
      <c r="L108" s="3">
        <v>0.41</v>
      </c>
      <c r="M108" s="3">
        <v>0.11</v>
      </c>
    </row>
    <row r="109" spans="1:13" x14ac:dyDescent="0.35">
      <c r="A109" t="s">
        <v>571</v>
      </c>
      <c r="B109" s="2">
        <v>4105</v>
      </c>
      <c r="C109" s="3">
        <v>0.03</v>
      </c>
      <c r="D109" s="2">
        <v>1185</v>
      </c>
      <c r="E109" s="2">
        <v>1400</v>
      </c>
      <c r="F109" s="2">
        <v>1195</v>
      </c>
      <c r="G109" s="2">
        <v>2705</v>
      </c>
      <c r="H109" s="2">
        <v>490</v>
      </c>
      <c r="I109" s="3">
        <v>0.28999999999999998</v>
      </c>
      <c r="J109" s="3">
        <v>0.34</v>
      </c>
      <c r="K109" s="3">
        <v>0.28999999999999998</v>
      </c>
      <c r="L109" s="3">
        <v>0.66</v>
      </c>
      <c r="M109" s="3">
        <v>0.12</v>
      </c>
    </row>
    <row r="110" spans="1:13" x14ac:dyDescent="0.35">
      <c r="A110" t="s">
        <v>572</v>
      </c>
      <c r="B110" s="2">
        <v>2940</v>
      </c>
      <c r="C110" s="3">
        <v>0.03</v>
      </c>
      <c r="D110" s="2">
        <v>1105</v>
      </c>
      <c r="E110" s="2">
        <v>960</v>
      </c>
      <c r="F110" s="2">
        <v>920</v>
      </c>
      <c r="G110" s="2">
        <v>2040</v>
      </c>
      <c r="H110" s="2">
        <v>250</v>
      </c>
      <c r="I110" s="3">
        <v>0.38</v>
      </c>
      <c r="J110" s="3">
        <v>0.33</v>
      </c>
      <c r="K110" s="3">
        <v>0.31</v>
      </c>
      <c r="L110" s="3">
        <v>0.69</v>
      </c>
      <c r="M110" s="3">
        <v>0.08</v>
      </c>
    </row>
    <row r="111" spans="1:13" x14ac:dyDescent="0.35">
      <c r="A111" t="s">
        <v>573</v>
      </c>
      <c r="B111" s="2">
        <v>2885</v>
      </c>
      <c r="C111" s="3">
        <v>0.03</v>
      </c>
      <c r="D111" s="2">
        <v>1205</v>
      </c>
      <c r="E111" s="2">
        <v>775</v>
      </c>
      <c r="F111" s="2">
        <v>690</v>
      </c>
      <c r="G111" s="2">
        <v>1995</v>
      </c>
      <c r="H111" s="2">
        <v>325</v>
      </c>
      <c r="I111" s="3">
        <v>0.42</v>
      </c>
      <c r="J111" s="3">
        <v>0.27</v>
      </c>
      <c r="K111" s="3">
        <v>0.24</v>
      </c>
      <c r="L111" s="3">
        <v>0.69</v>
      </c>
      <c r="M111" s="3">
        <v>0.11</v>
      </c>
    </row>
    <row r="112" spans="1:13" x14ac:dyDescent="0.35">
      <c r="A112" t="s">
        <v>574</v>
      </c>
      <c r="B112" s="2">
        <v>925</v>
      </c>
      <c r="C112" s="3">
        <v>0.03</v>
      </c>
      <c r="D112" s="2">
        <v>540</v>
      </c>
      <c r="E112" s="2">
        <v>220</v>
      </c>
      <c r="F112" s="2">
        <v>115</v>
      </c>
      <c r="G112" s="2">
        <v>765</v>
      </c>
      <c r="H112" s="2">
        <v>75</v>
      </c>
      <c r="I112" s="3">
        <v>0.57999999999999996</v>
      </c>
      <c r="J112" s="3">
        <v>0.24</v>
      </c>
      <c r="K112" s="3">
        <v>0.13</v>
      </c>
      <c r="L112" s="3">
        <v>0.83</v>
      </c>
      <c r="M112" s="3">
        <v>0.08</v>
      </c>
    </row>
    <row r="113" spans="1:13" x14ac:dyDescent="0.35">
      <c r="A113" t="s">
        <v>704</v>
      </c>
      <c r="B113" s="2">
        <v>15255</v>
      </c>
      <c r="C113" s="3">
        <v>0.03</v>
      </c>
      <c r="D113" s="2">
        <v>5710</v>
      </c>
      <c r="E113" s="2">
        <v>4865</v>
      </c>
      <c r="F113" s="2">
        <v>3795</v>
      </c>
      <c r="G113" s="2">
        <v>9065</v>
      </c>
      <c r="H113" s="2">
        <v>1560</v>
      </c>
      <c r="I113" s="3">
        <v>0.37</v>
      </c>
      <c r="J113" s="3">
        <v>0.32</v>
      </c>
      <c r="K113" s="3">
        <v>0.25</v>
      </c>
      <c r="L113" s="3">
        <v>0.59</v>
      </c>
      <c r="M113" s="3">
        <v>0.1</v>
      </c>
    </row>
    <row r="114" spans="1:13" x14ac:dyDescent="0.35">
      <c r="A114" t="s">
        <v>575</v>
      </c>
      <c r="B114" s="2">
        <v>335</v>
      </c>
      <c r="C114" s="3">
        <v>0.02</v>
      </c>
      <c r="D114" s="2">
        <v>325</v>
      </c>
      <c r="E114" s="2">
        <v>0</v>
      </c>
      <c r="F114" s="2">
        <v>0</v>
      </c>
      <c r="G114" s="2">
        <v>0</v>
      </c>
      <c r="H114" s="2">
        <v>10</v>
      </c>
      <c r="I114" s="3">
        <v>0.97</v>
      </c>
      <c r="J114" s="3">
        <v>0</v>
      </c>
      <c r="K114" s="3">
        <v>0</v>
      </c>
      <c r="L114" s="3">
        <v>0</v>
      </c>
      <c r="M114" s="3">
        <v>0.03</v>
      </c>
    </row>
    <row r="115" spans="1:13" x14ac:dyDescent="0.35">
      <c r="A115" t="s">
        <v>576</v>
      </c>
      <c r="B115" s="2">
        <v>2310</v>
      </c>
      <c r="C115" s="3">
        <v>0.02</v>
      </c>
      <c r="D115" s="2">
        <v>530</v>
      </c>
      <c r="E115" s="2">
        <v>860</v>
      </c>
      <c r="F115" s="2">
        <v>480</v>
      </c>
      <c r="G115" s="2">
        <v>960</v>
      </c>
      <c r="H115" s="2">
        <v>355</v>
      </c>
      <c r="I115" s="3">
        <v>0.23</v>
      </c>
      <c r="J115" s="3">
        <v>0.37</v>
      </c>
      <c r="K115" s="3">
        <v>0.21</v>
      </c>
      <c r="L115" s="3">
        <v>0.42</v>
      </c>
      <c r="M115" s="3">
        <v>0.15</v>
      </c>
    </row>
    <row r="116" spans="1:13" x14ac:dyDescent="0.35">
      <c r="A116" t="s">
        <v>577</v>
      </c>
      <c r="B116" s="2">
        <v>1850</v>
      </c>
      <c r="C116" s="3">
        <v>0.02</v>
      </c>
      <c r="D116" s="2">
        <v>530</v>
      </c>
      <c r="E116" s="2">
        <v>575</v>
      </c>
      <c r="F116" s="2">
        <v>460</v>
      </c>
      <c r="G116" s="2">
        <v>1210</v>
      </c>
      <c r="H116" s="2">
        <v>275</v>
      </c>
      <c r="I116" s="3">
        <v>0.28999999999999998</v>
      </c>
      <c r="J116" s="3">
        <v>0.31</v>
      </c>
      <c r="K116" s="3">
        <v>0.25</v>
      </c>
      <c r="L116" s="3">
        <v>0.65</v>
      </c>
      <c r="M116" s="3">
        <v>0.15</v>
      </c>
    </row>
    <row r="117" spans="1:13" x14ac:dyDescent="0.35">
      <c r="A117" t="s">
        <v>578</v>
      </c>
      <c r="B117" s="2">
        <v>1315</v>
      </c>
      <c r="C117" s="3">
        <v>0.02</v>
      </c>
      <c r="D117" s="2">
        <v>530</v>
      </c>
      <c r="E117" s="2">
        <v>425</v>
      </c>
      <c r="F117" s="2">
        <v>360</v>
      </c>
      <c r="G117" s="2">
        <v>960</v>
      </c>
      <c r="H117" s="2">
        <v>95</v>
      </c>
      <c r="I117" s="3">
        <v>0.4</v>
      </c>
      <c r="J117" s="3">
        <v>0.32</v>
      </c>
      <c r="K117" s="3">
        <v>0.27</v>
      </c>
      <c r="L117" s="3">
        <v>0.73</v>
      </c>
      <c r="M117" s="3">
        <v>7.0000000000000007E-2</v>
      </c>
    </row>
    <row r="118" spans="1:13" x14ac:dyDescent="0.35">
      <c r="A118" t="s">
        <v>579</v>
      </c>
      <c r="B118" s="2">
        <v>1365</v>
      </c>
      <c r="C118" s="3">
        <v>0.02</v>
      </c>
      <c r="D118" s="2">
        <v>605</v>
      </c>
      <c r="E118" s="2">
        <v>385</v>
      </c>
      <c r="F118" s="2">
        <v>320</v>
      </c>
      <c r="G118" s="2">
        <v>960</v>
      </c>
      <c r="H118" s="2">
        <v>135</v>
      </c>
      <c r="I118" s="3">
        <v>0.44</v>
      </c>
      <c r="J118" s="3">
        <v>0.28000000000000003</v>
      </c>
      <c r="K118" s="3">
        <v>0.24</v>
      </c>
      <c r="L118" s="3">
        <v>0.7</v>
      </c>
      <c r="M118" s="3">
        <v>0.1</v>
      </c>
    </row>
    <row r="119" spans="1:13" x14ac:dyDescent="0.35">
      <c r="A119" t="s">
        <v>580</v>
      </c>
      <c r="B119" s="2">
        <v>420</v>
      </c>
      <c r="C119" s="3">
        <v>0.02</v>
      </c>
      <c r="D119" s="2">
        <v>255</v>
      </c>
      <c r="E119" s="2">
        <v>110</v>
      </c>
      <c r="F119" s="2">
        <v>50</v>
      </c>
      <c r="G119" s="2">
        <v>345</v>
      </c>
      <c r="H119" s="2">
        <v>30</v>
      </c>
      <c r="I119" s="3">
        <v>0.61</v>
      </c>
      <c r="J119" s="3">
        <v>0.27</v>
      </c>
      <c r="K119" s="3">
        <v>0.12</v>
      </c>
      <c r="L119" s="3">
        <v>0.83</v>
      </c>
      <c r="M119" s="3">
        <v>0.08</v>
      </c>
    </row>
    <row r="120" spans="1:13" x14ac:dyDescent="0.35">
      <c r="A120" t="s">
        <v>705</v>
      </c>
      <c r="B120" s="2">
        <v>7590</v>
      </c>
      <c r="C120" s="3">
        <v>0.02</v>
      </c>
      <c r="D120" s="2">
        <v>2770</v>
      </c>
      <c r="E120" s="2">
        <v>2355</v>
      </c>
      <c r="F120" s="2">
        <v>1675</v>
      </c>
      <c r="G120" s="2">
        <v>4435</v>
      </c>
      <c r="H120" s="2">
        <v>905</v>
      </c>
      <c r="I120" s="3">
        <v>0.37</v>
      </c>
      <c r="J120" s="3">
        <v>0.31</v>
      </c>
      <c r="K120" s="3">
        <v>0.22</v>
      </c>
      <c r="L120" s="3">
        <v>0.57999999999999996</v>
      </c>
      <c r="M120" s="3">
        <v>0.12</v>
      </c>
    </row>
    <row r="121" spans="1:13" x14ac:dyDescent="0.35">
      <c r="A121" t="s">
        <v>581</v>
      </c>
      <c r="B121" s="2">
        <v>350</v>
      </c>
      <c r="C121" s="3">
        <v>0.02</v>
      </c>
      <c r="D121" s="2">
        <v>345</v>
      </c>
      <c r="E121" s="2">
        <v>0</v>
      </c>
      <c r="F121" s="2">
        <v>0</v>
      </c>
      <c r="G121" s="2">
        <v>0</v>
      </c>
      <c r="H121" s="2">
        <v>10</v>
      </c>
      <c r="I121" s="3">
        <v>0.97</v>
      </c>
      <c r="J121" s="3">
        <v>0</v>
      </c>
      <c r="K121" s="3">
        <v>0</v>
      </c>
      <c r="L121" s="3">
        <v>0</v>
      </c>
      <c r="M121" s="3">
        <v>0.03</v>
      </c>
    </row>
    <row r="122" spans="1:13" x14ac:dyDescent="0.35">
      <c r="A122" t="s">
        <v>582</v>
      </c>
      <c r="B122" s="2">
        <v>2255</v>
      </c>
      <c r="C122" s="3">
        <v>0.02</v>
      </c>
      <c r="D122" s="2">
        <v>575</v>
      </c>
      <c r="E122" s="2">
        <v>965</v>
      </c>
      <c r="F122" s="2">
        <v>495</v>
      </c>
      <c r="G122" s="2">
        <v>955</v>
      </c>
      <c r="H122" s="2">
        <v>275</v>
      </c>
      <c r="I122" s="3">
        <v>0.26</v>
      </c>
      <c r="J122" s="3">
        <v>0.43</v>
      </c>
      <c r="K122" s="3">
        <v>0.22</v>
      </c>
      <c r="L122" s="3">
        <v>0.42</v>
      </c>
      <c r="M122" s="3">
        <v>0.12</v>
      </c>
    </row>
    <row r="123" spans="1:13" x14ac:dyDescent="0.35">
      <c r="A123" t="s">
        <v>583</v>
      </c>
      <c r="B123" s="2">
        <v>2250</v>
      </c>
      <c r="C123" s="3">
        <v>0.02</v>
      </c>
      <c r="D123" s="2">
        <v>630</v>
      </c>
      <c r="E123" s="2">
        <v>735</v>
      </c>
      <c r="F123" s="2">
        <v>665</v>
      </c>
      <c r="G123" s="2">
        <v>1510</v>
      </c>
      <c r="H123" s="2">
        <v>270</v>
      </c>
      <c r="I123" s="3">
        <v>0.28000000000000003</v>
      </c>
      <c r="J123" s="3">
        <v>0.33</v>
      </c>
      <c r="K123" s="3">
        <v>0.28999999999999998</v>
      </c>
      <c r="L123" s="3">
        <v>0.67</v>
      </c>
      <c r="M123" s="3">
        <v>0.12</v>
      </c>
    </row>
    <row r="124" spans="1:13" x14ac:dyDescent="0.35">
      <c r="A124" t="s">
        <v>584</v>
      </c>
      <c r="B124" s="2">
        <v>1715</v>
      </c>
      <c r="C124" s="3">
        <v>0.02</v>
      </c>
      <c r="D124" s="2">
        <v>655</v>
      </c>
      <c r="E124" s="2">
        <v>510</v>
      </c>
      <c r="F124" s="2">
        <v>525</v>
      </c>
      <c r="G124" s="2">
        <v>1210</v>
      </c>
      <c r="H124" s="2">
        <v>140</v>
      </c>
      <c r="I124" s="3">
        <v>0.38</v>
      </c>
      <c r="J124" s="3">
        <v>0.3</v>
      </c>
      <c r="K124" s="3">
        <v>0.31</v>
      </c>
      <c r="L124" s="3">
        <v>0.71</v>
      </c>
      <c r="M124" s="3">
        <v>0.08</v>
      </c>
    </row>
    <row r="125" spans="1:13" x14ac:dyDescent="0.35">
      <c r="A125" t="s">
        <v>585</v>
      </c>
      <c r="B125" s="2">
        <v>1580</v>
      </c>
      <c r="C125" s="3">
        <v>0.02</v>
      </c>
      <c r="D125" s="2">
        <v>630</v>
      </c>
      <c r="E125" s="2">
        <v>455</v>
      </c>
      <c r="F125" s="2">
        <v>415</v>
      </c>
      <c r="G125" s="2">
        <v>1085</v>
      </c>
      <c r="H125" s="2">
        <v>180</v>
      </c>
      <c r="I125" s="3">
        <v>0.4</v>
      </c>
      <c r="J125" s="3">
        <v>0.28999999999999998</v>
      </c>
      <c r="K125" s="3">
        <v>0.26</v>
      </c>
      <c r="L125" s="3">
        <v>0.69</v>
      </c>
      <c r="M125" s="3">
        <v>0.11</v>
      </c>
    </row>
    <row r="126" spans="1:13" x14ac:dyDescent="0.35">
      <c r="A126" t="s">
        <v>586</v>
      </c>
      <c r="B126" s="2">
        <v>520</v>
      </c>
      <c r="C126" s="3">
        <v>0.02</v>
      </c>
      <c r="D126" s="2">
        <v>295</v>
      </c>
      <c r="E126" s="2">
        <v>120</v>
      </c>
      <c r="F126" s="2">
        <v>65</v>
      </c>
      <c r="G126" s="2">
        <v>415</v>
      </c>
      <c r="H126" s="2">
        <v>45</v>
      </c>
      <c r="I126" s="3">
        <v>0.56999999999999995</v>
      </c>
      <c r="J126" s="3">
        <v>0.23</v>
      </c>
      <c r="K126" s="3">
        <v>0.12</v>
      </c>
      <c r="L126" s="3">
        <v>0.81</v>
      </c>
      <c r="M126" s="3">
        <v>0.09</v>
      </c>
    </row>
    <row r="127" spans="1:13" x14ac:dyDescent="0.35">
      <c r="A127" t="s">
        <v>706</v>
      </c>
      <c r="B127" s="2">
        <v>8665</v>
      </c>
      <c r="C127" s="3">
        <v>0.02</v>
      </c>
      <c r="D127" s="2">
        <v>3130</v>
      </c>
      <c r="E127" s="2">
        <v>2785</v>
      </c>
      <c r="F127" s="2">
        <v>2165</v>
      </c>
      <c r="G127" s="2">
        <v>5180</v>
      </c>
      <c r="H127" s="2">
        <v>920</v>
      </c>
      <c r="I127" s="3">
        <v>0.36</v>
      </c>
      <c r="J127" s="3">
        <v>0.32</v>
      </c>
      <c r="K127" s="3">
        <v>0.25</v>
      </c>
      <c r="L127" s="3">
        <v>0.6</v>
      </c>
      <c r="M127" s="3">
        <v>0.11</v>
      </c>
    </row>
    <row r="128" spans="1:13" x14ac:dyDescent="0.35">
      <c r="A128" t="s">
        <v>587</v>
      </c>
      <c r="B128" s="2">
        <v>280</v>
      </c>
      <c r="C128" s="3">
        <v>0.01</v>
      </c>
      <c r="D128" s="2">
        <v>270</v>
      </c>
      <c r="E128" s="2">
        <v>0</v>
      </c>
      <c r="F128" s="2">
        <v>0</v>
      </c>
      <c r="G128" s="2">
        <v>0</v>
      </c>
      <c r="H128" s="2">
        <v>10</v>
      </c>
      <c r="I128" s="3">
        <v>0.96</v>
      </c>
      <c r="J128" s="3">
        <v>0</v>
      </c>
      <c r="K128" s="3">
        <v>0</v>
      </c>
      <c r="L128" s="3">
        <v>0</v>
      </c>
      <c r="M128" s="3">
        <v>0.04</v>
      </c>
    </row>
    <row r="129" spans="1:13" x14ac:dyDescent="0.35">
      <c r="A129" t="s">
        <v>588</v>
      </c>
      <c r="B129" s="2">
        <v>1610</v>
      </c>
      <c r="C129" s="3">
        <v>0.01</v>
      </c>
      <c r="D129" s="2">
        <v>440</v>
      </c>
      <c r="E129" s="2">
        <v>640</v>
      </c>
      <c r="F129" s="2">
        <v>350</v>
      </c>
      <c r="G129" s="2">
        <v>700</v>
      </c>
      <c r="H129" s="2">
        <v>200</v>
      </c>
      <c r="I129" s="3">
        <v>0.27</v>
      </c>
      <c r="J129" s="3">
        <v>0.4</v>
      </c>
      <c r="K129" s="3">
        <v>0.22</v>
      </c>
      <c r="L129" s="3">
        <v>0.43</v>
      </c>
      <c r="M129" s="3">
        <v>0.13</v>
      </c>
    </row>
    <row r="130" spans="1:13" x14ac:dyDescent="0.35">
      <c r="A130" t="s">
        <v>589</v>
      </c>
      <c r="B130" s="2">
        <v>1685</v>
      </c>
      <c r="C130" s="3">
        <v>0.01</v>
      </c>
      <c r="D130" s="2">
        <v>485</v>
      </c>
      <c r="E130" s="2">
        <v>535</v>
      </c>
      <c r="F130" s="2">
        <v>540</v>
      </c>
      <c r="G130" s="2">
        <v>1125</v>
      </c>
      <c r="H130" s="2">
        <v>175</v>
      </c>
      <c r="I130" s="3">
        <v>0.28999999999999998</v>
      </c>
      <c r="J130" s="3">
        <v>0.32</v>
      </c>
      <c r="K130" s="3">
        <v>0.32</v>
      </c>
      <c r="L130" s="3">
        <v>0.67</v>
      </c>
      <c r="M130" s="3">
        <v>0.1</v>
      </c>
    </row>
    <row r="131" spans="1:13" x14ac:dyDescent="0.35">
      <c r="A131" t="s">
        <v>590</v>
      </c>
      <c r="B131" s="2">
        <v>1195</v>
      </c>
      <c r="C131" s="3">
        <v>0.01</v>
      </c>
      <c r="D131" s="2">
        <v>450</v>
      </c>
      <c r="E131" s="2">
        <v>370</v>
      </c>
      <c r="F131" s="2">
        <v>330</v>
      </c>
      <c r="G131" s="2">
        <v>880</v>
      </c>
      <c r="H131" s="2">
        <v>90</v>
      </c>
      <c r="I131" s="3">
        <v>0.37</v>
      </c>
      <c r="J131" s="3">
        <v>0.31</v>
      </c>
      <c r="K131" s="3">
        <v>0.28000000000000003</v>
      </c>
      <c r="L131" s="3">
        <v>0.74</v>
      </c>
      <c r="M131" s="3">
        <v>0.08</v>
      </c>
    </row>
    <row r="132" spans="1:13" x14ac:dyDescent="0.35">
      <c r="A132" t="s">
        <v>591</v>
      </c>
      <c r="B132" s="2">
        <v>1245</v>
      </c>
      <c r="C132" s="3">
        <v>0.01</v>
      </c>
      <c r="D132" s="2">
        <v>480</v>
      </c>
      <c r="E132" s="2">
        <v>415</v>
      </c>
      <c r="F132" s="2">
        <v>320</v>
      </c>
      <c r="G132" s="2">
        <v>900</v>
      </c>
      <c r="H132" s="2">
        <v>120</v>
      </c>
      <c r="I132" s="3">
        <v>0.38</v>
      </c>
      <c r="J132" s="3">
        <v>0.33</v>
      </c>
      <c r="K132" s="3">
        <v>0.26</v>
      </c>
      <c r="L132" s="3">
        <v>0.72</v>
      </c>
      <c r="M132" s="3">
        <v>0.09</v>
      </c>
    </row>
    <row r="133" spans="1:13" x14ac:dyDescent="0.35">
      <c r="A133" t="s">
        <v>592</v>
      </c>
      <c r="B133" s="2">
        <v>420</v>
      </c>
      <c r="C133" s="3">
        <v>0.02</v>
      </c>
      <c r="D133" s="2">
        <v>235</v>
      </c>
      <c r="E133" s="2">
        <v>100</v>
      </c>
      <c r="F133" s="2">
        <v>55</v>
      </c>
      <c r="G133" s="2">
        <v>330</v>
      </c>
      <c r="H133" s="2">
        <v>35</v>
      </c>
      <c r="I133" s="3">
        <v>0.56000000000000005</v>
      </c>
      <c r="J133" s="3">
        <v>0.24</v>
      </c>
      <c r="K133" s="3">
        <v>0.13</v>
      </c>
      <c r="L133" s="3">
        <v>0.79</v>
      </c>
      <c r="M133" s="3">
        <v>0.09</v>
      </c>
    </row>
    <row r="134" spans="1:13" x14ac:dyDescent="0.35">
      <c r="A134" t="s">
        <v>707</v>
      </c>
      <c r="B134" s="2">
        <v>6435</v>
      </c>
      <c r="C134" s="3">
        <v>0.01</v>
      </c>
      <c r="D134" s="2">
        <v>2355</v>
      </c>
      <c r="E134" s="2">
        <v>2055</v>
      </c>
      <c r="F134" s="2">
        <v>1595</v>
      </c>
      <c r="G134" s="2">
        <v>3935</v>
      </c>
      <c r="H134" s="2">
        <v>630</v>
      </c>
      <c r="I134" s="3">
        <v>0.37</v>
      </c>
      <c r="J134" s="3">
        <v>0.32</v>
      </c>
      <c r="K134" s="3">
        <v>0.25</v>
      </c>
      <c r="L134" s="3">
        <v>0.61</v>
      </c>
      <c r="M134" s="3">
        <v>0.1</v>
      </c>
    </row>
    <row r="135" spans="1:13" x14ac:dyDescent="0.35">
      <c r="A135" t="s">
        <v>593</v>
      </c>
      <c r="B135" s="2">
        <v>55</v>
      </c>
      <c r="C135" s="3">
        <v>0</v>
      </c>
      <c r="D135" s="2">
        <v>55</v>
      </c>
      <c r="E135" s="2">
        <v>0</v>
      </c>
      <c r="F135" s="2">
        <v>0</v>
      </c>
      <c r="G135" s="2">
        <v>0</v>
      </c>
      <c r="H135" s="2">
        <v>0</v>
      </c>
      <c r="I135" s="3">
        <v>1</v>
      </c>
      <c r="J135" s="3">
        <v>0</v>
      </c>
      <c r="K135" s="3">
        <v>0</v>
      </c>
      <c r="L135" s="3">
        <v>0</v>
      </c>
      <c r="M135" s="3">
        <v>0</v>
      </c>
    </row>
    <row r="136" spans="1:13" x14ac:dyDescent="0.35">
      <c r="A136" t="s">
        <v>594</v>
      </c>
      <c r="B136" s="2">
        <v>335</v>
      </c>
      <c r="C136" s="3">
        <v>0</v>
      </c>
      <c r="D136" s="2">
        <v>105</v>
      </c>
      <c r="E136" s="2">
        <v>135</v>
      </c>
      <c r="F136" s="2">
        <v>70</v>
      </c>
      <c r="G136" s="2">
        <v>135</v>
      </c>
      <c r="H136" s="2">
        <v>40</v>
      </c>
      <c r="I136" s="3">
        <v>0.32</v>
      </c>
      <c r="J136" s="3">
        <v>0.41</v>
      </c>
      <c r="K136" s="3">
        <v>0.21</v>
      </c>
      <c r="L136" s="3">
        <v>0.4</v>
      </c>
      <c r="M136" s="3">
        <v>0.12</v>
      </c>
    </row>
    <row r="137" spans="1:13" x14ac:dyDescent="0.35">
      <c r="A137" t="s">
        <v>595</v>
      </c>
      <c r="B137" s="2">
        <v>360</v>
      </c>
      <c r="C137" s="3">
        <v>0</v>
      </c>
      <c r="D137" s="2">
        <v>105</v>
      </c>
      <c r="E137" s="2">
        <v>120</v>
      </c>
      <c r="F137" s="2">
        <v>105</v>
      </c>
      <c r="G137" s="2">
        <v>245</v>
      </c>
      <c r="H137" s="2">
        <v>45</v>
      </c>
      <c r="I137" s="3">
        <v>0.3</v>
      </c>
      <c r="J137" s="3">
        <v>0.34</v>
      </c>
      <c r="K137" s="3">
        <v>0.28999999999999998</v>
      </c>
      <c r="L137" s="3">
        <v>0.68</v>
      </c>
      <c r="M137" s="3">
        <v>0.13</v>
      </c>
    </row>
    <row r="138" spans="1:13" x14ac:dyDescent="0.35">
      <c r="A138" t="s">
        <v>596</v>
      </c>
      <c r="B138" s="2">
        <v>210</v>
      </c>
      <c r="C138" s="3">
        <v>0</v>
      </c>
      <c r="D138" s="2">
        <v>65</v>
      </c>
      <c r="E138" s="2">
        <v>70</v>
      </c>
      <c r="F138" s="2">
        <v>75</v>
      </c>
      <c r="G138" s="2">
        <v>140</v>
      </c>
      <c r="H138" s="2">
        <v>15</v>
      </c>
      <c r="I138" s="3">
        <v>0.3</v>
      </c>
      <c r="J138" s="3">
        <v>0.32</v>
      </c>
      <c r="K138" s="3">
        <v>0.35</v>
      </c>
      <c r="L138" s="3">
        <v>0.67</v>
      </c>
      <c r="M138" s="3">
        <v>0.06</v>
      </c>
    </row>
    <row r="139" spans="1:13" x14ac:dyDescent="0.35">
      <c r="A139" t="s">
        <v>597</v>
      </c>
      <c r="B139" s="2">
        <v>230</v>
      </c>
      <c r="C139" s="3">
        <v>0</v>
      </c>
      <c r="D139" s="2">
        <v>85</v>
      </c>
      <c r="E139" s="2">
        <v>65</v>
      </c>
      <c r="F139" s="2">
        <v>70</v>
      </c>
      <c r="G139" s="2">
        <v>155</v>
      </c>
      <c r="H139" s="2">
        <v>25</v>
      </c>
      <c r="I139" s="3">
        <v>0.37</v>
      </c>
      <c r="J139" s="3">
        <v>0.28999999999999998</v>
      </c>
      <c r="K139" s="3">
        <v>0.3</v>
      </c>
      <c r="L139" s="3">
        <v>0.67</v>
      </c>
      <c r="M139" s="3">
        <v>0.12</v>
      </c>
    </row>
    <row r="140" spans="1:13" x14ac:dyDescent="0.35">
      <c r="A140" t="s">
        <v>598</v>
      </c>
      <c r="B140" s="2">
        <v>70</v>
      </c>
      <c r="C140" s="3">
        <v>0</v>
      </c>
      <c r="D140" s="2">
        <v>40</v>
      </c>
      <c r="E140" s="2">
        <v>15</v>
      </c>
      <c r="F140" s="2">
        <v>5</v>
      </c>
      <c r="G140" s="2">
        <v>55</v>
      </c>
      <c r="H140" s="2">
        <v>10</v>
      </c>
      <c r="I140" s="3">
        <v>0.56000000000000005</v>
      </c>
      <c r="J140" s="3">
        <v>0.19</v>
      </c>
      <c r="K140" s="3">
        <v>7.0000000000000007E-2</v>
      </c>
      <c r="L140" s="3">
        <v>0.78</v>
      </c>
      <c r="M140" s="3">
        <v>0.12</v>
      </c>
    </row>
    <row r="141" spans="1:13" x14ac:dyDescent="0.35">
      <c r="A141" t="s">
        <v>708</v>
      </c>
      <c r="B141" s="2">
        <v>1260</v>
      </c>
      <c r="C141" s="3">
        <v>0</v>
      </c>
      <c r="D141" s="2">
        <v>455</v>
      </c>
      <c r="E141" s="2">
        <v>405</v>
      </c>
      <c r="F141" s="2">
        <v>320</v>
      </c>
      <c r="G141" s="2">
        <v>730</v>
      </c>
      <c r="H141" s="2">
        <v>135</v>
      </c>
      <c r="I141" s="3">
        <v>0.36</v>
      </c>
      <c r="J141" s="3">
        <v>0.32</v>
      </c>
      <c r="K141" s="3">
        <v>0.25</v>
      </c>
      <c r="L141" s="3">
        <v>0.57999999999999996</v>
      </c>
      <c r="M141" s="3">
        <v>0.11</v>
      </c>
    </row>
    <row r="142" spans="1:13" x14ac:dyDescent="0.35">
      <c r="A142" t="s">
        <v>683</v>
      </c>
      <c r="B142" s="2">
        <v>50</v>
      </c>
      <c r="C142" s="3">
        <v>0</v>
      </c>
      <c r="D142" s="2">
        <v>40</v>
      </c>
      <c r="E142" s="2">
        <v>0</v>
      </c>
      <c r="F142" s="2">
        <v>0</v>
      </c>
      <c r="G142" s="2">
        <v>0</v>
      </c>
      <c r="H142" s="2">
        <v>10</v>
      </c>
      <c r="I142" s="3">
        <v>0.82</v>
      </c>
      <c r="J142" s="3">
        <v>0</v>
      </c>
      <c r="K142" s="3">
        <v>0</v>
      </c>
      <c r="L142" s="3">
        <v>0</v>
      </c>
      <c r="M142" s="3">
        <v>0.18</v>
      </c>
    </row>
    <row r="143" spans="1:13" x14ac:dyDescent="0.35">
      <c r="A143" t="s">
        <v>684</v>
      </c>
      <c r="B143" s="2">
        <v>190</v>
      </c>
      <c r="C143" s="3">
        <v>0</v>
      </c>
      <c r="D143" s="2">
        <v>75</v>
      </c>
      <c r="E143" s="2">
        <v>60</v>
      </c>
      <c r="F143" s="2">
        <v>25</v>
      </c>
      <c r="G143" s="2">
        <v>85</v>
      </c>
      <c r="H143" s="2">
        <v>25</v>
      </c>
      <c r="I143" s="3">
        <v>0.41</v>
      </c>
      <c r="J143" s="3">
        <v>0.32</v>
      </c>
      <c r="K143" s="3">
        <v>0.14000000000000001</v>
      </c>
      <c r="L143" s="3">
        <v>0.45</v>
      </c>
      <c r="M143" s="3">
        <v>0.13</v>
      </c>
    </row>
    <row r="144" spans="1:13" x14ac:dyDescent="0.35">
      <c r="A144" t="s">
        <v>685</v>
      </c>
      <c r="B144" s="2">
        <v>150</v>
      </c>
      <c r="C144" s="3">
        <v>0</v>
      </c>
      <c r="D144" s="2">
        <v>40</v>
      </c>
      <c r="E144" s="2">
        <v>45</v>
      </c>
      <c r="F144" s="2">
        <v>25</v>
      </c>
      <c r="G144" s="2">
        <v>95</v>
      </c>
      <c r="H144" s="2">
        <v>35</v>
      </c>
      <c r="I144" s="3">
        <v>0.26</v>
      </c>
      <c r="J144" s="3">
        <v>0.28999999999999998</v>
      </c>
      <c r="K144" s="3">
        <v>0.17</v>
      </c>
      <c r="L144" s="3">
        <v>0.62</v>
      </c>
      <c r="M144" s="3">
        <v>0.23</v>
      </c>
    </row>
    <row r="145" spans="1:13" x14ac:dyDescent="0.35">
      <c r="A145" t="s">
        <v>686</v>
      </c>
      <c r="B145" s="2">
        <v>130</v>
      </c>
      <c r="C145" s="3">
        <v>0</v>
      </c>
      <c r="D145" s="2">
        <v>45</v>
      </c>
      <c r="E145" s="2">
        <v>30</v>
      </c>
      <c r="F145" s="2">
        <v>40</v>
      </c>
      <c r="G145" s="2">
        <v>90</v>
      </c>
      <c r="H145" s="2">
        <v>10</v>
      </c>
      <c r="I145" s="3">
        <v>0.35</v>
      </c>
      <c r="J145" s="3">
        <v>0.25</v>
      </c>
      <c r="K145" s="3">
        <v>0.32</v>
      </c>
      <c r="L145" s="3">
        <v>0.68</v>
      </c>
      <c r="M145" s="3">
        <v>0.06</v>
      </c>
    </row>
    <row r="146" spans="1:13" x14ac:dyDescent="0.35">
      <c r="A146" t="s">
        <v>687</v>
      </c>
      <c r="B146" s="2">
        <v>120</v>
      </c>
      <c r="C146" s="3">
        <v>0</v>
      </c>
      <c r="D146" s="2">
        <v>55</v>
      </c>
      <c r="E146" s="2">
        <v>25</v>
      </c>
      <c r="F146" s="2">
        <v>20</v>
      </c>
      <c r="G146" s="2">
        <v>90</v>
      </c>
      <c r="H146" s="2">
        <v>15</v>
      </c>
      <c r="I146" s="3">
        <v>0.45</v>
      </c>
      <c r="J146" s="3">
        <v>0.19</v>
      </c>
      <c r="K146" s="3">
        <v>0.15</v>
      </c>
      <c r="L146" s="3">
        <v>0.74</v>
      </c>
      <c r="M146" s="3">
        <v>0.13</v>
      </c>
    </row>
    <row r="147" spans="1:13" x14ac:dyDescent="0.35">
      <c r="A147" t="s">
        <v>688</v>
      </c>
      <c r="B147" s="2">
        <v>60</v>
      </c>
      <c r="C147" s="3">
        <v>0</v>
      </c>
      <c r="D147" s="2">
        <v>35</v>
      </c>
      <c r="E147" s="2">
        <v>10</v>
      </c>
      <c r="F147" s="2">
        <v>5</v>
      </c>
      <c r="G147" s="2">
        <v>45</v>
      </c>
      <c r="H147" s="2">
        <v>10</v>
      </c>
      <c r="I147" s="3">
        <v>0.6</v>
      </c>
      <c r="J147" s="3">
        <v>0.13</v>
      </c>
      <c r="K147" s="3">
        <v>7.0000000000000007E-2</v>
      </c>
      <c r="L147" s="3">
        <v>0.78</v>
      </c>
      <c r="M147" s="3">
        <v>0.15</v>
      </c>
    </row>
    <row r="148" spans="1:13" x14ac:dyDescent="0.35">
      <c r="A148" t="s">
        <v>723</v>
      </c>
      <c r="B148" s="2">
        <v>695</v>
      </c>
      <c r="C148" s="3">
        <v>0</v>
      </c>
      <c r="D148" s="2">
        <v>290</v>
      </c>
      <c r="E148" s="2">
        <v>165</v>
      </c>
      <c r="F148" s="2">
        <v>115</v>
      </c>
      <c r="G148" s="2">
        <v>400</v>
      </c>
      <c r="H148" s="2">
        <v>100</v>
      </c>
      <c r="I148" s="3">
        <v>0.42</v>
      </c>
      <c r="J148" s="3">
        <v>0.24</v>
      </c>
      <c r="K148" s="3">
        <v>0.17</v>
      </c>
      <c r="L148" s="3">
        <v>0.57999999999999996</v>
      </c>
      <c r="M148" s="3">
        <v>0.15</v>
      </c>
    </row>
    <row r="149" spans="1:13" x14ac:dyDescent="0.35">
      <c r="A149" t="s">
        <v>677</v>
      </c>
      <c r="B149" s="2">
        <v>1955</v>
      </c>
      <c r="C149" s="3">
        <v>0.1</v>
      </c>
      <c r="D149" s="2">
        <v>1900</v>
      </c>
      <c r="E149" s="2">
        <v>0</v>
      </c>
      <c r="F149" s="2">
        <v>0</v>
      </c>
      <c r="G149" s="2">
        <v>0</v>
      </c>
      <c r="H149" s="2">
        <v>55</v>
      </c>
      <c r="I149" s="3">
        <v>0.97</v>
      </c>
      <c r="J149" s="3">
        <v>0</v>
      </c>
      <c r="K149" s="3">
        <v>0</v>
      </c>
      <c r="L149" s="3">
        <v>0</v>
      </c>
      <c r="M149" s="3">
        <v>0.03</v>
      </c>
    </row>
    <row r="150" spans="1:13" x14ac:dyDescent="0.35">
      <c r="A150" t="s">
        <v>678</v>
      </c>
      <c r="B150" s="2">
        <v>6715</v>
      </c>
      <c r="C150" s="3">
        <v>0.05</v>
      </c>
      <c r="D150" s="2">
        <v>3920</v>
      </c>
      <c r="E150" s="2">
        <v>1690</v>
      </c>
      <c r="F150" s="2">
        <v>620</v>
      </c>
      <c r="G150" s="2">
        <v>3840</v>
      </c>
      <c r="H150" s="2">
        <v>565</v>
      </c>
      <c r="I150" s="3">
        <v>0.57999999999999996</v>
      </c>
      <c r="J150" s="3">
        <v>0.25</v>
      </c>
      <c r="K150" s="3">
        <v>0.09</v>
      </c>
      <c r="L150" s="3">
        <v>0.56999999999999995</v>
      </c>
      <c r="M150" s="3">
        <v>0.08</v>
      </c>
    </row>
    <row r="151" spans="1:13" x14ac:dyDescent="0.35">
      <c r="A151" t="s">
        <v>679</v>
      </c>
      <c r="B151" s="2">
        <v>2505</v>
      </c>
      <c r="C151" s="3">
        <v>0.02</v>
      </c>
      <c r="D151" s="2">
        <v>1350</v>
      </c>
      <c r="E151" s="2">
        <v>645</v>
      </c>
      <c r="F151" s="2">
        <v>245</v>
      </c>
      <c r="G151" s="2">
        <v>2110</v>
      </c>
      <c r="H151" s="2">
        <v>205</v>
      </c>
      <c r="I151" s="3">
        <v>0.54</v>
      </c>
      <c r="J151" s="3">
        <v>0.26</v>
      </c>
      <c r="K151" s="3">
        <v>0.1</v>
      </c>
      <c r="L151" s="3">
        <v>0.84</v>
      </c>
      <c r="M151" s="3">
        <v>0.08</v>
      </c>
    </row>
    <row r="152" spans="1:13" x14ac:dyDescent="0.35">
      <c r="A152" t="s">
        <v>680</v>
      </c>
      <c r="B152" s="2">
        <v>765</v>
      </c>
      <c r="C152" s="3">
        <v>0.01</v>
      </c>
      <c r="D152" s="2">
        <v>310</v>
      </c>
      <c r="E152" s="2">
        <v>255</v>
      </c>
      <c r="F152" s="2">
        <v>135</v>
      </c>
      <c r="G152" s="2">
        <v>595</v>
      </c>
      <c r="H152" s="2">
        <v>70</v>
      </c>
      <c r="I152" s="3">
        <v>0.4</v>
      </c>
      <c r="J152" s="3">
        <v>0.33</v>
      </c>
      <c r="K152" s="3">
        <v>0.17</v>
      </c>
      <c r="L152" s="3">
        <v>0.78</v>
      </c>
      <c r="M152" s="3">
        <v>0.09</v>
      </c>
    </row>
    <row r="153" spans="1:13" x14ac:dyDescent="0.35">
      <c r="A153" t="s">
        <v>681</v>
      </c>
      <c r="B153" s="2">
        <v>525</v>
      </c>
      <c r="C153" s="3">
        <v>0.01</v>
      </c>
      <c r="D153" s="2">
        <v>250</v>
      </c>
      <c r="E153" s="2">
        <v>140</v>
      </c>
      <c r="F153" s="2">
        <v>85</v>
      </c>
      <c r="G153" s="2">
        <v>410</v>
      </c>
      <c r="H153" s="2">
        <v>55</v>
      </c>
      <c r="I153" s="3">
        <v>0.47</v>
      </c>
      <c r="J153" s="3">
        <v>0.26</v>
      </c>
      <c r="K153" s="3">
        <v>0.16</v>
      </c>
      <c r="L153" s="3">
        <v>0.78</v>
      </c>
      <c r="M153" s="3">
        <v>0.11</v>
      </c>
    </row>
    <row r="154" spans="1:13" x14ac:dyDescent="0.35">
      <c r="A154" t="s">
        <v>682</v>
      </c>
      <c r="B154" s="2">
        <v>105</v>
      </c>
      <c r="C154" s="3">
        <v>0</v>
      </c>
      <c r="D154" s="2">
        <v>55</v>
      </c>
      <c r="E154" s="2">
        <v>20</v>
      </c>
      <c r="F154" s="2">
        <v>15</v>
      </c>
      <c r="G154" s="2">
        <v>90</v>
      </c>
      <c r="H154" s="2">
        <v>5</v>
      </c>
      <c r="I154" s="3">
        <v>0.54</v>
      </c>
      <c r="J154" s="3">
        <v>0.2</v>
      </c>
      <c r="K154" s="3">
        <v>0.12</v>
      </c>
      <c r="L154" s="3">
        <v>0.88</v>
      </c>
      <c r="M154" s="3">
        <v>7.0000000000000007E-2</v>
      </c>
    </row>
    <row r="155" spans="1:13" x14ac:dyDescent="0.35">
      <c r="A155" t="s">
        <v>722</v>
      </c>
      <c r="B155" s="2">
        <v>12575</v>
      </c>
      <c r="C155" s="3">
        <v>0.03</v>
      </c>
      <c r="D155" s="2">
        <v>7785</v>
      </c>
      <c r="E155" s="2">
        <v>2750</v>
      </c>
      <c r="F155" s="2">
        <v>1095</v>
      </c>
      <c r="G155" s="2">
        <v>7045</v>
      </c>
      <c r="H155" s="2">
        <v>960</v>
      </c>
      <c r="I155" s="3">
        <v>0.62</v>
      </c>
      <c r="J155" s="3">
        <v>0.22</v>
      </c>
      <c r="K155" s="3">
        <v>0.09</v>
      </c>
      <c r="L155" s="3">
        <v>0.56000000000000005</v>
      </c>
      <c r="M155" s="3">
        <v>0.08</v>
      </c>
    </row>
    <row r="156" spans="1:13" x14ac:dyDescent="0.35">
      <c r="A156" t="s">
        <v>599</v>
      </c>
      <c r="B156" s="2">
        <v>510</v>
      </c>
      <c r="C156" s="3">
        <v>0.03</v>
      </c>
      <c r="D156" s="2">
        <v>490</v>
      </c>
      <c r="E156" s="2">
        <v>0</v>
      </c>
      <c r="F156" s="2">
        <v>0</v>
      </c>
      <c r="G156" s="2">
        <v>0</v>
      </c>
      <c r="H156" s="2">
        <v>20</v>
      </c>
      <c r="I156" s="3">
        <v>0.96</v>
      </c>
      <c r="J156" s="3">
        <v>0</v>
      </c>
      <c r="K156" s="3">
        <v>0</v>
      </c>
      <c r="L156" s="3">
        <v>0</v>
      </c>
      <c r="M156" s="3">
        <v>0.04</v>
      </c>
    </row>
    <row r="157" spans="1:13" x14ac:dyDescent="0.35">
      <c r="A157" t="s">
        <v>600</v>
      </c>
      <c r="B157" s="2">
        <v>4455</v>
      </c>
      <c r="C157" s="3">
        <v>0.03</v>
      </c>
      <c r="D157" s="2">
        <v>1125</v>
      </c>
      <c r="E157" s="2">
        <v>1760</v>
      </c>
      <c r="F157" s="2">
        <v>905</v>
      </c>
      <c r="G157" s="2">
        <v>1870</v>
      </c>
      <c r="H157" s="2">
        <v>605</v>
      </c>
      <c r="I157" s="3">
        <v>0.25</v>
      </c>
      <c r="J157" s="3">
        <v>0.4</v>
      </c>
      <c r="K157" s="3">
        <v>0.2</v>
      </c>
      <c r="L157" s="3">
        <v>0.42</v>
      </c>
      <c r="M157" s="3">
        <v>0.14000000000000001</v>
      </c>
    </row>
    <row r="158" spans="1:13" x14ac:dyDescent="0.35">
      <c r="A158" t="s">
        <v>601</v>
      </c>
      <c r="B158" s="2">
        <v>3765</v>
      </c>
      <c r="C158" s="3">
        <v>0.03</v>
      </c>
      <c r="D158" s="2">
        <v>1080</v>
      </c>
      <c r="E158" s="2">
        <v>1210</v>
      </c>
      <c r="F158" s="2">
        <v>1030</v>
      </c>
      <c r="G158" s="2">
        <v>2470</v>
      </c>
      <c r="H158" s="2">
        <v>465</v>
      </c>
      <c r="I158" s="3">
        <v>0.28999999999999998</v>
      </c>
      <c r="J158" s="3">
        <v>0.32</v>
      </c>
      <c r="K158" s="3">
        <v>0.27</v>
      </c>
      <c r="L158" s="3">
        <v>0.66</v>
      </c>
      <c r="M158" s="3">
        <v>0.12</v>
      </c>
    </row>
    <row r="159" spans="1:13" x14ac:dyDescent="0.35">
      <c r="A159" t="s">
        <v>602</v>
      </c>
      <c r="B159" s="2">
        <v>2725</v>
      </c>
      <c r="C159" s="3">
        <v>0.03</v>
      </c>
      <c r="D159" s="2">
        <v>1070</v>
      </c>
      <c r="E159" s="2">
        <v>825</v>
      </c>
      <c r="F159" s="2">
        <v>815</v>
      </c>
      <c r="G159" s="2">
        <v>1955</v>
      </c>
      <c r="H159" s="2">
        <v>190</v>
      </c>
      <c r="I159" s="3">
        <v>0.39</v>
      </c>
      <c r="J159" s="3">
        <v>0.3</v>
      </c>
      <c r="K159" s="3">
        <v>0.3</v>
      </c>
      <c r="L159" s="3">
        <v>0.72</v>
      </c>
      <c r="M159" s="3">
        <v>7.0000000000000007E-2</v>
      </c>
    </row>
    <row r="160" spans="1:13" x14ac:dyDescent="0.35">
      <c r="A160" t="s">
        <v>603</v>
      </c>
      <c r="B160" s="2">
        <v>2815</v>
      </c>
      <c r="C160" s="3">
        <v>0.03</v>
      </c>
      <c r="D160" s="2">
        <v>1140</v>
      </c>
      <c r="E160" s="2">
        <v>805</v>
      </c>
      <c r="F160" s="2">
        <v>725</v>
      </c>
      <c r="G160" s="2">
        <v>1940</v>
      </c>
      <c r="H160" s="2">
        <v>330</v>
      </c>
      <c r="I160" s="3">
        <v>0.4</v>
      </c>
      <c r="J160" s="3">
        <v>0.28999999999999998</v>
      </c>
      <c r="K160" s="3">
        <v>0.26</v>
      </c>
      <c r="L160" s="3">
        <v>0.69</v>
      </c>
      <c r="M160" s="3">
        <v>0.12</v>
      </c>
    </row>
    <row r="161" spans="1:13" x14ac:dyDescent="0.35">
      <c r="A161" t="s">
        <v>604</v>
      </c>
      <c r="B161" s="2">
        <v>795</v>
      </c>
      <c r="C161" s="3">
        <v>0.03</v>
      </c>
      <c r="D161" s="2">
        <v>450</v>
      </c>
      <c r="E161" s="2">
        <v>205</v>
      </c>
      <c r="F161" s="2">
        <v>95</v>
      </c>
      <c r="G161" s="2">
        <v>645</v>
      </c>
      <c r="H161" s="2">
        <v>60</v>
      </c>
      <c r="I161" s="3">
        <v>0.56999999999999995</v>
      </c>
      <c r="J161" s="3">
        <v>0.26</v>
      </c>
      <c r="K161" s="3">
        <v>0.12</v>
      </c>
      <c r="L161" s="3">
        <v>0.81</v>
      </c>
      <c r="M161" s="3">
        <v>7.0000000000000007E-2</v>
      </c>
    </row>
    <row r="162" spans="1:13" x14ac:dyDescent="0.35">
      <c r="A162" t="s">
        <v>709</v>
      </c>
      <c r="B162" s="2">
        <v>15070</v>
      </c>
      <c r="C162" s="3">
        <v>0.03</v>
      </c>
      <c r="D162" s="2">
        <v>5355</v>
      </c>
      <c r="E162" s="2">
        <v>4805</v>
      </c>
      <c r="F162" s="2">
        <v>3570</v>
      </c>
      <c r="G162" s="2">
        <v>8880</v>
      </c>
      <c r="H162" s="2">
        <v>1670</v>
      </c>
      <c r="I162" s="3">
        <v>0.36</v>
      </c>
      <c r="J162" s="3">
        <v>0.32</v>
      </c>
      <c r="K162" s="3">
        <v>0.24</v>
      </c>
      <c r="L162" s="3">
        <v>0.59</v>
      </c>
      <c r="M162" s="3">
        <v>0.11</v>
      </c>
    </row>
    <row r="163" spans="1:13" x14ac:dyDescent="0.35">
      <c r="A163" t="s">
        <v>605</v>
      </c>
      <c r="B163" s="2">
        <v>1440</v>
      </c>
      <c r="C163" s="3">
        <v>7.0000000000000007E-2</v>
      </c>
      <c r="D163" s="2">
        <v>1395</v>
      </c>
      <c r="E163" s="2">
        <v>0</v>
      </c>
      <c r="F163" s="2">
        <v>0</v>
      </c>
      <c r="G163" s="2">
        <v>0</v>
      </c>
      <c r="H163" s="2">
        <v>45</v>
      </c>
      <c r="I163" s="3">
        <v>0.97</v>
      </c>
      <c r="J163" s="3">
        <v>0</v>
      </c>
      <c r="K163" s="3">
        <v>0</v>
      </c>
      <c r="L163" s="3">
        <v>0</v>
      </c>
      <c r="M163" s="3">
        <v>0.03</v>
      </c>
    </row>
    <row r="164" spans="1:13" x14ac:dyDescent="0.35">
      <c r="A164" t="s">
        <v>606</v>
      </c>
      <c r="B164" s="2">
        <v>9940</v>
      </c>
      <c r="C164" s="3">
        <v>0.08</v>
      </c>
      <c r="D164" s="2">
        <v>2545</v>
      </c>
      <c r="E164" s="2">
        <v>3765</v>
      </c>
      <c r="F164" s="2">
        <v>2155</v>
      </c>
      <c r="G164" s="2">
        <v>4130</v>
      </c>
      <c r="H164" s="2">
        <v>1395</v>
      </c>
      <c r="I164" s="3">
        <v>0.26</v>
      </c>
      <c r="J164" s="3">
        <v>0.38</v>
      </c>
      <c r="K164" s="3">
        <v>0.22</v>
      </c>
      <c r="L164" s="3">
        <v>0.42</v>
      </c>
      <c r="M164" s="3">
        <v>0.14000000000000001</v>
      </c>
    </row>
    <row r="165" spans="1:13" x14ac:dyDescent="0.35">
      <c r="A165" t="s">
        <v>607</v>
      </c>
      <c r="B165" s="2">
        <v>9475</v>
      </c>
      <c r="C165" s="3">
        <v>0.08</v>
      </c>
      <c r="D165" s="2">
        <v>2700</v>
      </c>
      <c r="E165" s="2">
        <v>3085</v>
      </c>
      <c r="F165" s="2">
        <v>2615</v>
      </c>
      <c r="G165" s="2">
        <v>6275</v>
      </c>
      <c r="H165" s="2">
        <v>1170</v>
      </c>
      <c r="I165" s="3">
        <v>0.28999999999999998</v>
      </c>
      <c r="J165" s="3">
        <v>0.33</v>
      </c>
      <c r="K165" s="3">
        <v>0.28000000000000003</v>
      </c>
      <c r="L165" s="3">
        <v>0.66</v>
      </c>
      <c r="M165" s="3">
        <v>0.12</v>
      </c>
    </row>
    <row r="166" spans="1:13" x14ac:dyDescent="0.35">
      <c r="A166" t="s">
        <v>608</v>
      </c>
      <c r="B166" s="2">
        <v>6630</v>
      </c>
      <c r="C166" s="3">
        <v>0.08</v>
      </c>
      <c r="D166" s="2">
        <v>2490</v>
      </c>
      <c r="E166" s="2">
        <v>2095</v>
      </c>
      <c r="F166" s="2">
        <v>1940</v>
      </c>
      <c r="G166" s="2">
        <v>4615</v>
      </c>
      <c r="H166" s="2">
        <v>635</v>
      </c>
      <c r="I166" s="3">
        <v>0.38</v>
      </c>
      <c r="J166" s="3">
        <v>0.32</v>
      </c>
      <c r="K166" s="3">
        <v>0.28999999999999998</v>
      </c>
      <c r="L166" s="3">
        <v>0.7</v>
      </c>
      <c r="M166" s="3">
        <v>0.1</v>
      </c>
    </row>
    <row r="167" spans="1:13" x14ac:dyDescent="0.35">
      <c r="A167" t="s">
        <v>609</v>
      </c>
      <c r="B167" s="2">
        <v>6455</v>
      </c>
      <c r="C167" s="3">
        <v>0.08</v>
      </c>
      <c r="D167" s="2">
        <v>2665</v>
      </c>
      <c r="E167" s="2">
        <v>1855</v>
      </c>
      <c r="F167" s="2">
        <v>1650</v>
      </c>
      <c r="G167" s="2">
        <v>4520</v>
      </c>
      <c r="H167" s="2">
        <v>700</v>
      </c>
      <c r="I167" s="3">
        <v>0.41</v>
      </c>
      <c r="J167" s="3">
        <v>0.28999999999999998</v>
      </c>
      <c r="K167" s="3">
        <v>0.26</v>
      </c>
      <c r="L167" s="3">
        <v>0.7</v>
      </c>
      <c r="M167" s="3">
        <v>0.11</v>
      </c>
    </row>
    <row r="168" spans="1:13" x14ac:dyDescent="0.35">
      <c r="A168" t="s">
        <v>610</v>
      </c>
      <c r="B168" s="2">
        <v>2105</v>
      </c>
      <c r="C168" s="3">
        <v>0.08</v>
      </c>
      <c r="D168" s="2">
        <v>1220</v>
      </c>
      <c r="E168" s="2">
        <v>490</v>
      </c>
      <c r="F168" s="2">
        <v>270</v>
      </c>
      <c r="G168" s="2">
        <v>1685</v>
      </c>
      <c r="H168" s="2">
        <v>205</v>
      </c>
      <c r="I168" s="3">
        <v>0.57999999999999996</v>
      </c>
      <c r="J168" s="3">
        <v>0.23</v>
      </c>
      <c r="K168" s="3">
        <v>0.13</v>
      </c>
      <c r="L168" s="3">
        <v>0.8</v>
      </c>
      <c r="M168" s="3">
        <v>0.1</v>
      </c>
    </row>
    <row r="169" spans="1:13" x14ac:dyDescent="0.35">
      <c r="A169" t="s">
        <v>710</v>
      </c>
      <c r="B169" s="2">
        <v>36045</v>
      </c>
      <c r="C169" s="3">
        <v>0.08</v>
      </c>
      <c r="D169" s="2">
        <v>13015</v>
      </c>
      <c r="E169" s="2">
        <v>11285</v>
      </c>
      <c r="F169" s="2">
        <v>8630</v>
      </c>
      <c r="G169" s="2">
        <v>21220</v>
      </c>
      <c r="H169" s="2">
        <v>4150</v>
      </c>
      <c r="I169" s="3">
        <v>0.36</v>
      </c>
      <c r="J169" s="3">
        <v>0.31</v>
      </c>
      <c r="K169" s="3">
        <v>0.24</v>
      </c>
      <c r="L169" s="3">
        <v>0.59</v>
      </c>
      <c r="M169" s="3">
        <v>0.12</v>
      </c>
    </row>
    <row r="170" spans="1:13" x14ac:dyDescent="0.35">
      <c r="A170" t="s">
        <v>611</v>
      </c>
      <c r="B170" s="2">
        <v>55</v>
      </c>
      <c r="C170" s="3">
        <v>0</v>
      </c>
      <c r="D170" s="2" t="s">
        <v>879</v>
      </c>
      <c r="E170" s="2">
        <v>0</v>
      </c>
      <c r="F170" s="2">
        <v>0</v>
      </c>
      <c r="G170" s="2">
        <v>0</v>
      </c>
      <c r="H170" s="2" t="s">
        <v>879</v>
      </c>
      <c r="I170" s="2" t="s">
        <v>879</v>
      </c>
      <c r="J170" s="3">
        <v>0</v>
      </c>
      <c r="K170" s="3">
        <v>0</v>
      </c>
      <c r="L170" s="3">
        <v>0</v>
      </c>
      <c r="M170" s="3" t="s">
        <v>879</v>
      </c>
    </row>
    <row r="171" spans="1:13" x14ac:dyDescent="0.35">
      <c r="A171" t="s">
        <v>612</v>
      </c>
      <c r="B171" s="2">
        <v>215</v>
      </c>
      <c r="C171" s="3">
        <v>0</v>
      </c>
      <c r="D171" s="2">
        <v>70</v>
      </c>
      <c r="E171" s="2">
        <v>95</v>
      </c>
      <c r="F171" s="2">
        <v>55</v>
      </c>
      <c r="G171" s="2">
        <v>95</v>
      </c>
      <c r="H171" s="2">
        <v>15</v>
      </c>
      <c r="I171" s="3">
        <v>0.32</v>
      </c>
      <c r="J171" s="3">
        <v>0.44</v>
      </c>
      <c r="K171" s="3">
        <v>0.26</v>
      </c>
      <c r="L171" s="3">
        <v>0.44</v>
      </c>
      <c r="M171" s="3">
        <v>0.08</v>
      </c>
    </row>
    <row r="172" spans="1:13" x14ac:dyDescent="0.35">
      <c r="A172" t="s">
        <v>613</v>
      </c>
      <c r="B172" s="2">
        <v>280</v>
      </c>
      <c r="C172" s="3">
        <v>0</v>
      </c>
      <c r="D172" s="2">
        <v>75</v>
      </c>
      <c r="E172" s="2">
        <v>95</v>
      </c>
      <c r="F172" s="2">
        <v>95</v>
      </c>
      <c r="G172" s="2">
        <v>190</v>
      </c>
      <c r="H172" s="2">
        <v>25</v>
      </c>
      <c r="I172" s="3">
        <v>0.27</v>
      </c>
      <c r="J172" s="3">
        <v>0.33</v>
      </c>
      <c r="K172" s="3">
        <v>0.33</v>
      </c>
      <c r="L172" s="3">
        <v>0.68</v>
      </c>
      <c r="M172" s="3">
        <v>0.1</v>
      </c>
    </row>
    <row r="173" spans="1:13" x14ac:dyDescent="0.35">
      <c r="A173" t="s">
        <v>614</v>
      </c>
      <c r="B173" s="2">
        <v>150</v>
      </c>
      <c r="C173" s="3">
        <v>0</v>
      </c>
      <c r="D173" s="2">
        <v>40</v>
      </c>
      <c r="E173" s="2">
        <v>50</v>
      </c>
      <c r="F173" s="2">
        <v>60</v>
      </c>
      <c r="G173" s="2">
        <v>100</v>
      </c>
      <c r="H173" s="2">
        <v>10</v>
      </c>
      <c r="I173" s="3">
        <v>0.28000000000000003</v>
      </c>
      <c r="J173" s="3">
        <v>0.33</v>
      </c>
      <c r="K173" s="3">
        <v>0.41</v>
      </c>
      <c r="L173" s="3">
        <v>0.66</v>
      </c>
      <c r="M173" s="3">
        <v>0.06</v>
      </c>
    </row>
    <row r="174" spans="1:13" x14ac:dyDescent="0.35">
      <c r="A174" t="s">
        <v>615</v>
      </c>
      <c r="B174" s="2">
        <v>195</v>
      </c>
      <c r="C174" s="3">
        <v>0</v>
      </c>
      <c r="D174" s="2">
        <v>75</v>
      </c>
      <c r="E174" s="2">
        <v>70</v>
      </c>
      <c r="F174" s="2">
        <v>55</v>
      </c>
      <c r="G174" s="2">
        <v>145</v>
      </c>
      <c r="H174" s="2">
        <v>15</v>
      </c>
      <c r="I174" s="3">
        <v>0.38</v>
      </c>
      <c r="J174" s="3">
        <v>0.35</v>
      </c>
      <c r="K174" s="3">
        <v>0.28000000000000003</v>
      </c>
      <c r="L174" s="3">
        <v>0.74</v>
      </c>
      <c r="M174" s="3">
        <v>0.09</v>
      </c>
    </row>
    <row r="175" spans="1:13" x14ac:dyDescent="0.35">
      <c r="A175" t="s">
        <v>616</v>
      </c>
      <c r="B175" s="2">
        <v>50</v>
      </c>
      <c r="C175" s="3">
        <v>0</v>
      </c>
      <c r="D175" s="2">
        <v>30</v>
      </c>
      <c r="E175" s="2">
        <v>10</v>
      </c>
      <c r="F175" s="2">
        <v>10</v>
      </c>
      <c r="G175" s="2">
        <v>40</v>
      </c>
      <c r="H175" s="2">
        <v>5</v>
      </c>
      <c r="I175" s="3">
        <v>0.56999999999999995</v>
      </c>
      <c r="J175" s="3">
        <v>0.2</v>
      </c>
      <c r="K175" s="3">
        <v>0.16</v>
      </c>
      <c r="L175" s="3">
        <v>0.82</v>
      </c>
      <c r="M175" s="3">
        <v>0.1</v>
      </c>
    </row>
    <row r="176" spans="1:13" x14ac:dyDescent="0.35">
      <c r="A176" t="s">
        <v>711</v>
      </c>
      <c r="B176" s="2">
        <v>950</v>
      </c>
      <c r="C176" s="3">
        <v>0</v>
      </c>
      <c r="D176" s="2">
        <v>345</v>
      </c>
      <c r="E176" s="2">
        <v>315</v>
      </c>
      <c r="F176" s="2">
        <v>275</v>
      </c>
      <c r="G176" s="2">
        <v>570</v>
      </c>
      <c r="H176" s="2">
        <v>75</v>
      </c>
      <c r="I176" s="3">
        <v>0.36</v>
      </c>
      <c r="J176" s="3">
        <v>0.33</v>
      </c>
      <c r="K176" s="3">
        <v>0.28999999999999998</v>
      </c>
      <c r="L176" s="3">
        <v>0.6</v>
      </c>
      <c r="M176" s="3">
        <v>0.08</v>
      </c>
    </row>
    <row r="177" spans="1:13" x14ac:dyDescent="0.35">
      <c r="A177" t="s">
        <v>617</v>
      </c>
      <c r="B177" s="2">
        <v>405</v>
      </c>
      <c r="C177" s="3">
        <v>0.02</v>
      </c>
      <c r="D177" s="2">
        <v>390</v>
      </c>
      <c r="E177" s="2">
        <v>0</v>
      </c>
      <c r="F177" s="2">
        <v>0</v>
      </c>
      <c r="G177" s="2">
        <v>0</v>
      </c>
      <c r="H177" s="2">
        <v>15</v>
      </c>
      <c r="I177" s="3">
        <v>0.97</v>
      </c>
      <c r="J177" s="3">
        <v>0</v>
      </c>
      <c r="K177" s="3">
        <v>0</v>
      </c>
      <c r="L177" s="3">
        <v>0</v>
      </c>
      <c r="M177" s="3">
        <v>0.03</v>
      </c>
    </row>
    <row r="178" spans="1:13" x14ac:dyDescent="0.35">
      <c r="A178" t="s">
        <v>618</v>
      </c>
      <c r="B178" s="2">
        <v>2230</v>
      </c>
      <c r="C178" s="3">
        <v>0.02</v>
      </c>
      <c r="D178" s="2">
        <v>680</v>
      </c>
      <c r="E178" s="2">
        <v>920</v>
      </c>
      <c r="F178" s="2">
        <v>480</v>
      </c>
      <c r="G178" s="2">
        <v>970</v>
      </c>
      <c r="H178" s="2">
        <v>230</v>
      </c>
      <c r="I178" s="3">
        <v>0.3</v>
      </c>
      <c r="J178" s="3">
        <v>0.41</v>
      </c>
      <c r="K178" s="3">
        <v>0.22</v>
      </c>
      <c r="L178" s="3">
        <v>0.44</v>
      </c>
      <c r="M178" s="3">
        <v>0.1</v>
      </c>
    </row>
    <row r="179" spans="1:13" x14ac:dyDescent="0.35">
      <c r="A179" t="s">
        <v>619</v>
      </c>
      <c r="B179" s="2">
        <v>2460</v>
      </c>
      <c r="C179" s="3">
        <v>0.02</v>
      </c>
      <c r="D179" s="2">
        <v>680</v>
      </c>
      <c r="E179" s="2">
        <v>830</v>
      </c>
      <c r="F179" s="2">
        <v>755</v>
      </c>
      <c r="G179" s="2">
        <v>1640</v>
      </c>
      <c r="H179" s="2">
        <v>260</v>
      </c>
      <c r="I179" s="3">
        <v>0.28000000000000003</v>
      </c>
      <c r="J179" s="3">
        <v>0.34</v>
      </c>
      <c r="K179" s="3">
        <v>0.31</v>
      </c>
      <c r="L179" s="3">
        <v>0.67</v>
      </c>
      <c r="M179" s="3">
        <v>0.11</v>
      </c>
    </row>
    <row r="180" spans="1:13" x14ac:dyDescent="0.35">
      <c r="A180" t="s">
        <v>620</v>
      </c>
      <c r="B180" s="2">
        <v>1695</v>
      </c>
      <c r="C180" s="3">
        <v>0.02</v>
      </c>
      <c r="D180" s="2">
        <v>640</v>
      </c>
      <c r="E180" s="2">
        <v>565</v>
      </c>
      <c r="F180" s="2">
        <v>510</v>
      </c>
      <c r="G180" s="2">
        <v>1215</v>
      </c>
      <c r="H180" s="2">
        <v>115</v>
      </c>
      <c r="I180" s="3">
        <v>0.38</v>
      </c>
      <c r="J180" s="3">
        <v>0.33</v>
      </c>
      <c r="K180" s="3">
        <v>0.3</v>
      </c>
      <c r="L180" s="3">
        <v>0.72</v>
      </c>
      <c r="M180" s="3">
        <v>7.0000000000000007E-2</v>
      </c>
    </row>
    <row r="181" spans="1:13" x14ac:dyDescent="0.35">
      <c r="A181" t="s">
        <v>621</v>
      </c>
      <c r="B181" s="2">
        <v>1950</v>
      </c>
      <c r="C181" s="3">
        <v>0.02</v>
      </c>
      <c r="D181" s="2">
        <v>835</v>
      </c>
      <c r="E181" s="2">
        <v>575</v>
      </c>
      <c r="F181" s="2">
        <v>440</v>
      </c>
      <c r="G181" s="2">
        <v>1420</v>
      </c>
      <c r="H181" s="2">
        <v>210</v>
      </c>
      <c r="I181" s="3">
        <v>0.43</v>
      </c>
      <c r="J181" s="3">
        <v>0.28999999999999998</v>
      </c>
      <c r="K181" s="3">
        <v>0.23</v>
      </c>
      <c r="L181" s="3">
        <v>0.73</v>
      </c>
      <c r="M181" s="3">
        <v>0.11</v>
      </c>
    </row>
    <row r="182" spans="1:13" x14ac:dyDescent="0.35">
      <c r="A182" t="s">
        <v>622</v>
      </c>
      <c r="B182" s="2">
        <v>630</v>
      </c>
      <c r="C182" s="3">
        <v>0.02</v>
      </c>
      <c r="D182" s="2">
        <v>370</v>
      </c>
      <c r="E182" s="2">
        <v>155</v>
      </c>
      <c r="F182" s="2">
        <v>75</v>
      </c>
      <c r="G182" s="2">
        <v>520</v>
      </c>
      <c r="H182" s="2">
        <v>45</v>
      </c>
      <c r="I182" s="3">
        <v>0.59</v>
      </c>
      <c r="J182" s="3">
        <v>0.25</v>
      </c>
      <c r="K182" s="3">
        <v>0.12</v>
      </c>
      <c r="L182" s="3">
        <v>0.83</v>
      </c>
      <c r="M182" s="3">
        <v>7.0000000000000007E-2</v>
      </c>
    </row>
    <row r="183" spans="1:13" x14ac:dyDescent="0.35">
      <c r="A183" t="s">
        <v>712</v>
      </c>
      <c r="B183" s="2">
        <v>9370</v>
      </c>
      <c r="C183" s="3">
        <v>0.02</v>
      </c>
      <c r="D183" s="2">
        <v>3600</v>
      </c>
      <c r="E183" s="2">
        <v>3050</v>
      </c>
      <c r="F183" s="2">
        <v>2265</v>
      </c>
      <c r="G183" s="2">
        <v>5765</v>
      </c>
      <c r="H183" s="2">
        <v>875</v>
      </c>
      <c r="I183" s="3">
        <v>0.38</v>
      </c>
      <c r="J183" s="3">
        <v>0.33</v>
      </c>
      <c r="K183" s="3">
        <v>0.24</v>
      </c>
      <c r="L183" s="3">
        <v>0.62</v>
      </c>
      <c r="M183" s="3">
        <v>0.09</v>
      </c>
    </row>
    <row r="184" spans="1:13" x14ac:dyDescent="0.35">
      <c r="A184" t="s">
        <v>623</v>
      </c>
      <c r="B184" s="2">
        <v>640</v>
      </c>
      <c r="C184" s="3">
        <v>0.03</v>
      </c>
      <c r="D184" s="2">
        <v>620</v>
      </c>
      <c r="E184" s="2">
        <v>0</v>
      </c>
      <c r="F184" s="2">
        <v>0</v>
      </c>
      <c r="G184" s="2">
        <v>0</v>
      </c>
      <c r="H184" s="2">
        <v>25</v>
      </c>
      <c r="I184" s="3">
        <v>0.96</v>
      </c>
      <c r="J184" s="3">
        <v>0</v>
      </c>
      <c r="K184" s="3">
        <v>0</v>
      </c>
      <c r="L184" s="3">
        <v>0</v>
      </c>
      <c r="M184" s="3">
        <v>0.04</v>
      </c>
    </row>
    <row r="185" spans="1:13" x14ac:dyDescent="0.35">
      <c r="A185" t="s">
        <v>624</v>
      </c>
      <c r="B185" s="2">
        <v>4165</v>
      </c>
      <c r="C185" s="3">
        <v>0.03</v>
      </c>
      <c r="D185" s="2">
        <v>1005</v>
      </c>
      <c r="E185" s="2">
        <v>1615</v>
      </c>
      <c r="F185" s="2">
        <v>895</v>
      </c>
      <c r="G185" s="2">
        <v>1725</v>
      </c>
      <c r="H185" s="2">
        <v>545</v>
      </c>
      <c r="I185" s="3">
        <v>0.24</v>
      </c>
      <c r="J185" s="3">
        <v>0.39</v>
      </c>
      <c r="K185" s="3">
        <v>0.21</v>
      </c>
      <c r="L185" s="3">
        <v>0.41</v>
      </c>
      <c r="M185" s="3">
        <v>0.13</v>
      </c>
    </row>
    <row r="186" spans="1:13" x14ac:dyDescent="0.35">
      <c r="A186" t="s">
        <v>625</v>
      </c>
      <c r="B186" s="2">
        <v>3840</v>
      </c>
      <c r="C186" s="3">
        <v>0.03</v>
      </c>
      <c r="D186" s="2">
        <v>1055</v>
      </c>
      <c r="E186" s="2">
        <v>1265</v>
      </c>
      <c r="F186" s="2">
        <v>1065</v>
      </c>
      <c r="G186" s="2">
        <v>2550</v>
      </c>
      <c r="H186" s="2">
        <v>435</v>
      </c>
      <c r="I186" s="3">
        <v>0.27</v>
      </c>
      <c r="J186" s="3">
        <v>0.33</v>
      </c>
      <c r="K186" s="3">
        <v>0.28000000000000003</v>
      </c>
      <c r="L186" s="3">
        <v>0.66</v>
      </c>
      <c r="M186" s="3">
        <v>0.11</v>
      </c>
    </row>
    <row r="187" spans="1:13" x14ac:dyDescent="0.35">
      <c r="A187" t="s">
        <v>626</v>
      </c>
      <c r="B187" s="2">
        <v>2630</v>
      </c>
      <c r="C187" s="3">
        <v>0.03</v>
      </c>
      <c r="D187" s="2">
        <v>1035</v>
      </c>
      <c r="E187" s="2">
        <v>810</v>
      </c>
      <c r="F187" s="2">
        <v>730</v>
      </c>
      <c r="G187" s="2">
        <v>1880</v>
      </c>
      <c r="H187" s="2">
        <v>240</v>
      </c>
      <c r="I187" s="3">
        <v>0.39</v>
      </c>
      <c r="J187" s="3">
        <v>0.31</v>
      </c>
      <c r="K187" s="3">
        <v>0.28000000000000003</v>
      </c>
      <c r="L187" s="3">
        <v>0.71</v>
      </c>
      <c r="M187" s="3">
        <v>0.09</v>
      </c>
    </row>
    <row r="188" spans="1:13" x14ac:dyDescent="0.35">
      <c r="A188" t="s">
        <v>627</v>
      </c>
      <c r="B188" s="2">
        <v>2900</v>
      </c>
      <c r="C188" s="3">
        <v>0.03</v>
      </c>
      <c r="D188" s="2">
        <v>1165</v>
      </c>
      <c r="E188" s="2">
        <v>750</v>
      </c>
      <c r="F188" s="2">
        <v>760</v>
      </c>
      <c r="G188" s="2">
        <v>1940</v>
      </c>
      <c r="H188" s="2">
        <v>365</v>
      </c>
      <c r="I188" s="3">
        <v>0.4</v>
      </c>
      <c r="J188" s="3">
        <v>0.26</v>
      </c>
      <c r="K188" s="3">
        <v>0.26</v>
      </c>
      <c r="L188" s="3">
        <v>0.67</v>
      </c>
      <c r="M188" s="3">
        <v>0.13</v>
      </c>
    </row>
    <row r="189" spans="1:13" x14ac:dyDescent="0.35">
      <c r="A189" t="s">
        <v>628</v>
      </c>
      <c r="B189" s="2">
        <v>960</v>
      </c>
      <c r="C189" s="3">
        <v>0.03</v>
      </c>
      <c r="D189" s="2">
        <v>590</v>
      </c>
      <c r="E189" s="2">
        <v>185</v>
      </c>
      <c r="F189" s="2">
        <v>120</v>
      </c>
      <c r="G189" s="2">
        <v>760</v>
      </c>
      <c r="H189" s="2">
        <v>100</v>
      </c>
      <c r="I189" s="3">
        <v>0.61</v>
      </c>
      <c r="J189" s="3">
        <v>0.19</v>
      </c>
      <c r="K189" s="3">
        <v>0.13</v>
      </c>
      <c r="L189" s="3">
        <v>0.79</v>
      </c>
      <c r="M189" s="3">
        <v>0.1</v>
      </c>
    </row>
    <row r="190" spans="1:13" x14ac:dyDescent="0.35">
      <c r="A190" t="s">
        <v>713</v>
      </c>
      <c r="B190" s="2">
        <v>15140</v>
      </c>
      <c r="C190" s="3">
        <v>0.03</v>
      </c>
      <c r="D190" s="2">
        <v>5465</v>
      </c>
      <c r="E190" s="2">
        <v>4630</v>
      </c>
      <c r="F190" s="2">
        <v>3575</v>
      </c>
      <c r="G190" s="2">
        <v>8850</v>
      </c>
      <c r="H190" s="2">
        <v>1710</v>
      </c>
      <c r="I190" s="3">
        <v>0.36</v>
      </c>
      <c r="J190" s="3">
        <v>0.31</v>
      </c>
      <c r="K190" s="3">
        <v>0.24</v>
      </c>
      <c r="L190" s="3">
        <v>0.57999999999999996</v>
      </c>
      <c r="M190" s="3">
        <v>0.11</v>
      </c>
    </row>
    <row r="191" spans="1:13" x14ac:dyDescent="0.35">
      <c r="A191" t="s">
        <v>629</v>
      </c>
      <c r="B191" s="2">
        <v>300</v>
      </c>
      <c r="C191" s="3">
        <v>0.02</v>
      </c>
      <c r="D191" s="2">
        <v>285</v>
      </c>
      <c r="E191" s="2">
        <v>0</v>
      </c>
      <c r="F191" s="2">
        <v>0</v>
      </c>
      <c r="G191" s="2">
        <v>0</v>
      </c>
      <c r="H191" s="2">
        <v>15</v>
      </c>
      <c r="I191" s="3">
        <v>0.95</v>
      </c>
      <c r="J191" s="3">
        <v>0</v>
      </c>
      <c r="K191" s="3">
        <v>0</v>
      </c>
      <c r="L191" s="3">
        <v>0</v>
      </c>
      <c r="M191" s="3">
        <v>0.05</v>
      </c>
    </row>
    <row r="192" spans="1:13" x14ac:dyDescent="0.35">
      <c r="A192" t="s">
        <v>630</v>
      </c>
      <c r="B192" s="2">
        <v>1860</v>
      </c>
      <c r="C192" s="3">
        <v>0.01</v>
      </c>
      <c r="D192" s="2">
        <v>515</v>
      </c>
      <c r="E192" s="2">
        <v>745</v>
      </c>
      <c r="F192" s="2">
        <v>415</v>
      </c>
      <c r="G192" s="2">
        <v>795</v>
      </c>
      <c r="H192" s="2">
        <v>195</v>
      </c>
      <c r="I192" s="3">
        <v>0.28000000000000003</v>
      </c>
      <c r="J192" s="3">
        <v>0.4</v>
      </c>
      <c r="K192" s="3">
        <v>0.22</v>
      </c>
      <c r="L192" s="3">
        <v>0.43</v>
      </c>
      <c r="M192" s="3">
        <v>0.1</v>
      </c>
    </row>
    <row r="193" spans="1:13" x14ac:dyDescent="0.35">
      <c r="A193" t="s">
        <v>631</v>
      </c>
      <c r="B193" s="2">
        <v>2005</v>
      </c>
      <c r="C193" s="3">
        <v>0.02</v>
      </c>
      <c r="D193" s="2">
        <v>520</v>
      </c>
      <c r="E193" s="2">
        <v>675</v>
      </c>
      <c r="F193" s="2">
        <v>640</v>
      </c>
      <c r="G193" s="2">
        <v>1255</v>
      </c>
      <c r="H193" s="2">
        <v>225</v>
      </c>
      <c r="I193" s="3">
        <v>0.26</v>
      </c>
      <c r="J193" s="3">
        <v>0.34</v>
      </c>
      <c r="K193" s="3">
        <v>0.32</v>
      </c>
      <c r="L193" s="3">
        <v>0.63</v>
      </c>
      <c r="M193" s="3">
        <v>0.11</v>
      </c>
    </row>
    <row r="194" spans="1:13" x14ac:dyDescent="0.35">
      <c r="A194" t="s">
        <v>632</v>
      </c>
      <c r="B194" s="2">
        <v>1455</v>
      </c>
      <c r="C194" s="3">
        <v>0.02</v>
      </c>
      <c r="D194" s="2">
        <v>510</v>
      </c>
      <c r="E194" s="2">
        <v>470</v>
      </c>
      <c r="F194" s="2">
        <v>480</v>
      </c>
      <c r="G194" s="2">
        <v>975</v>
      </c>
      <c r="H194" s="2">
        <v>145</v>
      </c>
      <c r="I194" s="3">
        <v>0.35</v>
      </c>
      <c r="J194" s="3">
        <v>0.32</v>
      </c>
      <c r="K194" s="3">
        <v>0.33</v>
      </c>
      <c r="L194" s="3">
        <v>0.67</v>
      </c>
      <c r="M194" s="3">
        <v>0.1</v>
      </c>
    </row>
    <row r="195" spans="1:13" x14ac:dyDescent="0.35">
      <c r="A195" t="s">
        <v>633</v>
      </c>
      <c r="B195" s="2">
        <v>1435</v>
      </c>
      <c r="C195" s="3">
        <v>0.02</v>
      </c>
      <c r="D195" s="2">
        <v>580</v>
      </c>
      <c r="E195" s="2">
        <v>380</v>
      </c>
      <c r="F195" s="2">
        <v>385</v>
      </c>
      <c r="G195" s="2">
        <v>980</v>
      </c>
      <c r="H195" s="2">
        <v>150</v>
      </c>
      <c r="I195" s="3">
        <v>0.4</v>
      </c>
      <c r="J195" s="3">
        <v>0.27</v>
      </c>
      <c r="K195" s="3">
        <v>0.27</v>
      </c>
      <c r="L195" s="3">
        <v>0.68</v>
      </c>
      <c r="M195" s="3">
        <v>0.1</v>
      </c>
    </row>
    <row r="196" spans="1:13" x14ac:dyDescent="0.35">
      <c r="A196" t="s">
        <v>634</v>
      </c>
      <c r="B196" s="2">
        <v>440</v>
      </c>
      <c r="C196" s="3">
        <v>0.02</v>
      </c>
      <c r="D196" s="2">
        <v>265</v>
      </c>
      <c r="E196" s="2">
        <v>110</v>
      </c>
      <c r="F196" s="2">
        <v>65</v>
      </c>
      <c r="G196" s="2">
        <v>360</v>
      </c>
      <c r="H196" s="2">
        <v>35</v>
      </c>
      <c r="I196" s="3">
        <v>0.61</v>
      </c>
      <c r="J196" s="3">
        <v>0.25</v>
      </c>
      <c r="K196" s="3">
        <v>0.15</v>
      </c>
      <c r="L196" s="3">
        <v>0.82</v>
      </c>
      <c r="M196" s="3">
        <v>0.08</v>
      </c>
    </row>
    <row r="197" spans="1:13" x14ac:dyDescent="0.35">
      <c r="A197" t="s">
        <v>714</v>
      </c>
      <c r="B197" s="2">
        <v>7495</v>
      </c>
      <c r="C197" s="3">
        <v>0.02</v>
      </c>
      <c r="D197" s="2">
        <v>2675</v>
      </c>
      <c r="E197" s="2">
        <v>2380</v>
      </c>
      <c r="F197" s="2">
        <v>1985</v>
      </c>
      <c r="G197" s="2">
        <v>4365</v>
      </c>
      <c r="H197" s="2">
        <v>765</v>
      </c>
      <c r="I197" s="3">
        <v>0.36</v>
      </c>
      <c r="J197" s="3">
        <v>0.32</v>
      </c>
      <c r="K197" s="3">
        <v>0.26</v>
      </c>
      <c r="L197" s="3">
        <v>0.57999999999999996</v>
      </c>
      <c r="M197" s="3">
        <v>0.1</v>
      </c>
    </row>
    <row r="198" spans="1:13" x14ac:dyDescent="0.35">
      <c r="A198" t="s">
        <v>635</v>
      </c>
      <c r="B198" s="2">
        <v>40</v>
      </c>
      <c r="C198" s="3">
        <v>0</v>
      </c>
      <c r="D198" s="2" t="s">
        <v>879</v>
      </c>
      <c r="E198" s="2">
        <v>0</v>
      </c>
      <c r="F198" s="2">
        <v>0</v>
      </c>
      <c r="G198" s="2">
        <v>0</v>
      </c>
      <c r="H198" s="2" t="s">
        <v>879</v>
      </c>
      <c r="I198" s="2" t="s">
        <v>879</v>
      </c>
      <c r="J198" s="3">
        <v>0</v>
      </c>
      <c r="K198" s="3">
        <v>0</v>
      </c>
      <c r="L198" s="3">
        <v>0</v>
      </c>
      <c r="M198" s="3" t="s">
        <v>879</v>
      </c>
    </row>
    <row r="199" spans="1:13" x14ac:dyDescent="0.35">
      <c r="A199" t="s">
        <v>636</v>
      </c>
      <c r="B199" s="2">
        <v>250</v>
      </c>
      <c r="C199" s="3">
        <v>0</v>
      </c>
      <c r="D199" s="2">
        <v>75</v>
      </c>
      <c r="E199" s="2">
        <v>120</v>
      </c>
      <c r="F199" s="2">
        <v>65</v>
      </c>
      <c r="G199" s="2">
        <v>110</v>
      </c>
      <c r="H199" s="2">
        <v>15</v>
      </c>
      <c r="I199" s="3">
        <v>0.28999999999999998</v>
      </c>
      <c r="J199" s="3">
        <v>0.47</v>
      </c>
      <c r="K199" s="3">
        <v>0.27</v>
      </c>
      <c r="L199" s="3">
        <v>0.43</v>
      </c>
      <c r="M199" s="3">
        <v>0.06</v>
      </c>
    </row>
    <row r="200" spans="1:13" x14ac:dyDescent="0.35">
      <c r="A200" t="s">
        <v>637</v>
      </c>
      <c r="B200" s="2">
        <v>235</v>
      </c>
      <c r="C200" s="3">
        <v>0</v>
      </c>
      <c r="D200" s="2">
        <v>65</v>
      </c>
      <c r="E200" s="2">
        <v>80</v>
      </c>
      <c r="F200" s="2">
        <v>65</v>
      </c>
      <c r="G200" s="2">
        <v>160</v>
      </c>
      <c r="H200" s="2">
        <v>25</v>
      </c>
      <c r="I200" s="3">
        <v>0.27</v>
      </c>
      <c r="J200" s="3">
        <v>0.33</v>
      </c>
      <c r="K200" s="3">
        <v>0.28999999999999998</v>
      </c>
      <c r="L200" s="3">
        <v>0.68</v>
      </c>
      <c r="M200" s="3">
        <v>0.11</v>
      </c>
    </row>
    <row r="201" spans="1:13" x14ac:dyDescent="0.35">
      <c r="A201" t="s">
        <v>638</v>
      </c>
      <c r="B201" s="2">
        <v>185</v>
      </c>
      <c r="C201" s="3">
        <v>0</v>
      </c>
      <c r="D201" s="2">
        <v>70</v>
      </c>
      <c r="E201" s="2">
        <v>55</v>
      </c>
      <c r="F201" s="2">
        <v>55</v>
      </c>
      <c r="G201" s="2">
        <v>130</v>
      </c>
      <c r="H201" s="2">
        <v>20</v>
      </c>
      <c r="I201" s="3">
        <v>0.39</v>
      </c>
      <c r="J201" s="3">
        <v>0.31</v>
      </c>
      <c r="K201" s="3">
        <v>0.28999999999999998</v>
      </c>
      <c r="L201" s="3">
        <v>0.69</v>
      </c>
      <c r="M201" s="3">
        <v>0.1</v>
      </c>
    </row>
    <row r="202" spans="1:13" x14ac:dyDescent="0.35">
      <c r="A202" t="s">
        <v>639</v>
      </c>
      <c r="B202" s="2">
        <v>195</v>
      </c>
      <c r="C202" s="3">
        <v>0</v>
      </c>
      <c r="D202" s="2">
        <v>85</v>
      </c>
      <c r="E202" s="2">
        <v>55</v>
      </c>
      <c r="F202" s="2">
        <v>55</v>
      </c>
      <c r="G202" s="2">
        <v>140</v>
      </c>
      <c r="H202" s="2">
        <v>15</v>
      </c>
      <c r="I202" s="3">
        <v>0.44</v>
      </c>
      <c r="J202" s="3">
        <v>0.28000000000000003</v>
      </c>
      <c r="K202" s="3">
        <v>0.28000000000000003</v>
      </c>
      <c r="L202" s="3">
        <v>0.72</v>
      </c>
      <c r="M202" s="3">
        <v>0.08</v>
      </c>
    </row>
    <row r="203" spans="1:13" x14ac:dyDescent="0.35">
      <c r="A203" t="s">
        <v>640</v>
      </c>
      <c r="B203" s="2">
        <v>75</v>
      </c>
      <c r="C203" s="3">
        <v>0</v>
      </c>
      <c r="D203" s="2">
        <v>45</v>
      </c>
      <c r="E203" s="2">
        <v>15</v>
      </c>
      <c r="F203" s="2">
        <v>5</v>
      </c>
      <c r="G203" s="2">
        <v>65</v>
      </c>
      <c r="H203" s="2">
        <v>10</v>
      </c>
      <c r="I203" s="3">
        <v>0.57999999999999996</v>
      </c>
      <c r="J203" s="3">
        <v>0.19</v>
      </c>
      <c r="K203" s="3">
        <v>0.08</v>
      </c>
      <c r="L203" s="3">
        <v>0.82</v>
      </c>
      <c r="M203" s="3">
        <v>0.12</v>
      </c>
    </row>
    <row r="204" spans="1:13" x14ac:dyDescent="0.35">
      <c r="A204" t="s">
        <v>715</v>
      </c>
      <c r="B204" s="2">
        <v>980</v>
      </c>
      <c r="C204" s="3">
        <v>0</v>
      </c>
      <c r="D204" s="2">
        <v>375</v>
      </c>
      <c r="E204" s="2">
        <v>325</v>
      </c>
      <c r="F204" s="2">
        <v>250</v>
      </c>
      <c r="G204" s="2">
        <v>600</v>
      </c>
      <c r="H204" s="2">
        <v>85</v>
      </c>
      <c r="I204" s="3">
        <v>0.38</v>
      </c>
      <c r="J204" s="3">
        <v>0.33</v>
      </c>
      <c r="K204" s="3">
        <v>0.25</v>
      </c>
      <c r="L204" s="3">
        <v>0.61</v>
      </c>
      <c r="M204" s="3">
        <v>0.09</v>
      </c>
    </row>
    <row r="205" spans="1:13" x14ac:dyDescent="0.35">
      <c r="A205" t="s">
        <v>641</v>
      </c>
      <c r="B205" s="2">
        <v>325</v>
      </c>
      <c r="C205" s="3">
        <v>0.02</v>
      </c>
      <c r="D205" s="2">
        <v>315</v>
      </c>
      <c r="E205" s="2">
        <v>0</v>
      </c>
      <c r="F205" s="2">
        <v>0</v>
      </c>
      <c r="G205" s="2">
        <v>0</v>
      </c>
      <c r="H205" s="2">
        <v>10</v>
      </c>
      <c r="I205" s="3">
        <v>0.97</v>
      </c>
      <c r="J205" s="3">
        <v>0</v>
      </c>
      <c r="K205" s="3">
        <v>0</v>
      </c>
      <c r="L205" s="3">
        <v>0</v>
      </c>
      <c r="M205" s="3">
        <v>0.03</v>
      </c>
    </row>
    <row r="206" spans="1:13" x14ac:dyDescent="0.35">
      <c r="A206" t="s">
        <v>642</v>
      </c>
      <c r="B206" s="2">
        <v>2455</v>
      </c>
      <c r="C206" s="3">
        <v>0.02</v>
      </c>
      <c r="D206" s="2">
        <v>630</v>
      </c>
      <c r="E206" s="2">
        <v>940</v>
      </c>
      <c r="F206" s="2">
        <v>600</v>
      </c>
      <c r="G206" s="2">
        <v>1000</v>
      </c>
      <c r="H206" s="2">
        <v>295</v>
      </c>
      <c r="I206" s="3">
        <v>0.26</v>
      </c>
      <c r="J206" s="3">
        <v>0.38</v>
      </c>
      <c r="K206" s="3">
        <v>0.24</v>
      </c>
      <c r="L206" s="3">
        <v>0.41</v>
      </c>
      <c r="M206" s="3">
        <v>0.12</v>
      </c>
    </row>
    <row r="207" spans="1:13" x14ac:dyDescent="0.35">
      <c r="A207" t="s">
        <v>643</v>
      </c>
      <c r="B207" s="2">
        <v>2395</v>
      </c>
      <c r="C207" s="3">
        <v>0.02</v>
      </c>
      <c r="D207" s="2">
        <v>640</v>
      </c>
      <c r="E207" s="2">
        <v>780</v>
      </c>
      <c r="F207" s="2">
        <v>670</v>
      </c>
      <c r="G207" s="2">
        <v>1510</v>
      </c>
      <c r="H207" s="2">
        <v>340</v>
      </c>
      <c r="I207" s="3">
        <v>0.27</v>
      </c>
      <c r="J207" s="3">
        <v>0.33</v>
      </c>
      <c r="K207" s="3">
        <v>0.28000000000000003</v>
      </c>
      <c r="L207" s="3">
        <v>0.63</v>
      </c>
      <c r="M207" s="3">
        <v>0.14000000000000001</v>
      </c>
    </row>
    <row r="208" spans="1:13" x14ac:dyDescent="0.35">
      <c r="A208" t="s">
        <v>644</v>
      </c>
      <c r="B208" s="2">
        <v>1650</v>
      </c>
      <c r="C208" s="3">
        <v>0.02</v>
      </c>
      <c r="D208" s="2">
        <v>620</v>
      </c>
      <c r="E208" s="2">
        <v>515</v>
      </c>
      <c r="F208" s="2">
        <v>500</v>
      </c>
      <c r="G208" s="2">
        <v>1155</v>
      </c>
      <c r="H208" s="2">
        <v>160</v>
      </c>
      <c r="I208" s="3">
        <v>0.38</v>
      </c>
      <c r="J208" s="3">
        <v>0.31</v>
      </c>
      <c r="K208" s="3">
        <v>0.3</v>
      </c>
      <c r="L208" s="3">
        <v>0.7</v>
      </c>
      <c r="M208" s="3">
        <v>0.1</v>
      </c>
    </row>
    <row r="209" spans="1:13" x14ac:dyDescent="0.35">
      <c r="A209" t="s">
        <v>645</v>
      </c>
      <c r="B209" s="2">
        <v>1580</v>
      </c>
      <c r="C209" s="3">
        <v>0.02</v>
      </c>
      <c r="D209" s="2">
        <v>595</v>
      </c>
      <c r="E209" s="2">
        <v>455</v>
      </c>
      <c r="F209" s="2">
        <v>465</v>
      </c>
      <c r="G209" s="2">
        <v>1030</v>
      </c>
      <c r="H209" s="2">
        <v>180</v>
      </c>
      <c r="I209" s="3">
        <v>0.38</v>
      </c>
      <c r="J209" s="3">
        <v>0.28999999999999998</v>
      </c>
      <c r="K209" s="3">
        <v>0.28999999999999998</v>
      </c>
      <c r="L209" s="3">
        <v>0.65</v>
      </c>
      <c r="M209" s="3">
        <v>0.11</v>
      </c>
    </row>
    <row r="210" spans="1:13" x14ac:dyDescent="0.35">
      <c r="A210" t="s">
        <v>646</v>
      </c>
      <c r="B210" s="2">
        <v>555</v>
      </c>
      <c r="C210" s="3">
        <v>0.02</v>
      </c>
      <c r="D210" s="2">
        <v>355</v>
      </c>
      <c r="E210" s="2">
        <v>125</v>
      </c>
      <c r="F210" s="2">
        <v>60</v>
      </c>
      <c r="G210" s="2">
        <v>455</v>
      </c>
      <c r="H210" s="2">
        <v>45</v>
      </c>
      <c r="I210" s="3">
        <v>0.64</v>
      </c>
      <c r="J210" s="3">
        <v>0.23</v>
      </c>
      <c r="K210" s="3">
        <v>0.11</v>
      </c>
      <c r="L210" s="3">
        <v>0.82</v>
      </c>
      <c r="M210" s="3">
        <v>0.08</v>
      </c>
    </row>
    <row r="211" spans="1:13" x14ac:dyDescent="0.35">
      <c r="A211" t="s">
        <v>716</v>
      </c>
      <c r="B211" s="2">
        <v>8960</v>
      </c>
      <c r="C211" s="3">
        <v>0.02</v>
      </c>
      <c r="D211" s="2">
        <v>3155</v>
      </c>
      <c r="E211" s="2">
        <v>2815</v>
      </c>
      <c r="F211" s="2">
        <v>2290</v>
      </c>
      <c r="G211" s="2">
        <v>5150</v>
      </c>
      <c r="H211" s="2">
        <v>1030</v>
      </c>
      <c r="I211" s="3">
        <v>0.35</v>
      </c>
      <c r="J211" s="3">
        <v>0.31</v>
      </c>
      <c r="K211" s="3">
        <v>0.26</v>
      </c>
      <c r="L211" s="3">
        <v>0.56999999999999995</v>
      </c>
      <c r="M211" s="3">
        <v>0.12</v>
      </c>
    </row>
    <row r="212" spans="1:13" x14ac:dyDescent="0.35">
      <c r="A212" t="s">
        <v>647</v>
      </c>
      <c r="B212" s="2">
        <v>1115</v>
      </c>
      <c r="C212" s="3">
        <v>0.06</v>
      </c>
      <c r="D212" s="2">
        <v>1065</v>
      </c>
      <c r="E212" s="2">
        <v>0</v>
      </c>
      <c r="F212" s="2">
        <v>0</v>
      </c>
      <c r="G212" s="2">
        <v>0</v>
      </c>
      <c r="H212" s="2">
        <v>50</v>
      </c>
      <c r="I212" s="3">
        <v>0.95</v>
      </c>
      <c r="J212" s="3">
        <v>0</v>
      </c>
      <c r="K212" s="3">
        <v>0</v>
      </c>
      <c r="L212" s="3">
        <v>0</v>
      </c>
      <c r="M212" s="3">
        <v>0.05</v>
      </c>
    </row>
    <row r="213" spans="1:13" x14ac:dyDescent="0.35">
      <c r="A213" t="s">
        <v>648</v>
      </c>
      <c r="B213" s="2">
        <v>7340</v>
      </c>
      <c r="C213" s="3">
        <v>0.06</v>
      </c>
      <c r="D213" s="2">
        <v>1950</v>
      </c>
      <c r="E213" s="2">
        <v>2870</v>
      </c>
      <c r="F213" s="2">
        <v>1665</v>
      </c>
      <c r="G213" s="2">
        <v>2935</v>
      </c>
      <c r="H213" s="2">
        <v>915</v>
      </c>
      <c r="I213" s="3">
        <v>0.27</v>
      </c>
      <c r="J213" s="3">
        <v>0.39</v>
      </c>
      <c r="K213" s="3">
        <v>0.23</v>
      </c>
      <c r="L213" s="3">
        <v>0.4</v>
      </c>
      <c r="M213" s="3">
        <v>0.12</v>
      </c>
    </row>
    <row r="214" spans="1:13" x14ac:dyDescent="0.35">
      <c r="A214" t="s">
        <v>649</v>
      </c>
      <c r="B214" s="2">
        <v>7070</v>
      </c>
      <c r="C214" s="3">
        <v>0.06</v>
      </c>
      <c r="D214" s="2">
        <v>2110</v>
      </c>
      <c r="E214" s="2">
        <v>2280</v>
      </c>
      <c r="F214" s="2">
        <v>1875</v>
      </c>
      <c r="G214" s="2">
        <v>4720</v>
      </c>
      <c r="H214" s="2">
        <v>845</v>
      </c>
      <c r="I214" s="3">
        <v>0.3</v>
      </c>
      <c r="J214" s="3">
        <v>0.32</v>
      </c>
      <c r="K214" s="3">
        <v>0.27</v>
      </c>
      <c r="L214" s="3">
        <v>0.67</v>
      </c>
      <c r="M214" s="3">
        <v>0.12</v>
      </c>
    </row>
    <row r="215" spans="1:13" x14ac:dyDescent="0.35">
      <c r="A215" t="s">
        <v>650</v>
      </c>
      <c r="B215" s="2">
        <v>4980</v>
      </c>
      <c r="C215" s="3">
        <v>0.06</v>
      </c>
      <c r="D215" s="2">
        <v>2050</v>
      </c>
      <c r="E215" s="2">
        <v>1510</v>
      </c>
      <c r="F215" s="2">
        <v>1390</v>
      </c>
      <c r="G215" s="2">
        <v>3565</v>
      </c>
      <c r="H215" s="2">
        <v>460</v>
      </c>
      <c r="I215" s="3">
        <v>0.41</v>
      </c>
      <c r="J215" s="3">
        <v>0.3</v>
      </c>
      <c r="K215" s="3">
        <v>0.28000000000000003</v>
      </c>
      <c r="L215" s="3">
        <v>0.72</v>
      </c>
      <c r="M215" s="3">
        <v>0.09</v>
      </c>
    </row>
    <row r="216" spans="1:13" x14ac:dyDescent="0.35">
      <c r="A216" t="s">
        <v>651</v>
      </c>
      <c r="B216" s="2">
        <v>5115</v>
      </c>
      <c r="C216" s="3">
        <v>0.06</v>
      </c>
      <c r="D216" s="2">
        <v>2145</v>
      </c>
      <c r="E216" s="2">
        <v>1405</v>
      </c>
      <c r="F216" s="2">
        <v>1335</v>
      </c>
      <c r="G216" s="2">
        <v>3570</v>
      </c>
      <c r="H216" s="2">
        <v>570</v>
      </c>
      <c r="I216" s="3">
        <v>0.42</v>
      </c>
      <c r="J216" s="3">
        <v>0.27</v>
      </c>
      <c r="K216" s="3">
        <v>0.26</v>
      </c>
      <c r="L216" s="3">
        <v>0.7</v>
      </c>
      <c r="M216" s="3">
        <v>0.11</v>
      </c>
    </row>
    <row r="217" spans="1:13" x14ac:dyDescent="0.35">
      <c r="A217" t="s">
        <v>652</v>
      </c>
      <c r="B217" s="2">
        <v>1625</v>
      </c>
      <c r="C217" s="3">
        <v>0.06</v>
      </c>
      <c r="D217" s="2">
        <v>1000</v>
      </c>
      <c r="E217" s="2">
        <v>370</v>
      </c>
      <c r="F217" s="2">
        <v>195</v>
      </c>
      <c r="G217" s="2">
        <v>1355</v>
      </c>
      <c r="H217" s="2">
        <v>135</v>
      </c>
      <c r="I217" s="3">
        <v>0.62</v>
      </c>
      <c r="J217" s="3">
        <v>0.23</v>
      </c>
      <c r="K217" s="3">
        <v>0.12</v>
      </c>
      <c r="L217" s="3">
        <v>0.83</v>
      </c>
      <c r="M217" s="3">
        <v>0.08</v>
      </c>
    </row>
    <row r="218" spans="1:13" x14ac:dyDescent="0.35">
      <c r="A218" t="s">
        <v>717</v>
      </c>
      <c r="B218" s="2">
        <v>27250</v>
      </c>
      <c r="C218" s="3">
        <v>0.06</v>
      </c>
      <c r="D218" s="2">
        <v>10325</v>
      </c>
      <c r="E218" s="2">
        <v>8430</v>
      </c>
      <c r="F218" s="2">
        <v>6460</v>
      </c>
      <c r="G218" s="2">
        <v>16145</v>
      </c>
      <c r="H218" s="2">
        <v>2975</v>
      </c>
      <c r="I218" s="3">
        <v>0.38</v>
      </c>
      <c r="J218" s="3">
        <v>0.31</v>
      </c>
      <c r="K218" s="3">
        <v>0.24</v>
      </c>
      <c r="L218" s="3">
        <v>0.59</v>
      </c>
      <c r="M218" s="3">
        <v>0.11</v>
      </c>
    </row>
    <row r="219" spans="1:13" x14ac:dyDescent="0.35">
      <c r="A219" t="s">
        <v>653</v>
      </c>
      <c r="B219" s="2">
        <v>215</v>
      </c>
      <c r="C219" s="3">
        <v>0.01</v>
      </c>
      <c r="D219" s="2">
        <v>205</v>
      </c>
      <c r="E219" s="2">
        <v>0</v>
      </c>
      <c r="F219" s="2">
        <v>0</v>
      </c>
      <c r="G219" s="2">
        <v>0</v>
      </c>
      <c r="H219" s="2">
        <v>5</v>
      </c>
      <c r="I219" s="3">
        <v>0.97</v>
      </c>
      <c r="J219" s="3">
        <v>0</v>
      </c>
      <c r="K219" s="3">
        <v>0</v>
      </c>
      <c r="L219" s="3">
        <v>0</v>
      </c>
      <c r="M219" s="3">
        <v>0.03</v>
      </c>
    </row>
    <row r="220" spans="1:13" x14ac:dyDescent="0.35">
      <c r="A220" t="s">
        <v>654</v>
      </c>
      <c r="B220" s="2">
        <v>1380</v>
      </c>
      <c r="C220" s="3">
        <v>0.01</v>
      </c>
      <c r="D220" s="2">
        <v>400</v>
      </c>
      <c r="E220" s="2">
        <v>545</v>
      </c>
      <c r="F220" s="2">
        <v>260</v>
      </c>
      <c r="G220" s="2">
        <v>635</v>
      </c>
      <c r="H220" s="2">
        <v>165</v>
      </c>
      <c r="I220" s="3">
        <v>0.28999999999999998</v>
      </c>
      <c r="J220" s="3">
        <v>0.4</v>
      </c>
      <c r="K220" s="3">
        <v>0.19</v>
      </c>
      <c r="L220" s="3">
        <v>0.46</v>
      </c>
      <c r="M220" s="3">
        <v>0.12</v>
      </c>
    </row>
    <row r="221" spans="1:13" x14ac:dyDescent="0.35">
      <c r="A221" t="s">
        <v>655</v>
      </c>
      <c r="B221" s="2">
        <v>1335</v>
      </c>
      <c r="C221" s="3">
        <v>0.01</v>
      </c>
      <c r="D221" s="2">
        <v>380</v>
      </c>
      <c r="E221" s="2">
        <v>455</v>
      </c>
      <c r="F221" s="2">
        <v>375</v>
      </c>
      <c r="G221" s="2">
        <v>900</v>
      </c>
      <c r="H221" s="2">
        <v>150</v>
      </c>
      <c r="I221" s="3">
        <v>0.28999999999999998</v>
      </c>
      <c r="J221" s="3">
        <v>0.34</v>
      </c>
      <c r="K221" s="3">
        <v>0.28000000000000003</v>
      </c>
      <c r="L221" s="3">
        <v>0.68</v>
      </c>
      <c r="M221" s="3">
        <v>0.11</v>
      </c>
    </row>
    <row r="222" spans="1:13" x14ac:dyDescent="0.35">
      <c r="A222" t="s">
        <v>656</v>
      </c>
      <c r="B222" s="2">
        <v>1005</v>
      </c>
      <c r="C222" s="3">
        <v>0.01</v>
      </c>
      <c r="D222" s="2">
        <v>370</v>
      </c>
      <c r="E222" s="2">
        <v>315</v>
      </c>
      <c r="F222" s="2">
        <v>270</v>
      </c>
      <c r="G222" s="2">
        <v>695</v>
      </c>
      <c r="H222" s="2">
        <v>105</v>
      </c>
      <c r="I222" s="3">
        <v>0.37</v>
      </c>
      <c r="J222" s="3">
        <v>0.31</v>
      </c>
      <c r="K222" s="3">
        <v>0.27</v>
      </c>
      <c r="L222" s="3">
        <v>0.69</v>
      </c>
      <c r="M222" s="3">
        <v>0.1</v>
      </c>
    </row>
    <row r="223" spans="1:13" x14ac:dyDescent="0.35">
      <c r="A223" t="s">
        <v>657</v>
      </c>
      <c r="B223" s="2">
        <v>950</v>
      </c>
      <c r="C223" s="3">
        <v>0.01</v>
      </c>
      <c r="D223" s="2">
        <v>370</v>
      </c>
      <c r="E223" s="2">
        <v>270</v>
      </c>
      <c r="F223" s="2">
        <v>265</v>
      </c>
      <c r="G223" s="2">
        <v>640</v>
      </c>
      <c r="H223" s="2">
        <v>115</v>
      </c>
      <c r="I223" s="3">
        <v>0.39</v>
      </c>
      <c r="J223" s="3">
        <v>0.28000000000000003</v>
      </c>
      <c r="K223" s="3">
        <v>0.28000000000000003</v>
      </c>
      <c r="L223" s="3">
        <v>0.67</v>
      </c>
      <c r="M223" s="3">
        <v>0.12</v>
      </c>
    </row>
    <row r="224" spans="1:13" x14ac:dyDescent="0.35">
      <c r="A224" t="s">
        <v>658</v>
      </c>
      <c r="B224" s="2">
        <v>330</v>
      </c>
      <c r="C224" s="3">
        <v>0.01</v>
      </c>
      <c r="D224" s="2">
        <v>190</v>
      </c>
      <c r="E224" s="2">
        <v>65</v>
      </c>
      <c r="F224" s="2">
        <v>45</v>
      </c>
      <c r="G224" s="2">
        <v>260</v>
      </c>
      <c r="H224" s="2">
        <v>30</v>
      </c>
      <c r="I224" s="3">
        <v>0.59</v>
      </c>
      <c r="J224" s="3">
        <v>0.2</v>
      </c>
      <c r="K224" s="3">
        <v>0.14000000000000001</v>
      </c>
      <c r="L224" s="3">
        <v>0.79</v>
      </c>
      <c r="M224" s="3">
        <v>0.09</v>
      </c>
    </row>
    <row r="225" spans="1:13" x14ac:dyDescent="0.35">
      <c r="A225" t="s">
        <v>718</v>
      </c>
      <c r="B225" s="2">
        <v>5210</v>
      </c>
      <c r="C225" s="3">
        <v>0.01</v>
      </c>
      <c r="D225" s="2">
        <v>1920</v>
      </c>
      <c r="E225" s="2">
        <v>1650</v>
      </c>
      <c r="F225" s="2">
        <v>1215</v>
      </c>
      <c r="G225" s="2">
        <v>3125</v>
      </c>
      <c r="H225" s="2">
        <v>570</v>
      </c>
      <c r="I225" s="3">
        <v>0.37</v>
      </c>
      <c r="J225" s="3">
        <v>0.32</v>
      </c>
      <c r="K225" s="3">
        <v>0.23</v>
      </c>
      <c r="L225" s="3">
        <v>0.6</v>
      </c>
      <c r="M225" s="3">
        <v>0.11</v>
      </c>
    </row>
    <row r="226" spans="1:13" x14ac:dyDescent="0.35">
      <c r="A226" t="s">
        <v>386</v>
      </c>
      <c r="B226" s="2">
        <v>19480</v>
      </c>
      <c r="C226" s="3">
        <v>1</v>
      </c>
      <c r="D226" s="2">
        <v>18770</v>
      </c>
      <c r="E226" s="2">
        <v>0</v>
      </c>
      <c r="F226" s="2">
        <v>0</v>
      </c>
      <c r="G226" s="2">
        <v>0</v>
      </c>
      <c r="H226" s="2">
        <v>705</v>
      </c>
      <c r="I226" s="3">
        <v>0.96</v>
      </c>
      <c r="J226" s="3">
        <v>0</v>
      </c>
      <c r="K226" s="3">
        <v>0</v>
      </c>
      <c r="L226" s="3">
        <v>0</v>
      </c>
      <c r="M226" s="3">
        <v>0.04</v>
      </c>
    </row>
    <row r="227" spans="1:13" x14ac:dyDescent="0.35">
      <c r="A227" t="s">
        <v>387</v>
      </c>
      <c r="B227" s="2">
        <v>128075</v>
      </c>
      <c r="C227" s="3">
        <v>1</v>
      </c>
      <c r="D227" s="2">
        <v>35225</v>
      </c>
      <c r="E227" s="2">
        <v>49175</v>
      </c>
      <c r="F227" s="2">
        <v>27275</v>
      </c>
      <c r="G227" s="2">
        <v>54885</v>
      </c>
      <c r="H227" s="2">
        <v>16215</v>
      </c>
      <c r="I227" s="3">
        <v>0.28000000000000003</v>
      </c>
      <c r="J227" s="3">
        <v>0.38</v>
      </c>
      <c r="K227" s="3">
        <v>0.21</v>
      </c>
      <c r="L227" s="3">
        <v>0.43</v>
      </c>
      <c r="M227" s="3">
        <v>0.13</v>
      </c>
    </row>
    <row r="228" spans="1:13" x14ac:dyDescent="0.35">
      <c r="A228" t="s">
        <v>388</v>
      </c>
      <c r="B228" s="2">
        <v>118605</v>
      </c>
      <c r="C228" s="3">
        <v>1</v>
      </c>
      <c r="D228" s="2">
        <v>34040</v>
      </c>
      <c r="E228" s="2">
        <v>38430</v>
      </c>
      <c r="F228" s="2">
        <v>33110</v>
      </c>
      <c r="G228" s="2">
        <v>78835</v>
      </c>
      <c r="H228" s="2">
        <v>14275</v>
      </c>
      <c r="I228" s="3">
        <v>0.28999999999999998</v>
      </c>
      <c r="J228" s="3">
        <v>0.32</v>
      </c>
      <c r="K228" s="3">
        <v>0.28000000000000003</v>
      </c>
      <c r="L228" s="3">
        <v>0.66</v>
      </c>
      <c r="M228" s="3">
        <v>0.12</v>
      </c>
    </row>
    <row r="229" spans="1:13" x14ac:dyDescent="0.35">
      <c r="A229" t="s">
        <v>389</v>
      </c>
      <c r="B229" s="2">
        <v>84235</v>
      </c>
      <c r="C229" s="3">
        <v>1</v>
      </c>
      <c r="D229" s="2">
        <v>32125</v>
      </c>
      <c r="E229" s="2">
        <v>26540</v>
      </c>
      <c r="F229" s="2">
        <v>24065</v>
      </c>
      <c r="G229" s="2">
        <v>59360</v>
      </c>
      <c r="H229" s="2">
        <v>7750</v>
      </c>
      <c r="I229" s="3">
        <v>0.38</v>
      </c>
      <c r="J229" s="3">
        <v>0.32</v>
      </c>
      <c r="K229" s="3">
        <v>0.28999999999999998</v>
      </c>
      <c r="L229" s="3">
        <v>0.7</v>
      </c>
      <c r="M229" s="3">
        <v>0.09</v>
      </c>
    </row>
    <row r="230" spans="1:13" x14ac:dyDescent="0.35">
      <c r="A230" t="s">
        <v>390</v>
      </c>
      <c r="B230" s="2">
        <v>85820</v>
      </c>
      <c r="C230" s="3">
        <v>1</v>
      </c>
      <c r="D230" s="2">
        <v>34690</v>
      </c>
      <c r="E230" s="2">
        <v>23855</v>
      </c>
      <c r="F230" s="2">
        <v>21965</v>
      </c>
      <c r="G230" s="2">
        <v>58775</v>
      </c>
      <c r="H230" s="2">
        <v>10130</v>
      </c>
      <c r="I230" s="3">
        <v>0.4</v>
      </c>
      <c r="J230" s="3">
        <v>0.28000000000000003</v>
      </c>
      <c r="K230" s="3">
        <v>0.26</v>
      </c>
      <c r="L230" s="3">
        <v>0.68</v>
      </c>
      <c r="M230" s="3">
        <v>0.12</v>
      </c>
    </row>
    <row r="231" spans="1:13" x14ac:dyDescent="0.35">
      <c r="A231" t="s">
        <v>391</v>
      </c>
      <c r="B231" s="2">
        <v>27475</v>
      </c>
      <c r="C231" s="3">
        <v>1</v>
      </c>
      <c r="D231" s="2">
        <v>16230</v>
      </c>
      <c r="E231" s="2">
        <v>6345</v>
      </c>
      <c r="F231" s="2">
        <v>3525</v>
      </c>
      <c r="G231" s="2">
        <v>22305</v>
      </c>
      <c r="H231" s="2">
        <v>2440</v>
      </c>
      <c r="I231" s="3">
        <v>0.59</v>
      </c>
      <c r="J231" s="3">
        <v>0.23</v>
      </c>
      <c r="K231" s="3">
        <v>0.13</v>
      </c>
      <c r="L231" s="3">
        <v>0.81</v>
      </c>
      <c r="M231" s="3">
        <v>0.09</v>
      </c>
    </row>
    <row r="232" spans="1:13" x14ac:dyDescent="0.35">
      <c r="A232" t="s">
        <v>392</v>
      </c>
      <c r="B232" s="2">
        <v>463685</v>
      </c>
      <c r="C232" s="3">
        <v>1</v>
      </c>
      <c r="D232" s="2">
        <v>171075</v>
      </c>
      <c r="E232" s="2">
        <v>144340</v>
      </c>
      <c r="F232" s="2">
        <v>109940</v>
      </c>
      <c r="G232" s="2">
        <v>274165</v>
      </c>
      <c r="H232" s="2">
        <v>51520</v>
      </c>
      <c r="I232" s="3">
        <v>0.37</v>
      </c>
      <c r="J232" s="3">
        <v>0.31</v>
      </c>
      <c r="K232" s="3">
        <v>0.24</v>
      </c>
      <c r="L232" s="3">
        <v>0.59</v>
      </c>
      <c r="M232" s="3">
        <v>0.11</v>
      </c>
    </row>
    <row r="233" spans="1:13" x14ac:dyDescent="0.35">
      <c r="A233" t="s">
        <v>671</v>
      </c>
      <c r="B233" s="2">
        <v>5</v>
      </c>
      <c r="C233" s="3">
        <v>0</v>
      </c>
      <c r="D233" s="2">
        <v>5</v>
      </c>
      <c r="E233" s="2">
        <v>0</v>
      </c>
      <c r="F233" s="2">
        <v>0</v>
      </c>
      <c r="G233" s="2">
        <v>0</v>
      </c>
      <c r="H233" s="2">
        <v>0</v>
      </c>
      <c r="I233" s="3">
        <v>1</v>
      </c>
      <c r="J233" s="3">
        <v>0</v>
      </c>
      <c r="K233" s="3">
        <v>0</v>
      </c>
      <c r="L233" s="3">
        <v>0</v>
      </c>
      <c r="M233" s="3">
        <v>0</v>
      </c>
    </row>
    <row r="234" spans="1:13" x14ac:dyDescent="0.35">
      <c r="A234" t="s">
        <v>672</v>
      </c>
      <c r="B234" s="2">
        <v>85</v>
      </c>
      <c r="C234" s="3">
        <v>0</v>
      </c>
      <c r="D234" s="2">
        <v>20</v>
      </c>
      <c r="E234" s="2">
        <v>40</v>
      </c>
      <c r="F234" s="2">
        <v>15</v>
      </c>
      <c r="G234" s="2">
        <v>35</v>
      </c>
      <c r="H234" s="2">
        <v>10</v>
      </c>
      <c r="I234" s="3">
        <v>0.24</v>
      </c>
      <c r="J234" s="3">
        <v>0.48</v>
      </c>
      <c r="K234" s="3">
        <v>0.2</v>
      </c>
      <c r="L234" s="3">
        <v>0.42</v>
      </c>
      <c r="M234" s="3">
        <v>0.11</v>
      </c>
    </row>
    <row r="235" spans="1:13" x14ac:dyDescent="0.35">
      <c r="A235" t="s">
        <v>673</v>
      </c>
      <c r="B235" s="2">
        <v>95</v>
      </c>
      <c r="C235" s="3">
        <v>0</v>
      </c>
      <c r="D235" s="2">
        <v>35</v>
      </c>
      <c r="E235" s="2">
        <v>25</v>
      </c>
      <c r="F235" s="2">
        <v>15</v>
      </c>
      <c r="G235" s="2">
        <v>70</v>
      </c>
      <c r="H235" s="2">
        <v>15</v>
      </c>
      <c r="I235" s="3">
        <v>0.35</v>
      </c>
      <c r="J235" s="3">
        <v>0.25</v>
      </c>
      <c r="K235" s="3">
        <v>0.18</v>
      </c>
      <c r="L235" s="3">
        <v>0.73</v>
      </c>
      <c r="M235" s="3">
        <v>0.14000000000000001</v>
      </c>
    </row>
    <row r="236" spans="1:13" x14ac:dyDescent="0.35">
      <c r="A236" t="s">
        <v>674</v>
      </c>
      <c r="B236" s="2">
        <v>70</v>
      </c>
      <c r="C236" s="3">
        <v>0</v>
      </c>
      <c r="D236" s="2">
        <v>20</v>
      </c>
      <c r="E236" s="2">
        <v>25</v>
      </c>
      <c r="F236" s="2">
        <v>20</v>
      </c>
      <c r="G236" s="2">
        <v>50</v>
      </c>
      <c r="H236" s="2">
        <v>10</v>
      </c>
      <c r="I236" s="3">
        <v>0.28000000000000003</v>
      </c>
      <c r="J236" s="3">
        <v>0.32</v>
      </c>
      <c r="K236" s="3">
        <v>0.27</v>
      </c>
      <c r="L236" s="3">
        <v>0.72</v>
      </c>
      <c r="M236" s="3">
        <v>0.14000000000000001</v>
      </c>
    </row>
    <row r="237" spans="1:13" x14ac:dyDescent="0.35">
      <c r="A237" t="s">
        <v>675</v>
      </c>
      <c r="B237" s="2">
        <v>70</v>
      </c>
      <c r="C237" s="3">
        <v>0</v>
      </c>
      <c r="D237" s="2">
        <v>40</v>
      </c>
      <c r="E237" s="2" t="s">
        <v>879</v>
      </c>
      <c r="F237" s="2">
        <v>20</v>
      </c>
      <c r="G237" s="2">
        <v>55</v>
      </c>
      <c r="H237" s="2" t="s">
        <v>879</v>
      </c>
      <c r="I237" s="3">
        <v>0.53</v>
      </c>
      <c r="J237" s="2" t="s">
        <v>879</v>
      </c>
      <c r="K237" s="3">
        <v>0.25</v>
      </c>
      <c r="L237" s="3">
        <v>0.79</v>
      </c>
      <c r="M237" s="3" t="s">
        <v>879</v>
      </c>
    </row>
    <row r="238" spans="1:13" x14ac:dyDescent="0.35">
      <c r="A238" t="s">
        <v>676</v>
      </c>
      <c r="B238" s="2">
        <v>30</v>
      </c>
      <c r="C238" s="3">
        <v>0</v>
      </c>
      <c r="D238" s="2">
        <v>20</v>
      </c>
      <c r="E238" s="2">
        <v>5</v>
      </c>
      <c r="F238" s="2" t="s">
        <v>879</v>
      </c>
      <c r="G238" s="2">
        <v>25</v>
      </c>
      <c r="H238" s="2" t="s">
        <v>879</v>
      </c>
      <c r="I238" s="3">
        <v>0.68</v>
      </c>
      <c r="J238" s="3">
        <v>0.25</v>
      </c>
      <c r="K238" s="3" t="s">
        <v>879</v>
      </c>
      <c r="L238" s="3">
        <v>0.93</v>
      </c>
      <c r="M238" s="3" t="s">
        <v>879</v>
      </c>
    </row>
    <row r="239" spans="1:13" x14ac:dyDescent="0.35">
      <c r="A239" t="s">
        <v>721</v>
      </c>
      <c r="B239" s="2">
        <v>360</v>
      </c>
      <c r="C239" s="3">
        <v>0</v>
      </c>
      <c r="D239" s="2">
        <v>140</v>
      </c>
      <c r="E239" s="2">
        <v>110</v>
      </c>
      <c r="F239" s="2">
        <v>70</v>
      </c>
      <c r="G239" s="2">
        <v>240</v>
      </c>
      <c r="H239" s="2">
        <v>35</v>
      </c>
      <c r="I239" s="3">
        <v>0.39</v>
      </c>
      <c r="J239" s="3">
        <v>0.31</v>
      </c>
      <c r="K239" s="3">
        <v>0.2</v>
      </c>
      <c r="L239" s="3">
        <v>0.67</v>
      </c>
      <c r="M239" s="3">
        <v>0.1</v>
      </c>
    </row>
    <row r="240" spans="1:13" x14ac:dyDescent="0.35">
      <c r="A240" t="s">
        <v>659</v>
      </c>
      <c r="B240" s="2">
        <v>460</v>
      </c>
      <c r="C240" s="3">
        <v>0.02</v>
      </c>
      <c r="D240" s="2">
        <v>440</v>
      </c>
      <c r="E240" s="2">
        <v>0</v>
      </c>
      <c r="F240" s="2">
        <v>0</v>
      </c>
      <c r="G240" s="2">
        <v>0</v>
      </c>
      <c r="H240" s="2">
        <v>15</v>
      </c>
      <c r="I240" s="3">
        <v>0.96</v>
      </c>
      <c r="J240" s="3">
        <v>0</v>
      </c>
      <c r="K240" s="3">
        <v>0</v>
      </c>
      <c r="L240" s="3">
        <v>0</v>
      </c>
      <c r="M240" s="3">
        <v>0.04</v>
      </c>
    </row>
    <row r="241" spans="1:13" x14ac:dyDescent="0.35">
      <c r="A241" t="s">
        <v>660</v>
      </c>
      <c r="B241" s="2">
        <v>3190</v>
      </c>
      <c r="C241" s="3">
        <v>0.02</v>
      </c>
      <c r="D241" s="2">
        <v>780</v>
      </c>
      <c r="E241" s="2">
        <v>1215</v>
      </c>
      <c r="F241" s="2">
        <v>685</v>
      </c>
      <c r="G241" s="2">
        <v>1275</v>
      </c>
      <c r="H241" s="2">
        <v>490</v>
      </c>
      <c r="I241" s="3">
        <v>0.24</v>
      </c>
      <c r="J241" s="3">
        <v>0.38</v>
      </c>
      <c r="K241" s="3">
        <v>0.22</v>
      </c>
      <c r="L241" s="3">
        <v>0.4</v>
      </c>
      <c r="M241" s="3">
        <v>0.15</v>
      </c>
    </row>
    <row r="242" spans="1:13" x14ac:dyDescent="0.35">
      <c r="A242" t="s">
        <v>661</v>
      </c>
      <c r="B242" s="2">
        <v>2725</v>
      </c>
      <c r="C242" s="3">
        <v>0.02</v>
      </c>
      <c r="D242" s="2">
        <v>750</v>
      </c>
      <c r="E242" s="2">
        <v>845</v>
      </c>
      <c r="F242" s="2">
        <v>790</v>
      </c>
      <c r="G242" s="2">
        <v>1810</v>
      </c>
      <c r="H242" s="2">
        <v>310</v>
      </c>
      <c r="I242" s="3">
        <v>0.28000000000000003</v>
      </c>
      <c r="J242" s="3">
        <v>0.31</v>
      </c>
      <c r="K242" s="3">
        <v>0.28999999999999998</v>
      </c>
      <c r="L242" s="3">
        <v>0.66</v>
      </c>
      <c r="M242" s="3">
        <v>0.11</v>
      </c>
    </row>
    <row r="243" spans="1:13" x14ac:dyDescent="0.35">
      <c r="A243" t="s">
        <v>662</v>
      </c>
      <c r="B243" s="2">
        <v>2015</v>
      </c>
      <c r="C243" s="3">
        <v>0.02</v>
      </c>
      <c r="D243" s="2">
        <v>750</v>
      </c>
      <c r="E243" s="2">
        <v>615</v>
      </c>
      <c r="F243" s="2">
        <v>580</v>
      </c>
      <c r="G243" s="2">
        <v>1400</v>
      </c>
      <c r="H243" s="2">
        <v>215</v>
      </c>
      <c r="I243" s="3">
        <v>0.37</v>
      </c>
      <c r="J243" s="3">
        <v>0.31</v>
      </c>
      <c r="K243" s="3">
        <v>0.28999999999999998</v>
      </c>
      <c r="L243" s="3">
        <v>0.7</v>
      </c>
      <c r="M243" s="3">
        <v>0.11</v>
      </c>
    </row>
    <row r="244" spans="1:13" x14ac:dyDescent="0.35">
      <c r="A244" t="s">
        <v>663</v>
      </c>
      <c r="B244" s="2">
        <v>1960</v>
      </c>
      <c r="C244" s="3">
        <v>0.02</v>
      </c>
      <c r="D244" s="2">
        <v>845</v>
      </c>
      <c r="E244" s="2">
        <v>540</v>
      </c>
      <c r="F244" s="2">
        <v>485</v>
      </c>
      <c r="G244" s="2">
        <v>1375</v>
      </c>
      <c r="H244" s="2">
        <v>215</v>
      </c>
      <c r="I244" s="3">
        <v>0.43</v>
      </c>
      <c r="J244" s="3">
        <v>0.28000000000000003</v>
      </c>
      <c r="K244" s="3">
        <v>0.25</v>
      </c>
      <c r="L244" s="3">
        <v>0.7</v>
      </c>
      <c r="M244" s="3">
        <v>0.11</v>
      </c>
    </row>
    <row r="245" spans="1:13" x14ac:dyDescent="0.35">
      <c r="A245" t="s">
        <v>664</v>
      </c>
      <c r="B245" s="2">
        <v>630</v>
      </c>
      <c r="C245" s="3">
        <v>0.02</v>
      </c>
      <c r="D245" s="2">
        <v>415</v>
      </c>
      <c r="E245" s="2">
        <v>145</v>
      </c>
      <c r="F245" s="2">
        <v>75</v>
      </c>
      <c r="G245" s="2">
        <v>540</v>
      </c>
      <c r="H245" s="2">
        <v>35</v>
      </c>
      <c r="I245" s="3">
        <v>0.66</v>
      </c>
      <c r="J245" s="3">
        <v>0.23</v>
      </c>
      <c r="K245" s="3">
        <v>0.12</v>
      </c>
      <c r="L245" s="3">
        <v>0.86</v>
      </c>
      <c r="M245" s="3">
        <v>0.06</v>
      </c>
    </row>
    <row r="246" spans="1:13" x14ac:dyDescent="0.35">
      <c r="A246" t="s">
        <v>719</v>
      </c>
      <c r="B246" s="2">
        <v>10975</v>
      </c>
      <c r="C246" s="3">
        <v>0.02</v>
      </c>
      <c r="D246" s="2">
        <v>3980</v>
      </c>
      <c r="E246" s="2">
        <v>3365</v>
      </c>
      <c r="F246" s="2">
        <v>2615</v>
      </c>
      <c r="G246" s="2">
        <v>6400</v>
      </c>
      <c r="H246" s="2">
        <v>1285</v>
      </c>
      <c r="I246" s="3">
        <v>0.36</v>
      </c>
      <c r="J246" s="3">
        <v>0.31</v>
      </c>
      <c r="K246" s="3">
        <v>0.24</v>
      </c>
      <c r="L246" s="3">
        <v>0.57999999999999996</v>
      </c>
      <c r="M246" s="3">
        <v>0.12</v>
      </c>
    </row>
    <row r="247" spans="1:13" x14ac:dyDescent="0.35">
      <c r="A247" t="s">
        <v>665</v>
      </c>
      <c r="B247" s="2">
        <v>675</v>
      </c>
      <c r="C247" s="3">
        <v>0.03</v>
      </c>
      <c r="D247" s="2">
        <v>650</v>
      </c>
      <c r="E247" s="2">
        <v>0</v>
      </c>
      <c r="F247" s="2">
        <v>0</v>
      </c>
      <c r="G247" s="2">
        <v>0</v>
      </c>
      <c r="H247" s="2">
        <v>25</v>
      </c>
      <c r="I247" s="3">
        <v>0.97</v>
      </c>
      <c r="J247" s="3">
        <v>0</v>
      </c>
      <c r="K247" s="3">
        <v>0</v>
      </c>
      <c r="L247" s="3">
        <v>0</v>
      </c>
      <c r="M247" s="3">
        <v>0.03</v>
      </c>
    </row>
    <row r="248" spans="1:13" x14ac:dyDescent="0.35">
      <c r="A248" t="s">
        <v>666</v>
      </c>
      <c r="B248" s="2">
        <v>4865</v>
      </c>
      <c r="C248" s="3">
        <v>0.04</v>
      </c>
      <c r="D248" s="2">
        <v>1095</v>
      </c>
      <c r="E248" s="2">
        <v>1895</v>
      </c>
      <c r="F248" s="2">
        <v>1170</v>
      </c>
      <c r="G248" s="2">
        <v>1905</v>
      </c>
      <c r="H248" s="2">
        <v>670</v>
      </c>
      <c r="I248" s="3">
        <v>0.23</v>
      </c>
      <c r="J248" s="3">
        <v>0.39</v>
      </c>
      <c r="K248" s="3">
        <v>0.24</v>
      </c>
      <c r="L248" s="3">
        <v>0.39</v>
      </c>
      <c r="M248" s="3">
        <v>0.14000000000000001</v>
      </c>
    </row>
    <row r="249" spans="1:13" x14ac:dyDescent="0.35">
      <c r="A249" t="s">
        <v>667</v>
      </c>
      <c r="B249" s="2">
        <v>4460</v>
      </c>
      <c r="C249" s="3">
        <v>0.04</v>
      </c>
      <c r="D249" s="2">
        <v>1235</v>
      </c>
      <c r="E249" s="2">
        <v>1400</v>
      </c>
      <c r="F249" s="2">
        <v>1355</v>
      </c>
      <c r="G249" s="2">
        <v>2865</v>
      </c>
      <c r="H249" s="2">
        <v>535</v>
      </c>
      <c r="I249" s="3">
        <v>0.28000000000000003</v>
      </c>
      <c r="J249" s="3">
        <v>0.31</v>
      </c>
      <c r="K249" s="3">
        <v>0.3</v>
      </c>
      <c r="L249" s="3">
        <v>0.64</v>
      </c>
      <c r="M249" s="3">
        <v>0.12</v>
      </c>
    </row>
    <row r="250" spans="1:13" x14ac:dyDescent="0.35">
      <c r="A250" t="s">
        <v>668</v>
      </c>
      <c r="B250" s="2">
        <v>3245</v>
      </c>
      <c r="C250" s="3">
        <v>0.04</v>
      </c>
      <c r="D250" s="2">
        <v>1235</v>
      </c>
      <c r="E250" s="2">
        <v>980</v>
      </c>
      <c r="F250" s="2">
        <v>920</v>
      </c>
      <c r="G250" s="2">
        <v>2265</v>
      </c>
      <c r="H250" s="2">
        <v>260</v>
      </c>
      <c r="I250" s="3">
        <v>0.38</v>
      </c>
      <c r="J250" s="3">
        <v>0.3</v>
      </c>
      <c r="K250" s="3">
        <v>0.28000000000000003</v>
      </c>
      <c r="L250" s="3">
        <v>0.7</v>
      </c>
      <c r="M250" s="3">
        <v>0.08</v>
      </c>
    </row>
    <row r="251" spans="1:13" x14ac:dyDescent="0.35">
      <c r="A251" t="s">
        <v>669</v>
      </c>
      <c r="B251" s="2">
        <v>3340</v>
      </c>
      <c r="C251" s="3">
        <v>0.04</v>
      </c>
      <c r="D251" s="2">
        <v>1390</v>
      </c>
      <c r="E251" s="2">
        <v>910</v>
      </c>
      <c r="F251" s="2">
        <v>915</v>
      </c>
      <c r="G251" s="2">
        <v>2280</v>
      </c>
      <c r="H251" s="2">
        <v>370</v>
      </c>
      <c r="I251" s="3">
        <v>0.42</v>
      </c>
      <c r="J251" s="3">
        <v>0.27</v>
      </c>
      <c r="K251" s="3">
        <v>0.27</v>
      </c>
      <c r="L251" s="3">
        <v>0.68</v>
      </c>
      <c r="M251" s="3">
        <v>0.11</v>
      </c>
    </row>
    <row r="252" spans="1:13" x14ac:dyDescent="0.35">
      <c r="A252" t="s">
        <v>670</v>
      </c>
      <c r="B252" s="2">
        <v>1070</v>
      </c>
      <c r="C252" s="3">
        <v>0.04</v>
      </c>
      <c r="D252" s="2">
        <v>630</v>
      </c>
      <c r="E252" s="2">
        <v>245</v>
      </c>
      <c r="F252" s="2">
        <v>115</v>
      </c>
      <c r="G252" s="2">
        <v>870</v>
      </c>
      <c r="H252" s="2">
        <v>110</v>
      </c>
      <c r="I252" s="3">
        <v>0.59</v>
      </c>
      <c r="J252" s="3">
        <v>0.23</v>
      </c>
      <c r="K252" s="3">
        <v>0.11</v>
      </c>
      <c r="L252" s="3">
        <v>0.81</v>
      </c>
      <c r="M252" s="3">
        <v>0.1</v>
      </c>
    </row>
    <row r="253" spans="1:13" x14ac:dyDescent="0.35">
      <c r="A253" t="s">
        <v>720</v>
      </c>
      <c r="B253" s="2">
        <v>17650</v>
      </c>
      <c r="C253" s="3">
        <v>0.04</v>
      </c>
      <c r="D253" s="2">
        <v>6235</v>
      </c>
      <c r="E253" s="2">
        <v>5425</v>
      </c>
      <c r="F253" s="2">
        <v>4475</v>
      </c>
      <c r="G253" s="2">
        <v>10185</v>
      </c>
      <c r="H253" s="2">
        <v>1965</v>
      </c>
      <c r="I253" s="3">
        <v>0.35</v>
      </c>
      <c r="J253" s="3">
        <v>0.31</v>
      </c>
      <c r="K253" s="3">
        <v>0.25</v>
      </c>
      <c r="L253" s="3">
        <v>0.57999999999999996</v>
      </c>
      <c r="M253" s="3">
        <v>0.11</v>
      </c>
    </row>
  </sheetData>
  <sheetProtection sheet="1" objects="1" scenarios="1"/>
  <conditionalFormatting sqref="B254:M254">
    <cfRule type="cellIs" dxfId="0" priority="1" operator="equal">
      <formula>"[c]"</formula>
    </cfRule>
  </conditionalFormatting>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27"/>
  <sheetViews>
    <sheetView workbookViewId="0"/>
  </sheetViews>
  <sheetFormatPr defaultColWidth="11" defaultRowHeight="15.5" x14ac:dyDescent="0.35"/>
  <cols>
    <col min="1" max="1" width="35.75" customWidth="1"/>
    <col min="2" max="15" width="16.75" customWidth="1"/>
  </cols>
  <sheetData>
    <row r="1" spans="1:10" ht="62" x14ac:dyDescent="0.35">
      <c r="A1" s="29" t="s">
        <v>734</v>
      </c>
      <c r="B1" s="1" t="s">
        <v>250</v>
      </c>
      <c r="C1" s="1" t="s">
        <v>181</v>
      </c>
      <c r="D1" s="1" t="s">
        <v>262</v>
      </c>
      <c r="E1" s="1" t="s">
        <v>356</v>
      </c>
      <c r="F1" s="1" t="s">
        <v>357</v>
      </c>
      <c r="G1" s="1" t="s">
        <v>322</v>
      </c>
      <c r="H1" s="1" t="s">
        <v>182</v>
      </c>
      <c r="I1" s="1" t="s">
        <v>183</v>
      </c>
      <c r="J1" s="1" t="s">
        <v>184</v>
      </c>
    </row>
    <row r="2" spans="1:10" x14ac:dyDescent="0.35">
      <c r="A2" t="s">
        <v>735</v>
      </c>
      <c r="B2" s="2">
        <v>1390</v>
      </c>
      <c r="C2" s="3">
        <v>7.0000000000000007E-2</v>
      </c>
      <c r="D2" s="2">
        <v>1285</v>
      </c>
      <c r="E2" s="2">
        <v>945</v>
      </c>
      <c r="F2" s="2">
        <v>315</v>
      </c>
      <c r="G2" s="2">
        <v>30</v>
      </c>
      <c r="H2" s="3">
        <v>0.73</v>
      </c>
      <c r="I2" s="3">
        <v>0.24</v>
      </c>
      <c r="J2" s="3">
        <v>0.02</v>
      </c>
    </row>
    <row r="3" spans="1:10" x14ac:dyDescent="0.35">
      <c r="A3" t="s">
        <v>736</v>
      </c>
      <c r="B3" s="2">
        <v>10750</v>
      </c>
      <c r="C3" s="3">
        <v>0.08</v>
      </c>
      <c r="D3" s="2">
        <v>10100</v>
      </c>
      <c r="E3" s="2">
        <v>7160</v>
      </c>
      <c r="F3" s="2">
        <v>2470</v>
      </c>
      <c r="G3" s="2">
        <v>470</v>
      </c>
      <c r="H3" s="3">
        <v>0.71</v>
      </c>
      <c r="I3" s="3">
        <v>0.24</v>
      </c>
      <c r="J3" s="3">
        <v>0.05</v>
      </c>
    </row>
    <row r="4" spans="1:10" x14ac:dyDescent="0.35">
      <c r="A4" t="s">
        <v>737</v>
      </c>
      <c r="B4" s="2">
        <v>9550</v>
      </c>
      <c r="C4" s="3">
        <v>0.08</v>
      </c>
      <c r="D4" s="2">
        <v>9125</v>
      </c>
      <c r="E4" s="2">
        <v>6455</v>
      </c>
      <c r="F4" s="2">
        <v>2525</v>
      </c>
      <c r="G4" s="2">
        <v>145</v>
      </c>
      <c r="H4" s="3">
        <v>0.71</v>
      </c>
      <c r="I4" s="3">
        <v>0.28000000000000003</v>
      </c>
      <c r="J4" s="3">
        <v>0.02</v>
      </c>
    </row>
    <row r="5" spans="1:10" x14ac:dyDescent="0.35">
      <c r="A5" t="s">
        <v>738</v>
      </c>
      <c r="B5" s="2">
        <v>6770</v>
      </c>
      <c r="C5" s="3">
        <v>0.08</v>
      </c>
      <c r="D5" s="2">
        <v>6675</v>
      </c>
      <c r="E5" s="2">
        <v>4780</v>
      </c>
      <c r="F5" s="2">
        <v>1430</v>
      </c>
      <c r="G5" s="2">
        <v>465</v>
      </c>
      <c r="H5" s="3">
        <v>0.72</v>
      </c>
      <c r="I5" s="3">
        <v>0.21</v>
      </c>
      <c r="J5" s="3">
        <v>7.0000000000000007E-2</v>
      </c>
    </row>
    <row r="6" spans="1:10" x14ac:dyDescent="0.35">
      <c r="A6" t="s">
        <v>739</v>
      </c>
      <c r="B6" s="2">
        <v>6850</v>
      </c>
      <c r="C6" s="3">
        <v>0.08</v>
      </c>
      <c r="D6" s="2">
        <v>7170</v>
      </c>
      <c r="E6" s="2">
        <v>4835</v>
      </c>
      <c r="F6" s="2">
        <v>2110</v>
      </c>
      <c r="G6" s="2">
        <v>225</v>
      </c>
      <c r="H6" s="3">
        <v>0.67</v>
      </c>
      <c r="I6" s="3">
        <v>0.28999999999999998</v>
      </c>
      <c r="J6" s="3">
        <v>0.03</v>
      </c>
    </row>
    <row r="7" spans="1:10" x14ac:dyDescent="0.35">
      <c r="A7" t="s">
        <v>740</v>
      </c>
      <c r="B7" s="2">
        <v>2105</v>
      </c>
      <c r="C7" s="3">
        <v>0.08</v>
      </c>
      <c r="D7" s="2">
        <v>2865</v>
      </c>
      <c r="E7" s="2">
        <v>1725</v>
      </c>
      <c r="F7" s="2">
        <v>1085</v>
      </c>
      <c r="G7" s="2">
        <v>55</v>
      </c>
      <c r="H7" s="3">
        <v>0.6</v>
      </c>
      <c r="I7" s="3">
        <v>0.38</v>
      </c>
      <c r="J7" s="3">
        <v>0.02</v>
      </c>
    </row>
    <row r="8" spans="1:10" x14ac:dyDescent="0.35">
      <c r="A8" t="s">
        <v>741</v>
      </c>
      <c r="B8" s="2">
        <v>300</v>
      </c>
      <c r="C8" s="3">
        <v>0.02</v>
      </c>
      <c r="D8" s="2">
        <v>280</v>
      </c>
      <c r="E8" s="2">
        <v>205</v>
      </c>
      <c r="F8" s="2">
        <v>65</v>
      </c>
      <c r="G8" s="2">
        <v>10</v>
      </c>
      <c r="H8" s="3">
        <v>0.73</v>
      </c>
      <c r="I8" s="3">
        <v>0.23</v>
      </c>
      <c r="J8" s="3">
        <v>0.04</v>
      </c>
    </row>
    <row r="9" spans="1:10" x14ac:dyDescent="0.35">
      <c r="A9" t="s">
        <v>742</v>
      </c>
      <c r="B9" s="2">
        <v>1860</v>
      </c>
      <c r="C9" s="3">
        <v>0.01</v>
      </c>
      <c r="D9" s="2">
        <v>1730</v>
      </c>
      <c r="E9" s="2">
        <v>1270</v>
      </c>
      <c r="F9" s="2">
        <v>395</v>
      </c>
      <c r="G9" s="2">
        <v>65</v>
      </c>
      <c r="H9" s="3">
        <v>0.73</v>
      </c>
      <c r="I9" s="3">
        <v>0.23</v>
      </c>
      <c r="J9" s="3">
        <v>0.04</v>
      </c>
    </row>
    <row r="10" spans="1:10" x14ac:dyDescent="0.35">
      <c r="A10" t="s">
        <v>743</v>
      </c>
      <c r="B10" s="2">
        <v>2005</v>
      </c>
      <c r="C10" s="3">
        <v>0.02</v>
      </c>
      <c r="D10" s="2">
        <v>1905</v>
      </c>
      <c r="E10" s="2">
        <v>1350</v>
      </c>
      <c r="F10" s="2">
        <v>520</v>
      </c>
      <c r="G10" s="2">
        <v>30</v>
      </c>
      <c r="H10" s="3">
        <v>0.71</v>
      </c>
      <c r="I10" s="3">
        <v>0.27</v>
      </c>
      <c r="J10" s="3">
        <v>0.02</v>
      </c>
    </row>
    <row r="11" spans="1:10" x14ac:dyDescent="0.35">
      <c r="A11" t="s">
        <v>744</v>
      </c>
      <c r="B11" s="2">
        <v>1455</v>
      </c>
      <c r="C11" s="3">
        <v>0.02</v>
      </c>
      <c r="D11" s="2">
        <v>1415</v>
      </c>
      <c r="E11" s="2">
        <v>995</v>
      </c>
      <c r="F11" s="2">
        <v>345</v>
      </c>
      <c r="G11" s="2">
        <v>70</v>
      </c>
      <c r="H11" s="3">
        <v>0.7</v>
      </c>
      <c r="I11" s="3">
        <v>0.25</v>
      </c>
      <c r="J11" s="3">
        <v>0.05</v>
      </c>
    </row>
    <row r="12" spans="1:10" x14ac:dyDescent="0.35">
      <c r="A12" t="s">
        <v>745</v>
      </c>
      <c r="B12" s="2">
        <v>1435</v>
      </c>
      <c r="C12" s="3">
        <v>0.02</v>
      </c>
      <c r="D12" s="2">
        <v>1495</v>
      </c>
      <c r="E12" s="2">
        <v>1005</v>
      </c>
      <c r="F12" s="2">
        <v>450</v>
      </c>
      <c r="G12" s="2">
        <v>45</v>
      </c>
      <c r="H12" s="3">
        <v>0.67</v>
      </c>
      <c r="I12" s="3">
        <v>0.3</v>
      </c>
      <c r="J12" s="3">
        <v>0.03</v>
      </c>
    </row>
    <row r="13" spans="1:10" x14ac:dyDescent="0.35">
      <c r="A13" t="s">
        <v>746</v>
      </c>
      <c r="B13" s="2">
        <v>440</v>
      </c>
      <c r="C13" s="3">
        <v>0.02</v>
      </c>
      <c r="D13" s="2">
        <v>610</v>
      </c>
      <c r="E13" s="2">
        <v>345</v>
      </c>
      <c r="F13" s="2">
        <v>260</v>
      </c>
      <c r="G13" s="2">
        <v>10</v>
      </c>
      <c r="H13" s="3">
        <v>0.56000000000000005</v>
      </c>
      <c r="I13" s="3">
        <v>0.43</v>
      </c>
      <c r="J13" s="3">
        <v>0.01</v>
      </c>
    </row>
    <row r="14" spans="1:10" x14ac:dyDescent="0.35">
      <c r="A14" t="s">
        <v>747</v>
      </c>
      <c r="B14" s="2">
        <v>430</v>
      </c>
      <c r="C14" s="3">
        <v>0.02</v>
      </c>
      <c r="D14" s="2">
        <v>405</v>
      </c>
      <c r="E14" s="2">
        <v>295</v>
      </c>
      <c r="F14" s="2">
        <v>100</v>
      </c>
      <c r="G14" s="2">
        <v>10</v>
      </c>
      <c r="H14" s="3">
        <v>0.73</v>
      </c>
      <c r="I14" s="3">
        <v>0.25</v>
      </c>
      <c r="J14" s="3">
        <v>0.02</v>
      </c>
    </row>
    <row r="15" spans="1:10" x14ac:dyDescent="0.35">
      <c r="A15" t="s">
        <v>748</v>
      </c>
      <c r="B15" s="2">
        <v>3300</v>
      </c>
      <c r="C15" s="3">
        <v>0.03</v>
      </c>
      <c r="D15" s="2">
        <v>3060</v>
      </c>
      <c r="E15" s="2">
        <v>2215</v>
      </c>
      <c r="F15" s="2">
        <v>715</v>
      </c>
      <c r="G15" s="2">
        <v>130</v>
      </c>
      <c r="H15" s="3">
        <v>0.72</v>
      </c>
      <c r="I15" s="3">
        <v>0.23</v>
      </c>
      <c r="J15" s="3">
        <v>0.04</v>
      </c>
    </row>
    <row r="16" spans="1:10" x14ac:dyDescent="0.35">
      <c r="A16" t="s">
        <v>749</v>
      </c>
      <c r="B16" s="2">
        <v>3075</v>
      </c>
      <c r="C16" s="3">
        <v>0.03</v>
      </c>
      <c r="D16" s="2">
        <v>2970</v>
      </c>
      <c r="E16" s="2">
        <v>2110</v>
      </c>
      <c r="F16" s="2">
        <v>815</v>
      </c>
      <c r="G16" s="2">
        <v>50</v>
      </c>
      <c r="H16" s="3">
        <v>0.71</v>
      </c>
      <c r="I16" s="3">
        <v>0.27</v>
      </c>
      <c r="J16" s="3">
        <v>0.02</v>
      </c>
    </row>
    <row r="17" spans="1:10" x14ac:dyDescent="0.35">
      <c r="A17" t="s">
        <v>750</v>
      </c>
      <c r="B17" s="2">
        <v>2275</v>
      </c>
      <c r="C17" s="3">
        <v>0.03</v>
      </c>
      <c r="D17" s="2">
        <v>2165</v>
      </c>
      <c r="E17" s="2">
        <v>1485</v>
      </c>
      <c r="F17" s="2">
        <v>510</v>
      </c>
      <c r="G17" s="2">
        <v>165</v>
      </c>
      <c r="H17" s="3">
        <v>0.69</v>
      </c>
      <c r="I17" s="3">
        <v>0.24</v>
      </c>
      <c r="J17" s="3">
        <v>0.08</v>
      </c>
    </row>
    <row r="18" spans="1:10" x14ac:dyDescent="0.35">
      <c r="A18" t="s">
        <v>751</v>
      </c>
      <c r="B18" s="2">
        <v>2305</v>
      </c>
      <c r="C18" s="3">
        <v>0.03</v>
      </c>
      <c r="D18" s="2">
        <v>2450</v>
      </c>
      <c r="E18" s="2">
        <v>1640</v>
      </c>
      <c r="F18" s="2">
        <v>745</v>
      </c>
      <c r="G18" s="2">
        <v>65</v>
      </c>
      <c r="H18" s="3">
        <v>0.67</v>
      </c>
      <c r="I18" s="3">
        <v>0.3</v>
      </c>
      <c r="J18" s="3">
        <v>0.03</v>
      </c>
    </row>
    <row r="19" spans="1:10" x14ac:dyDescent="0.35">
      <c r="A19" t="s">
        <v>752</v>
      </c>
      <c r="B19" s="2">
        <v>710</v>
      </c>
      <c r="C19" s="3">
        <v>0.03</v>
      </c>
      <c r="D19" s="2">
        <v>970</v>
      </c>
      <c r="E19" s="2">
        <v>565</v>
      </c>
      <c r="F19" s="2">
        <v>385</v>
      </c>
      <c r="G19" s="2">
        <v>25</v>
      </c>
      <c r="H19" s="3">
        <v>0.57999999999999996</v>
      </c>
      <c r="I19" s="3">
        <v>0.4</v>
      </c>
      <c r="J19" s="3">
        <v>0.02</v>
      </c>
    </row>
    <row r="20" spans="1:10" x14ac:dyDescent="0.35">
      <c r="A20" t="s">
        <v>557</v>
      </c>
      <c r="B20" s="2">
        <v>1320</v>
      </c>
      <c r="C20" s="3">
        <v>7.0000000000000007E-2</v>
      </c>
      <c r="D20" s="2">
        <v>1230</v>
      </c>
      <c r="E20" s="2">
        <v>910</v>
      </c>
      <c r="F20" s="2">
        <v>305</v>
      </c>
      <c r="G20" s="2">
        <v>15</v>
      </c>
      <c r="H20" s="3">
        <v>0.74</v>
      </c>
      <c r="I20" s="3">
        <v>0.25</v>
      </c>
      <c r="J20" s="3">
        <v>0.01</v>
      </c>
    </row>
    <row r="21" spans="1:10" x14ac:dyDescent="0.35">
      <c r="A21" t="s">
        <v>558</v>
      </c>
      <c r="B21" s="2">
        <v>9445</v>
      </c>
      <c r="C21" s="3">
        <v>7.0000000000000007E-2</v>
      </c>
      <c r="D21" s="2">
        <v>8840</v>
      </c>
      <c r="E21" s="2">
        <v>6275</v>
      </c>
      <c r="F21" s="2">
        <v>2160</v>
      </c>
      <c r="G21" s="2">
        <v>405</v>
      </c>
      <c r="H21" s="3">
        <v>0.71</v>
      </c>
      <c r="I21" s="3">
        <v>0.24</v>
      </c>
      <c r="J21" s="3">
        <v>0.05</v>
      </c>
    </row>
    <row r="22" spans="1:10" x14ac:dyDescent="0.35">
      <c r="A22" t="s">
        <v>559</v>
      </c>
      <c r="B22" s="2">
        <v>8500</v>
      </c>
      <c r="C22" s="3">
        <v>7.0000000000000007E-2</v>
      </c>
      <c r="D22" s="2">
        <v>8120</v>
      </c>
      <c r="E22" s="2">
        <v>5825</v>
      </c>
      <c r="F22" s="2">
        <v>2185</v>
      </c>
      <c r="G22" s="2">
        <v>110</v>
      </c>
      <c r="H22" s="3">
        <v>0.72</v>
      </c>
      <c r="I22" s="3">
        <v>0.27</v>
      </c>
      <c r="J22" s="3">
        <v>0.01</v>
      </c>
    </row>
    <row r="23" spans="1:10" x14ac:dyDescent="0.35">
      <c r="A23" t="s">
        <v>560</v>
      </c>
      <c r="B23" s="2">
        <v>6425</v>
      </c>
      <c r="C23" s="3">
        <v>0.08</v>
      </c>
      <c r="D23" s="2">
        <v>6370</v>
      </c>
      <c r="E23" s="2">
        <v>4615</v>
      </c>
      <c r="F23" s="2">
        <v>1360</v>
      </c>
      <c r="G23" s="2">
        <v>390</v>
      </c>
      <c r="H23" s="3">
        <v>0.72</v>
      </c>
      <c r="I23" s="3">
        <v>0.21</v>
      </c>
      <c r="J23" s="3">
        <v>0.06</v>
      </c>
    </row>
    <row r="24" spans="1:10" x14ac:dyDescent="0.35">
      <c r="A24" t="s">
        <v>561</v>
      </c>
      <c r="B24" s="2">
        <v>6265</v>
      </c>
      <c r="C24" s="3">
        <v>7.0000000000000007E-2</v>
      </c>
      <c r="D24" s="2">
        <v>6510</v>
      </c>
      <c r="E24" s="2">
        <v>4450</v>
      </c>
      <c r="F24" s="2">
        <v>1850</v>
      </c>
      <c r="G24" s="2">
        <v>210</v>
      </c>
      <c r="H24" s="3">
        <v>0.68</v>
      </c>
      <c r="I24" s="3">
        <v>0.28000000000000003</v>
      </c>
      <c r="J24" s="3">
        <v>0.03</v>
      </c>
    </row>
    <row r="25" spans="1:10" x14ac:dyDescent="0.35">
      <c r="A25" t="s">
        <v>562</v>
      </c>
      <c r="B25" s="2">
        <v>1990</v>
      </c>
      <c r="C25" s="3">
        <v>7.0000000000000007E-2</v>
      </c>
      <c r="D25" s="2">
        <v>2670</v>
      </c>
      <c r="E25" s="2">
        <v>1535</v>
      </c>
      <c r="F25" s="2">
        <v>1080</v>
      </c>
      <c r="G25" s="2">
        <v>55</v>
      </c>
      <c r="H25" s="3">
        <v>0.56999999999999995</v>
      </c>
      <c r="I25" s="3">
        <v>0.4</v>
      </c>
      <c r="J25" s="3">
        <v>0.02</v>
      </c>
    </row>
    <row r="26" spans="1:10" x14ac:dyDescent="0.35">
      <c r="A26" t="s">
        <v>753</v>
      </c>
      <c r="B26" s="2">
        <v>900</v>
      </c>
      <c r="C26" s="3">
        <v>0.05</v>
      </c>
      <c r="D26" s="2">
        <v>805</v>
      </c>
      <c r="E26" s="2">
        <v>565</v>
      </c>
      <c r="F26" s="2">
        <v>220</v>
      </c>
      <c r="G26" s="2">
        <v>20</v>
      </c>
      <c r="H26" s="3">
        <v>0.7</v>
      </c>
      <c r="I26" s="3">
        <v>0.27</v>
      </c>
      <c r="J26" s="3">
        <v>0.03</v>
      </c>
    </row>
    <row r="27" spans="1:10" x14ac:dyDescent="0.35">
      <c r="A27" t="s">
        <v>754</v>
      </c>
      <c r="B27" s="2">
        <v>6300</v>
      </c>
      <c r="C27" s="3">
        <v>0.05</v>
      </c>
      <c r="D27" s="2">
        <v>5950</v>
      </c>
      <c r="E27" s="2">
        <v>4270</v>
      </c>
      <c r="F27" s="2">
        <v>1410</v>
      </c>
      <c r="G27" s="2">
        <v>265</v>
      </c>
      <c r="H27" s="3">
        <v>0.72</v>
      </c>
      <c r="I27" s="3">
        <v>0.24</v>
      </c>
      <c r="J27" s="3">
        <v>0.04</v>
      </c>
    </row>
    <row r="28" spans="1:10" x14ac:dyDescent="0.35">
      <c r="A28" t="s">
        <v>755</v>
      </c>
      <c r="B28" s="2">
        <v>5975</v>
      </c>
      <c r="C28" s="3">
        <v>0.05</v>
      </c>
      <c r="D28" s="2">
        <v>5695</v>
      </c>
      <c r="E28" s="2">
        <v>4080</v>
      </c>
      <c r="F28" s="2">
        <v>1520</v>
      </c>
      <c r="G28" s="2">
        <v>95</v>
      </c>
      <c r="H28" s="3">
        <v>0.72</v>
      </c>
      <c r="I28" s="3">
        <v>0.27</v>
      </c>
      <c r="J28" s="3">
        <v>0.02</v>
      </c>
    </row>
    <row r="29" spans="1:10" x14ac:dyDescent="0.35">
      <c r="A29" t="s">
        <v>756</v>
      </c>
      <c r="B29" s="2">
        <v>4410</v>
      </c>
      <c r="C29" s="3">
        <v>0.05</v>
      </c>
      <c r="D29" s="2">
        <v>4270</v>
      </c>
      <c r="E29" s="2">
        <v>2995</v>
      </c>
      <c r="F29" s="2">
        <v>970</v>
      </c>
      <c r="G29" s="2">
        <v>305</v>
      </c>
      <c r="H29" s="3">
        <v>0.7</v>
      </c>
      <c r="I29" s="3">
        <v>0.23</v>
      </c>
      <c r="J29" s="3">
        <v>7.0000000000000007E-2</v>
      </c>
    </row>
    <row r="30" spans="1:10" x14ac:dyDescent="0.35">
      <c r="A30" t="s">
        <v>757</v>
      </c>
      <c r="B30" s="2">
        <v>4635</v>
      </c>
      <c r="C30" s="3">
        <v>0.05</v>
      </c>
      <c r="D30" s="2">
        <v>4805</v>
      </c>
      <c r="E30" s="2">
        <v>3185</v>
      </c>
      <c r="F30" s="2">
        <v>1495</v>
      </c>
      <c r="G30" s="2">
        <v>125</v>
      </c>
      <c r="H30" s="3">
        <v>0.66</v>
      </c>
      <c r="I30" s="3">
        <v>0.31</v>
      </c>
      <c r="J30" s="3">
        <v>0.03</v>
      </c>
    </row>
    <row r="31" spans="1:10" x14ac:dyDescent="0.35">
      <c r="A31" t="s">
        <v>758</v>
      </c>
      <c r="B31" s="2">
        <v>1405</v>
      </c>
      <c r="C31" s="3">
        <v>0.05</v>
      </c>
      <c r="D31" s="2">
        <v>1955</v>
      </c>
      <c r="E31" s="2">
        <v>1100</v>
      </c>
      <c r="F31" s="2">
        <v>820</v>
      </c>
      <c r="G31" s="2">
        <v>35</v>
      </c>
      <c r="H31" s="3">
        <v>0.56000000000000005</v>
      </c>
      <c r="I31" s="3">
        <v>0.42</v>
      </c>
      <c r="J31" s="3">
        <v>0.02</v>
      </c>
    </row>
    <row r="32" spans="1:10" x14ac:dyDescent="0.35">
      <c r="A32" t="s">
        <v>759</v>
      </c>
      <c r="B32" s="2">
        <v>1425</v>
      </c>
      <c r="C32" s="3">
        <v>7.0000000000000007E-2</v>
      </c>
      <c r="D32" s="2">
        <v>1295</v>
      </c>
      <c r="E32" s="2">
        <v>795</v>
      </c>
      <c r="F32" s="2">
        <v>470</v>
      </c>
      <c r="G32" s="2">
        <v>25</v>
      </c>
      <c r="H32" s="3">
        <v>0.62</v>
      </c>
      <c r="I32" s="3">
        <v>0.36</v>
      </c>
      <c r="J32" s="3">
        <v>0.02</v>
      </c>
    </row>
    <row r="33" spans="1:10" x14ac:dyDescent="0.35">
      <c r="A33" t="s">
        <v>760</v>
      </c>
      <c r="B33" s="2">
        <v>7875</v>
      </c>
      <c r="C33" s="3">
        <v>0.06</v>
      </c>
      <c r="D33" s="2">
        <v>7385</v>
      </c>
      <c r="E33" s="2">
        <v>5180</v>
      </c>
      <c r="F33" s="2">
        <v>1900</v>
      </c>
      <c r="G33" s="2">
        <v>305</v>
      </c>
      <c r="H33" s="3">
        <v>0.7</v>
      </c>
      <c r="I33" s="3">
        <v>0.26</v>
      </c>
      <c r="J33" s="3">
        <v>0.04</v>
      </c>
    </row>
    <row r="34" spans="1:10" x14ac:dyDescent="0.35">
      <c r="A34" t="s">
        <v>761</v>
      </c>
      <c r="B34" s="2">
        <v>8925</v>
      </c>
      <c r="C34" s="3">
        <v>0.08</v>
      </c>
      <c r="D34" s="2">
        <v>8315</v>
      </c>
      <c r="E34" s="2">
        <v>5715</v>
      </c>
      <c r="F34" s="2">
        <v>2460</v>
      </c>
      <c r="G34" s="2">
        <v>140</v>
      </c>
      <c r="H34" s="3">
        <v>0.69</v>
      </c>
      <c r="I34" s="3">
        <v>0.3</v>
      </c>
      <c r="J34" s="3">
        <v>0.02</v>
      </c>
    </row>
    <row r="35" spans="1:10" x14ac:dyDescent="0.35">
      <c r="A35" t="s">
        <v>762</v>
      </c>
      <c r="B35" s="2">
        <v>6315</v>
      </c>
      <c r="C35" s="3">
        <v>7.0000000000000007E-2</v>
      </c>
      <c r="D35" s="2">
        <v>6350</v>
      </c>
      <c r="E35" s="2">
        <v>4270</v>
      </c>
      <c r="F35" s="2">
        <v>1685</v>
      </c>
      <c r="G35" s="2">
        <v>395</v>
      </c>
      <c r="H35" s="3">
        <v>0.67</v>
      </c>
      <c r="I35" s="3">
        <v>0.27</v>
      </c>
      <c r="J35" s="3">
        <v>0.06</v>
      </c>
    </row>
    <row r="36" spans="1:10" x14ac:dyDescent="0.35">
      <c r="A36" t="s">
        <v>763</v>
      </c>
      <c r="B36" s="2">
        <v>6910</v>
      </c>
      <c r="C36" s="3">
        <v>0.08</v>
      </c>
      <c r="D36" s="2">
        <v>7060</v>
      </c>
      <c r="E36" s="2">
        <v>4420</v>
      </c>
      <c r="F36" s="2">
        <v>2425</v>
      </c>
      <c r="G36" s="2">
        <v>215</v>
      </c>
      <c r="H36" s="3">
        <v>0.63</v>
      </c>
      <c r="I36" s="3">
        <v>0.34</v>
      </c>
      <c r="J36" s="3">
        <v>0.03</v>
      </c>
    </row>
    <row r="37" spans="1:10" x14ac:dyDescent="0.35">
      <c r="A37" t="s">
        <v>764</v>
      </c>
      <c r="B37" s="2">
        <v>2150</v>
      </c>
      <c r="C37" s="3">
        <v>0.08</v>
      </c>
      <c r="D37" s="2">
        <v>2970</v>
      </c>
      <c r="E37" s="2">
        <v>1520</v>
      </c>
      <c r="F37" s="2">
        <v>1390</v>
      </c>
      <c r="G37" s="2">
        <v>60</v>
      </c>
      <c r="H37" s="3">
        <v>0.51</v>
      </c>
      <c r="I37" s="3">
        <v>0.47</v>
      </c>
      <c r="J37" s="3">
        <v>0.02</v>
      </c>
    </row>
    <row r="38" spans="1:10" x14ac:dyDescent="0.35">
      <c r="A38" t="s">
        <v>765</v>
      </c>
      <c r="B38" s="2">
        <v>4445</v>
      </c>
      <c r="C38" s="3">
        <v>0.23</v>
      </c>
      <c r="D38" s="2">
        <v>4050</v>
      </c>
      <c r="E38" s="2">
        <v>3020</v>
      </c>
      <c r="F38" s="2">
        <v>940</v>
      </c>
      <c r="G38" s="2">
        <v>90</v>
      </c>
      <c r="H38" s="3">
        <v>0.75</v>
      </c>
      <c r="I38" s="3">
        <v>0.23</v>
      </c>
      <c r="J38" s="3">
        <v>0.02</v>
      </c>
    </row>
    <row r="39" spans="1:10" x14ac:dyDescent="0.35">
      <c r="A39" t="s">
        <v>766</v>
      </c>
      <c r="B39" s="2">
        <v>33190</v>
      </c>
      <c r="C39" s="3">
        <v>0.26</v>
      </c>
      <c r="D39" s="2">
        <v>31200</v>
      </c>
      <c r="E39" s="2">
        <v>21310</v>
      </c>
      <c r="F39" s="2">
        <v>8520</v>
      </c>
      <c r="G39" s="2">
        <v>1365</v>
      </c>
      <c r="H39" s="3">
        <v>0.68</v>
      </c>
      <c r="I39" s="3">
        <v>0.27</v>
      </c>
      <c r="J39" s="3">
        <v>0.04</v>
      </c>
    </row>
    <row r="40" spans="1:10" x14ac:dyDescent="0.35">
      <c r="A40" t="s">
        <v>767</v>
      </c>
      <c r="B40" s="2">
        <v>30015</v>
      </c>
      <c r="C40" s="3">
        <v>0.25</v>
      </c>
      <c r="D40" s="2">
        <v>28505</v>
      </c>
      <c r="E40" s="2">
        <v>19440</v>
      </c>
      <c r="F40" s="2">
        <v>8510</v>
      </c>
      <c r="G40" s="2">
        <v>560</v>
      </c>
      <c r="H40" s="3">
        <v>0.68</v>
      </c>
      <c r="I40" s="3">
        <v>0.3</v>
      </c>
      <c r="J40" s="3">
        <v>0.02</v>
      </c>
    </row>
    <row r="41" spans="1:10" x14ac:dyDescent="0.35">
      <c r="A41" t="s">
        <v>768</v>
      </c>
      <c r="B41" s="2">
        <v>21560</v>
      </c>
      <c r="C41" s="3">
        <v>0.26</v>
      </c>
      <c r="D41" s="2">
        <v>21340</v>
      </c>
      <c r="E41" s="2">
        <v>14615</v>
      </c>
      <c r="F41" s="2">
        <v>5335</v>
      </c>
      <c r="G41" s="2">
        <v>1390</v>
      </c>
      <c r="H41" s="3">
        <v>0.68</v>
      </c>
      <c r="I41" s="3">
        <v>0.25</v>
      </c>
      <c r="J41" s="3">
        <v>7.0000000000000007E-2</v>
      </c>
    </row>
    <row r="42" spans="1:10" x14ac:dyDescent="0.35">
      <c r="A42" t="s">
        <v>769</v>
      </c>
      <c r="B42" s="2">
        <v>22090</v>
      </c>
      <c r="C42" s="3">
        <v>0.26</v>
      </c>
      <c r="D42" s="2">
        <v>22685</v>
      </c>
      <c r="E42" s="2">
        <v>14820</v>
      </c>
      <c r="F42" s="2">
        <v>7175</v>
      </c>
      <c r="G42" s="2">
        <v>690</v>
      </c>
      <c r="H42" s="3">
        <v>0.65</v>
      </c>
      <c r="I42" s="3">
        <v>0.32</v>
      </c>
      <c r="J42" s="3">
        <v>0.03</v>
      </c>
    </row>
    <row r="43" spans="1:10" x14ac:dyDescent="0.35">
      <c r="A43" t="s">
        <v>770</v>
      </c>
      <c r="B43" s="2">
        <v>7275</v>
      </c>
      <c r="C43" s="3">
        <v>0.26</v>
      </c>
      <c r="D43" s="2">
        <v>9885</v>
      </c>
      <c r="E43" s="2">
        <v>5725</v>
      </c>
      <c r="F43" s="2">
        <v>3950</v>
      </c>
      <c r="G43" s="2">
        <v>210</v>
      </c>
      <c r="H43" s="3">
        <v>0.57999999999999996</v>
      </c>
      <c r="I43" s="3">
        <v>0.4</v>
      </c>
      <c r="J43" s="3">
        <v>0.02</v>
      </c>
    </row>
    <row r="44" spans="1:10" x14ac:dyDescent="0.35">
      <c r="A44" t="s">
        <v>569</v>
      </c>
      <c r="B44" s="2">
        <v>875</v>
      </c>
      <c r="C44" s="3">
        <v>0.04</v>
      </c>
      <c r="D44" s="2">
        <v>805</v>
      </c>
      <c r="E44" s="2">
        <v>545</v>
      </c>
      <c r="F44" s="2">
        <v>245</v>
      </c>
      <c r="G44" s="2">
        <v>15</v>
      </c>
      <c r="H44" s="3">
        <v>0.67</v>
      </c>
      <c r="I44" s="3">
        <v>0.31</v>
      </c>
      <c r="J44" s="3">
        <v>0.02</v>
      </c>
    </row>
    <row r="45" spans="1:10" x14ac:dyDescent="0.35">
      <c r="A45" t="s">
        <v>570</v>
      </c>
      <c r="B45" s="2">
        <v>5125</v>
      </c>
      <c r="C45" s="3">
        <v>0.04</v>
      </c>
      <c r="D45" s="2">
        <v>4830</v>
      </c>
      <c r="E45" s="2">
        <v>3385</v>
      </c>
      <c r="F45" s="2">
        <v>1230</v>
      </c>
      <c r="G45" s="2">
        <v>215</v>
      </c>
      <c r="H45" s="3">
        <v>0.7</v>
      </c>
      <c r="I45" s="3">
        <v>0.25</v>
      </c>
      <c r="J45" s="3">
        <v>0.04</v>
      </c>
    </row>
    <row r="46" spans="1:10" x14ac:dyDescent="0.35">
      <c r="A46" t="s">
        <v>571</v>
      </c>
      <c r="B46" s="2">
        <v>5515</v>
      </c>
      <c r="C46" s="3">
        <v>0.05</v>
      </c>
      <c r="D46" s="2">
        <v>5135</v>
      </c>
      <c r="E46" s="2">
        <v>3590</v>
      </c>
      <c r="F46" s="2">
        <v>1440</v>
      </c>
      <c r="G46" s="2">
        <v>105</v>
      </c>
      <c r="H46" s="3">
        <v>0.7</v>
      </c>
      <c r="I46" s="3">
        <v>0.28000000000000003</v>
      </c>
      <c r="J46" s="3">
        <v>0.02</v>
      </c>
    </row>
    <row r="47" spans="1:10" x14ac:dyDescent="0.35">
      <c r="A47" t="s">
        <v>572</v>
      </c>
      <c r="B47" s="2">
        <v>3890</v>
      </c>
      <c r="C47" s="3">
        <v>0.05</v>
      </c>
      <c r="D47" s="2">
        <v>3820</v>
      </c>
      <c r="E47" s="2">
        <v>2600</v>
      </c>
      <c r="F47" s="2">
        <v>990</v>
      </c>
      <c r="G47" s="2">
        <v>235</v>
      </c>
      <c r="H47" s="3">
        <v>0.68</v>
      </c>
      <c r="I47" s="3">
        <v>0.26</v>
      </c>
      <c r="J47" s="3">
        <v>0.06</v>
      </c>
    </row>
    <row r="48" spans="1:10" x14ac:dyDescent="0.35">
      <c r="A48" t="s">
        <v>573</v>
      </c>
      <c r="B48" s="2">
        <v>3960</v>
      </c>
      <c r="C48" s="3">
        <v>0.05</v>
      </c>
      <c r="D48" s="2">
        <v>4135</v>
      </c>
      <c r="E48" s="2">
        <v>2675</v>
      </c>
      <c r="F48" s="2">
        <v>1340</v>
      </c>
      <c r="G48" s="2">
        <v>120</v>
      </c>
      <c r="H48" s="3">
        <v>0.65</v>
      </c>
      <c r="I48" s="3">
        <v>0.32</v>
      </c>
      <c r="J48" s="3">
        <v>0.03</v>
      </c>
    </row>
    <row r="49" spans="1:10" x14ac:dyDescent="0.35">
      <c r="A49" t="s">
        <v>574</v>
      </c>
      <c r="B49" s="2">
        <v>1230</v>
      </c>
      <c r="C49" s="3">
        <v>0.04</v>
      </c>
      <c r="D49" s="2">
        <v>1725</v>
      </c>
      <c r="E49" s="2">
        <v>910</v>
      </c>
      <c r="F49" s="2">
        <v>780</v>
      </c>
      <c r="G49" s="2">
        <v>30</v>
      </c>
      <c r="H49" s="3">
        <v>0.53</v>
      </c>
      <c r="I49" s="3">
        <v>0.45</v>
      </c>
      <c r="J49" s="3">
        <v>0.02</v>
      </c>
    </row>
    <row r="50" spans="1:10" x14ac:dyDescent="0.35">
      <c r="A50" t="s">
        <v>771</v>
      </c>
      <c r="B50" s="2">
        <v>2560</v>
      </c>
      <c r="C50" s="3">
        <v>0.13</v>
      </c>
      <c r="D50" s="2">
        <v>2325</v>
      </c>
      <c r="E50" s="2">
        <v>1670</v>
      </c>
      <c r="F50" s="2">
        <v>610</v>
      </c>
      <c r="G50" s="2">
        <v>40</v>
      </c>
      <c r="H50" s="3">
        <v>0.72</v>
      </c>
      <c r="I50" s="3">
        <v>0.26</v>
      </c>
      <c r="J50" s="3">
        <v>0.02</v>
      </c>
    </row>
    <row r="51" spans="1:10" x14ac:dyDescent="0.35">
      <c r="A51" t="s">
        <v>772</v>
      </c>
      <c r="B51" s="2">
        <v>17280</v>
      </c>
      <c r="C51" s="3">
        <v>0.13</v>
      </c>
      <c r="D51" s="2">
        <v>16330</v>
      </c>
      <c r="E51" s="2">
        <v>11390</v>
      </c>
      <c r="F51" s="2">
        <v>4210</v>
      </c>
      <c r="G51" s="2">
        <v>730</v>
      </c>
      <c r="H51" s="3">
        <v>0.7</v>
      </c>
      <c r="I51" s="3">
        <v>0.26</v>
      </c>
      <c r="J51" s="3">
        <v>0.04</v>
      </c>
    </row>
    <row r="52" spans="1:10" x14ac:dyDescent="0.35">
      <c r="A52" t="s">
        <v>773</v>
      </c>
      <c r="B52" s="2">
        <v>16545</v>
      </c>
      <c r="C52" s="3">
        <v>0.14000000000000001</v>
      </c>
      <c r="D52" s="2">
        <v>15690</v>
      </c>
      <c r="E52" s="2">
        <v>10880</v>
      </c>
      <c r="F52" s="2">
        <v>4530</v>
      </c>
      <c r="G52" s="2">
        <v>280</v>
      </c>
      <c r="H52" s="3">
        <v>0.69</v>
      </c>
      <c r="I52" s="3">
        <v>0.28999999999999998</v>
      </c>
      <c r="J52" s="3">
        <v>0.02</v>
      </c>
    </row>
    <row r="53" spans="1:10" x14ac:dyDescent="0.35">
      <c r="A53" t="s">
        <v>774</v>
      </c>
      <c r="B53" s="2">
        <v>11615</v>
      </c>
      <c r="C53" s="3">
        <v>0.14000000000000001</v>
      </c>
      <c r="D53" s="2">
        <v>11250</v>
      </c>
      <c r="E53" s="2">
        <v>7895</v>
      </c>
      <c r="F53" s="2">
        <v>2660</v>
      </c>
      <c r="G53" s="2">
        <v>695</v>
      </c>
      <c r="H53" s="3">
        <v>0.7</v>
      </c>
      <c r="I53" s="3">
        <v>0.24</v>
      </c>
      <c r="J53" s="3">
        <v>0.06</v>
      </c>
    </row>
    <row r="54" spans="1:10" x14ac:dyDescent="0.35">
      <c r="A54" t="s">
        <v>775</v>
      </c>
      <c r="B54" s="2">
        <v>11570</v>
      </c>
      <c r="C54" s="3">
        <v>0.13</v>
      </c>
      <c r="D54" s="2">
        <v>12280</v>
      </c>
      <c r="E54" s="2">
        <v>8155</v>
      </c>
      <c r="F54" s="2">
        <v>3750</v>
      </c>
      <c r="G54" s="2">
        <v>375</v>
      </c>
      <c r="H54" s="3">
        <v>0.66</v>
      </c>
      <c r="I54" s="3">
        <v>0.31</v>
      </c>
      <c r="J54" s="3">
        <v>0.03</v>
      </c>
    </row>
    <row r="55" spans="1:10" x14ac:dyDescent="0.35">
      <c r="A55" t="s">
        <v>776</v>
      </c>
      <c r="B55" s="2">
        <v>3730</v>
      </c>
      <c r="C55" s="3">
        <v>0.14000000000000001</v>
      </c>
      <c r="D55" s="2">
        <v>4990</v>
      </c>
      <c r="E55" s="2">
        <v>2825</v>
      </c>
      <c r="F55" s="2">
        <v>2060</v>
      </c>
      <c r="G55" s="2">
        <v>105</v>
      </c>
      <c r="H55" s="3">
        <v>0.56999999999999995</v>
      </c>
      <c r="I55" s="3">
        <v>0.41</v>
      </c>
      <c r="J55" s="3">
        <v>0.02</v>
      </c>
    </row>
    <row r="56" spans="1:10" x14ac:dyDescent="0.35">
      <c r="A56" t="s">
        <v>777</v>
      </c>
      <c r="B56" s="2">
        <v>2310</v>
      </c>
      <c r="C56" s="3">
        <v>0.12</v>
      </c>
      <c r="D56" s="2">
        <v>2100</v>
      </c>
      <c r="E56" s="2">
        <v>1490</v>
      </c>
      <c r="F56" s="2">
        <v>575</v>
      </c>
      <c r="G56" s="2">
        <v>40</v>
      </c>
      <c r="H56" s="3">
        <v>0.71</v>
      </c>
      <c r="I56" s="3">
        <v>0.27</v>
      </c>
      <c r="J56" s="3">
        <v>0.02</v>
      </c>
    </row>
    <row r="57" spans="1:10" x14ac:dyDescent="0.35">
      <c r="A57" t="s">
        <v>778</v>
      </c>
      <c r="B57" s="2">
        <v>16105</v>
      </c>
      <c r="C57" s="3">
        <v>0.13</v>
      </c>
      <c r="D57" s="2">
        <v>15105</v>
      </c>
      <c r="E57" s="2">
        <v>10530</v>
      </c>
      <c r="F57" s="2">
        <v>3965</v>
      </c>
      <c r="G57" s="2">
        <v>610</v>
      </c>
      <c r="H57" s="3">
        <v>0.7</v>
      </c>
      <c r="I57" s="3">
        <v>0.26</v>
      </c>
      <c r="J57" s="3">
        <v>0.04</v>
      </c>
    </row>
    <row r="58" spans="1:10" x14ac:dyDescent="0.35">
      <c r="A58" t="s">
        <v>779</v>
      </c>
      <c r="B58" s="2">
        <v>16395</v>
      </c>
      <c r="C58" s="3">
        <v>0.14000000000000001</v>
      </c>
      <c r="D58" s="2">
        <v>15495</v>
      </c>
      <c r="E58" s="2">
        <v>10690</v>
      </c>
      <c r="F58" s="2">
        <v>4520</v>
      </c>
      <c r="G58" s="2">
        <v>285</v>
      </c>
      <c r="H58" s="3">
        <v>0.69</v>
      </c>
      <c r="I58" s="3">
        <v>0.28999999999999998</v>
      </c>
      <c r="J58" s="3">
        <v>0.02</v>
      </c>
    </row>
    <row r="59" spans="1:10" x14ac:dyDescent="0.35">
      <c r="A59" t="s">
        <v>780</v>
      </c>
      <c r="B59" s="2">
        <v>11730</v>
      </c>
      <c r="C59" s="3">
        <v>0.14000000000000001</v>
      </c>
      <c r="D59" s="2">
        <v>11665</v>
      </c>
      <c r="E59" s="2">
        <v>7955</v>
      </c>
      <c r="F59" s="2">
        <v>2855</v>
      </c>
      <c r="G59" s="2">
        <v>855</v>
      </c>
      <c r="H59" s="3">
        <v>0.68</v>
      </c>
      <c r="I59" s="3">
        <v>0.24</v>
      </c>
      <c r="J59" s="3">
        <v>7.0000000000000007E-2</v>
      </c>
    </row>
    <row r="60" spans="1:10" x14ac:dyDescent="0.35">
      <c r="A60" t="s">
        <v>781</v>
      </c>
      <c r="B60" s="2">
        <v>11985</v>
      </c>
      <c r="C60" s="3">
        <v>0.14000000000000001</v>
      </c>
      <c r="D60" s="2">
        <v>12325</v>
      </c>
      <c r="E60" s="2">
        <v>8035</v>
      </c>
      <c r="F60" s="2">
        <v>3905</v>
      </c>
      <c r="G60" s="2">
        <v>385</v>
      </c>
      <c r="H60" s="3">
        <v>0.65</v>
      </c>
      <c r="I60" s="3">
        <v>0.32</v>
      </c>
      <c r="J60" s="3">
        <v>0.03</v>
      </c>
    </row>
    <row r="61" spans="1:10" x14ac:dyDescent="0.35">
      <c r="A61" t="s">
        <v>782</v>
      </c>
      <c r="B61" s="2">
        <v>3900</v>
      </c>
      <c r="C61" s="3">
        <v>0.14000000000000001</v>
      </c>
      <c r="D61" s="2">
        <v>5290</v>
      </c>
      <c r="E61" s="2">
        <v>2895</v>
      </c>
      <c r="F61" s="2">
        <v>2290</v>
      </c>
      <c r="G61" s="2">
        <v>110</v>
      </c>
      <c r="H61" s="3">
        <v>0.55000000000000004</v>
      </c>
      <c r="I61" s="3">
        <v>0.43</v>
      </c>
      <c r="J61" s="3">
        <v>0.02</v>
      </c>
    </row>
    <row r="62" spans="1:10" x14ac:dyDescent="0.35">
      <c r="A62" t="s">
        <v>783</v>
      </c>
      <c r="B62" s="2">
        <v>55</v>
      </c>
      <c r="C62" s="3">
        <v>0</v>
      </c>
      <c r="D62" s="2">
        <v>55</v>
      </c>
      <c r="E62" s="2">
        <v>30</v>
      </c>
      <c r="F62" s="2">
        <v>25</v>
      </c>
      <c r="G62" s="2">
        <v>0</v>
      </c>
      <c r="H62" s="3">
        <v>0.52</v>
      </c>
      <c r="I62" s="3">
        <v>0.48</v>
      </c>
      <c r="J62" s="3">
        <v>0</v>
      </c>
    </row>
    <row r="63" spans="1:10" x14ac:dyDescent="0.35">
      <c r="A63" t="s">
        <v>784</v>
      </c>
      <c r="B63" s="2">
        <v>215</v>
      </c>
      <c r="C63" s="3">
        <v>0</v>
      </c>
      <c r="D63" s="2">
        <v>200</v>
      </c>
      <c r="E63" s="2">
        <v>135</v>
      </c>
      <c r="F63" s="2">
        <v>55</v>
      </c>
      <c r="G63" s="2">
        <v>5</v>
      </c>
      <c r="H63" s="3">
        <v>0.68</v>
      </c>
      <c r="I63" s="3">
        <v>0.28000000000000003</v>
      </c>
      <c r="J63" s="3">
        <v>0.04</v>
      </c>
    </row>
    <row r="64" spans="1:10" x14ac:dyDescent="0.35">
      <c r="A64" t="s">
        <v>785</v>
      </c>
      <c r="B64" s="2">
        <v>280</v>
      </c>
      <c r="C64" s="3">
        <v>0</v>
      </c>
      <c r="D64" s="2">
        <v>265</v>
      </c>
      <c r="E64" s="2">
        <v>180</v>
      </c>
      <c r="F64" s="2">
        <v>80</v>
      </c>
      <c r="G64" s="2">
        <v>5</v>
      </c>
      <c r="H64" s="3">
        <v>0.68</v>
      </c>
      <c r="I64" s="3">
        <v>0.31</v>
      </c>
      <c r="J64" s="3">
        <v>0.01</v>
      </c>
    </row>
    <row r="65" spans="1:10" x14ac:dyDescent="0.35">
      <c r="A65" t="s">
        <v>786</v>
      </c>
      <c r="B65" s="2">
        <v>150</v>
      </c>
      <c r="C65" s="3">
        <v>0</v>
      </c>
      <c r="D65" s="2">
        <v>160</v>
      </c>
      <c r="E65" s="2">
        <v>100</v>
      </c>
      <c r="F65" s="2">
        <v>45</v>
      </c>
      <c r="G65" s="2">
        <v>15</v>
      </c>
      <c r="H65" s="3">
        <v>0.63</v>
      </c>
      <c r="I65" s="3">
        <v>0.28999999999999998</v>
      </c>
      <c r="J65" s="3">
        <v>0.08</v>
      </c>
    </row>
    <row r="66" spans="1:10" x14ac:dyDescent="0.35">
      <c r="A66" t="s">
        <v>787</v>
      </c>
      <c r="B66" s="2">
        <v>195</v>
      </c>
      <c r="C66" s="3">
        <v>0</v>
      </c>
      <c r="D66" s="2">
        <v>195</v>
      </c>
      <c r="E66" s="2">
        <v>120</v>
      </c>
      <c r="F66" s="2">
        <v>70</v>
      </c>
      <c r="G66" s="2">
        <v>5</v>
      </c>
      <c r="H66" s="3">
        <v>0.63</v>
      </c>
      <c r="I66" s="3">
        <v>0.35</v>
      </c>
      <c r="J66" s="3">
        <v>0.02</v>
      </c>
    </row>
    <row r="67" spans="1:10" x14ac:dyDescent="0.35">
      <c r="A67" t="s">
        <v>788</v>
      </c>
      <c r="B67" s="2">
        <v>50</v>
      </c>
      <c r="C67" s="3">
        <v>0</v>
      </c>
      <c r="D67" s="2">
        <v>75</v>
      </c>
      <c r="E67" s="2">
        <v>30</v>
      </c>
      <c r="F67" s="2">
        <v>40</v>
      </c>
      <c r="G67" s="2">
        <v>0</v>
      </c>
      <c r="H67" s="3">
        <v>0.44</v>
      </c>
      <c r="I67" s="3">
        <v>0.56000000000000005</v>
      </c>
      <c r="J67" s="3">
        <v>0</v>
      </c>
    </row>
    <row r="68" spans="1:10" x14ac:dyDescent="0.35">
      <c r="A68" t="s">
        <v>789</v>
      </c>
      <c r="B68" s="2">
        <v>40</v>
      </c>
      <c r="C68" s="3">
        <v>0</v>
      </c>
      <c r="D68" s="2">
        <v>35</v>
      </c>
      <c r="E68" s="2">
        <v>25</v>
      </c>
      <c r="F68" s="2" t="s">
        <v>879</v>
      </c>
      <c r="G68" s="2" t="s">
        <v>879</v>
      </c>
      <c r="H68" s="3">
        <v>0.73</v>
      </c>
      <c r="I68" s="2" t="s">
        <v>879</v>
      </c>
      <c r="J68" s="3" t="s">
        <v>879</v>
      </c>
    </row>
    <row r="69" spans="1:10" x14ac:dyDescent="0.35">
      <c r="A69" t="s">
        <v>790</v>
      </c>
      <c r="B69" s="2">
        <v>250</v>
      </c>
      <c r="C69" s="3">
        <v>0</v>
      </c>
      <c r="D69" s="2">
        <v>235</v>
      </c>
      <c r="E69" s="2">
        <v>155</v>
      </c>
      <c r="F69" s="2">
        <v>70</v>
      </c>
      <c r="G69" s="2">
        <v>10</v>
      </c>
      <c r="H69" s="3">
        <v>0.66</v>
      </c>
      <c r="I69" s="3">
        <v>0.3</v>
      </c>
      <c r="J69" s="3">
        <v>0.04</v>
      </c>
    </row>
    <row r="70" spans="1:10" x14ac:dyDescent="0.35">
      <c r="A70" t="s">
        <v>791</v>
      </c>
      <c r="B70" s="2">
        <v>235</v>
      </c>
      <c r="C70" s="3">
        <v>0</v>
      </c>
      <c r="D70" s="2">
        <v>220</v>
      </c>
      <c r="E70" s="2">
        <v>155</v>
      </c>
      <c r="F70" s="2">
        <v>65</v>
      </c>
      <c r="G70" s="2">
        <v>5</v>
      </c>
      <c r="H70" s="3">
        <v>0.7</v>
      </c>
      <c r="I70" s="3">
        <v>0.28999999999999998</v>
      </c>
      <c r="J70" s="3">
        <v>0.02</v>
      </c>
    </row>
    <row r="71" spans="1:10" x14ac:dyDescent="0.35">
      <c r="A71" t="s">
        <v>792</v>
      </c>
      <c r="B71" s="2">
        <v>185</v>
      </c>
      <c r="C71" s="3">
        <v>0</v>
      </c>
      <c r="D71" s="2">
        <v>170</v>
      </c>
      <c r="E71" s="2">
        <v>110</v>
      </c>
      <c r="F71" s="2">
        <v>55</v>
      </c>
      <c r="G71" s="2">
        <v>10</v>
      </c>
      <c r="H71" s="3">
        <v>0.65</v>
      </c>
      <c r="I71" s="3">
        <v>0.31</v>
      </c>
      <c r="J71" s="3">
        <v>0.05</v>
      </c>
    </row>
    <row r="72" spans="1:10" x14ac:dyDescent="0.35">
      <c r="A72" t="s">
        <v>793</v>
      </c>
      <c r="B72" s="2">
        <v>195</v>
      </c>
      <c r="C72" s="3">
        <v>0</v>
      </c>
      <c r="D72" s="2">
        <v>210</v>
      </c>
      <c r="E72" s="2">
        <v>130</v>
      </c>
      <c r="F72" s="2">
        <v>75</v>
      </c>
      <c r="G72" s="2">
        <v>5</v>
      </c>
      <c r="H72" s="3">
        <v>0.63</v>
      </c>
      <c r="I72" s="3">
        <v>0.35</v>
      </c>
      <c r="J72" s="3">
        <v>0.02</v>
      </c>
    </row>
    <row r="73" spans="1:10" x14ac:dyDescent="0.35">
      <c r="A73" t="s">
        <v>794</v>
      </c>
      <c r="B73" s="2">
        <v>75</v>
      </c>
      <c r="C73" s="3">
        <v>0</v>
      </c>
      <c r="D73" s="2">
        <v>95</v>
      </c>
      <c r="E73" s="2" t="s">
        <v>879</v>
      </c>
      <c r="F73" s="2">
        <v>55</v>
      </c>
      <c r="G73" s="2" t="s">
        <v>879</v>
      </c>
      <c r="H73" s="2" t="s">
        <v>879</v>
      </c>
      <c r="I73" s="3">
        <v>0.55000000000000004</v>
      </c>
      <c r="J73" s="3" t="s">
        <v>879</v>
      </c>
    </row>
    <row r="74" spans="1:10" x14ac:dyDescent="0.35">
      <c r="A74" t="s">
        <v>795</v>
      </c>
      <c r="B74" s="2">
        <v>1360</v>
      </c>
      <c r="C74" s="3">
        <v>7.0000000000000007E-2</v>
      </c>
      <c r="D74" s="2">
        <v>1250</v>
      </c>
      <c r="E74" s="2">
        <v>920</v>
      </c>
      <c r="F74" s="2">
        <v>315</v>
      </c>
      <c r="G74" s="2">
        <v>15</v>
      </c>
      <c r="H74" s="3">
        <v>0.73</v>
      </c>
      <c r="I74" s="3">
        <v>0.25</v>
      </c>
      <c r="J74" s="3">
        <v>0.01</v>
      </c>
    </row>
    <row r="75" spans="1:10" x14ac:dyDescent="0.35">
      <c r="A75" t="s">
        <v>796</v>
      </c>
      <c r="B75" s="2">
        <v>9065</v>
      </c>
      <c r="C75" s="3">
        <v>7.0000000000000007E-2</v>
      </c>
      <c r="D75" s="2">
        <v>8545</v>
      </c>
      <c r="E75" s="2">
        <v>6110</v>
      </c>
      <c r="F75" s="2">
        <v>2080</v>
      </c>
      <c r="G75" s="2">
        <v>355</v>
      </c>
      <c r="H75" s="3">
        <v>0.72</v>
      </c>
      <c r="I75" s="3">
        <v>0.24</v>
      </c>
      <c r="J75" s="3">
        <v>0.04</v>
      </c>
    </row>
    <row r="76" spans="1:10" x14ac:dyDescent="0.35">
      <c r="A76" t="s">
        <v>797</v>
      </c>
      <c r="B76" s="2">
        <v>8480</v>
      </c>
      <c r="C76" s="3">
        <v>7.0000000000000007E-2</v>
      </c>
      <c r="D76" s="2">
        <v>7960</v>
      </c>
      <c r="E76" s="2">
        <v>5660</v>
      </c>
      <c r="F76" s="2">
        <v>2165</v>
      </c>
      <c r="G76" s="2">
        <v>140</v>
      </c>
      <c r="H76" s="3">
        <v>0.71</v>
      </c>
      <c r="I76" s="3">
        <v>0.27</v>
      </c>
      <c r="J76" s="3">
        <v>0.02</v>
      </c>
    </row>
    <row r="77" spans="1:10" x14ac:dyDescent="0.35">
      <c r="A77" t="s">
        <v>798</v>
      </c>
      <c r="B77" s="2">
        <v>6285</v>
      </c>
      <c r="C77" s="3">
        <v>7.0000000000000007E-2</v>
      </c>
      <c r="D77" s="2">
        <v>6180</v>
      </c>
      <c r="E77" s="2">
        <v>4385</v>
      </c>
      <c r="F77" s="2">
        <v>1395</v>
      </c>
      <c r="G77" s="2">
        <v>400</v>
      </c>
      <c r="H77" s="3">
        <v>0.71</v>
      </c>
      <c r="I77" s="3">
        <v>0.23</v>
      </c>
      <c r="J77" s="3">
        <v>0.06</v>
      </c>
    </row>
    <row r="78" spans="1:10" x14ac:dyDescent="0.35">
      <c r="A78" t="s">
        <v>799</v>
      </c>
      <c r="B78" s="2">
        <v>6475</v>
      </c>
      <c r="C78" s="3">
        <v>0.08</v>
      </c>
      <c r="D78" s="2">
        <v>6740</v>
      </c>
      <c r="E78" s="2">
        <v>4435</v>
      </c>
      <c r="F78" s="2">
        <v>2095</v>
      </c>
      <c r="G78" s="2">
        <v>215</v>
      </c>
      <c r="H78" s="3">
        <v>0.66</v>
      </c>
      <c r="I78" s="3">
        <v>0.31</v>
      </c>
      <c r="J78" s="3">
        <v>0.03</v>
      </c>
    </row>
    <row r="79" spans="1:10" x14ac:dyDescent="0.35">
      <c r="A79" t="s">
        <v>800</v>
      </c>
      <c r="B79" s="2">
        <v>2140</v>
      </c>
      <c r="C79" s="3">
        <v>0.08</v>
      </c>
      <c r="D79" s="2">
        <v>2885</v>
      </c>
      <c r="E79" s="2">
        <v>1670</v>
      </c>
      <c r="F79" s="2">
        <v>1155</v>
      </c>
      <c r="G79" s="2">
        <v>60</v>
      </c>
      <c r="H79" s="3">
        <v>0.57999999999999996</v>
      </c>
      <c r="I79" s="3">
        <v>0.4</v>
      </c>
      <c r="J79" s="3">
        <v>0.02</v>
      </c>
    </row>
    <row r="80" spans="1:10" x14ac:dyDescent="0.35">
      <c r="A80" t="s">
        <v>801</v>
      </c>
      <c r="B80" s="2">
        <v>55</v>
      </c>
      <c r="C80" s="3">
        <v>0</v>
      </c>
      <c r="D80" s="2">
        <v>50</v>
      </c>
      <c r="E80" s="2">
        <v>30</v>
      </c>
      <c r="F80" s="2">
        <v>20</v>
      </c>
      <c r="G80" s="2">
        <v>0</v>
      </c>
      <c r="H80" s="3">
        <v>0.62</v>
      </c>
      <c r="I80" s="3">
        <v>0.38</v>
      </c>
      <c r="J80" s="3">
        <v>0</v>
      </c>
    </row>
    <row r="81" spans="1:10" x14ac:dyDescent="0.35">
      <c r="A81" t="s">
        <v>802</v>
      </c>
      <c r="B81" s="2">
        <v>335</v>
      </c>
      <c r="C81" s="3">
        <v>0</v>
      </c>
      <c r="D81" s="2">
        <v>325</v>
      </c>
      <c r="E81" s="2">
        <v>220</v>
      </c>
      <c r="F81" s="2">
        <v>95</v>
      </c>
      <c r="G81" s="2">
        <v>10</v>
      </c>
      <c r="H81" s="3">
        <v>0.67</v>
      </c>
      <c r="I81" s="3">
        <v>0.3</v>
      </c>
      <c r="J81" s="3">
        <v>0.02</v>
      </c>
    </row>
    <row r="82" spans="1:10" x14ac:dyDescent="0.35">
      <c r="A82" t="s">
        <v>803</v>
      </c>
      <c r="B82" s="2">
        <v>360</v>
      </c>
      <c r="C82" s="3">
        <v>0</v>
      </c>
      <c r="D82" s="2">
        <v>340</v>
      </c>
      <c r="E82" s="2">
        <v>220</v>
      </c>
      <c r="F82" s="2">
        <v>115</v>
      </c>
      <c r="G82" s="2">
        <v>5</v>
      </c>
      <c r="H82" s="3">
        <v>0.65</v>
      </c>
      <c r="I82" s="3">
        <v>0.33</v>
      </c>
      <c r="J82" s="3">
        <v>0.02</v>
      </c>
    </row>
    <row r="83" spans="1:10" x14ac:dyDescent="0.35">
      <c r="A83" t="s">
        <v>804</v>
      </c>
      <c r="B83" s="2">
        <v>210</v>
      </c>
      <c r="C83" s="3">
        <v>0</v>
      </c>
      <c r="D83" s="2">
        <v>200</v>
      </c>
      <c r="E83" s="2">
        <v>140</v>
      </c>
      <c r="F83" s="2">
        <v>50</v>
      </c>
      <c r="G83" s="2">
        <v>10</v>
      </c>
      <c r="H83" s="3">
        <v>0.7</v>
      </c>
      <c r="I83" s="3">
        <v>0.24</v>
      </c>
      <c r="J83" s="3">
        <v>0.06</v>
      </c>
    </row>
    <row r="84" spans="1:10" x14ac:dyDescent="0.35">
      <c r="A84" t="s">
        <v>805</v>
      </c>
      <c r="B84" s="2">
        <v>230</v>
      </c>
      <c r="C84" s="3">
        <v>0</v>
      </c>
      <c r="D84" s="2">
        <v>230</v>
      </c>
      <c r="E84" s="2">
        <v>135</v>
      </c>
      <c r="F84" s="2">
        <v>90</v>
      </c>
      <c r="G84" s="2">
        <v>5</v>
      </c>
      <c r="H84" s="3">
        <v>0.57999999999999996</v>
      </c>
      <c r="I84" s="3">
        <v>0.39</v>
      </c>
      <c r="J84" s="3">
        <v>0.03</v>
      </c>
    </row>
    <row r="85" spans="1:10" x14ac:dyDescent="0.35">
      <c r="A85" t="s">
        <v>806</v>
      </c>
      <c r="B85" s="2">
        <v>70</v>
      </c>
      <c r="C85" s="3">
        <v>0</v>
      </c>
      <c r="D85" s="2">
        <v>110</v>
      </c>
      <c r="E85" s="2">
        <v>45</v>
      </c>
      <c r="F85" s="2">
        <v>60</v>
      </c>
      <c r="G85" s="2">
        <v>5</v>
      </c>
      <c r="H85" s="3">
        <v>0.43</v>
      </c>
      <c r="I85" s="3">
        <v>0.53</v>
      </c>
      <c r="J85" s="3">
        <v>0.05</v>
      </c>
    </row>
    <row r="86" spans="1:10" x14ac:dyDescent="0.35">
      <c r="A86" t="s">
        <v>671</v>
      </c>
      <c r="B86" s="2">
        <v>5</v>
      </c>
      <c r="C86" s="3">
        <v>0</v>
      </c>
      <c r="D86" s="2">
        <v>5</v>
      </c>
      <c r="E86" s="2" t="s">
        <v>879</v>
      </c>
      <c r="F86" s="2" t="s">
        <v>879</v>
      </c>
      <c r="G86" s="2">
        <v>0</v>
      </c>
      <c r="H86" s="2" t="s">
        <v>879</v>
      </c>
      <c r="I86" s="3" t="s">
        <v>879</v>
      </c>
      <c r="J86" s="3">
        <v>0</v>
      </c>
    </row>
    <row r="87" spans="1:10" x14ac:dyDescent="0.35">
      <c r="A87" t="s">
        <v>672</v>
      </c>
      <c r="B87" s="2">
        <v>85</v>
      </c>
      <c r="C87" s="3">
        <v>0</v>
      </c>
      <c r="D87" s="2">
        <v>75</v>
      </c>
      <c r="E87" s="2">
        <v>50</v>
      </c>
      <c r="F87" s="2">
        <v>20</v>
      </c>
      <c r="G87" s="2">
        <v>5</v>
      </c>
      <c r="H87" s="3">
        <v>0.66</v>
      </c>
      <c r="I87" s="3">
        <v>0.26</v>
      </c>
      <c r="J87" s="3">
        <v>0.08</v>
      </c>
    </row>
    <row r="88" spans="1:10" x14ac:dyDescent="0.35">
      <c r="A88" t="s">
        <v>673</v>
      </c>
      <c r="B88" s="2">
        <v>95</v>
      </c>
      <c r="C88" s="3">
        <v>0</v>
      </c>
      <c r="D88" s="2">
        <v>90</v>
      </c>
      <c r="E88" s="2">
        <v>60</v>
      </c>
      <c r="F88" s="2">
        <v>30</v>
      </c>
      <c r="G88" s="2">
        <v>5</v>
      </c>
      <c r="H88" s="3">
        <v>0.64</v>
      </c>
      <c r="I88" s="3">
        <v>0.31</v>
      </c>
      <c r="J88" s="3">
        <v>0.04</v>
      </c>
    </row>
    <row r="89" spans="1:10" x14ac:dyDescent="0.35">
      <c r="A89" t="s">
        <v>674</v>
      </c>
      <c r="B89" s="2">
        <v>70</v>
      </c>
      <c r="C89" s="3">
        <v>0</v>
      </c>
      <c r="D89" s="2">
        <v>75</v>
      </c>
      <c r="E89" s="2">
        <v>50</v>
      </c>
      <c r="F89" s="2">
        <v>15</v>
      </c>
      <c r="G89" s="2">
        <v>10</v>
      </c>
      <c r="H89" s="3">
        <v>0.67</v>
      </c>
      <c r="I89" s="3">
        <v>0.21</v>
      </c>
      <c r="J89" s="3">
        <v>0.12</v>
      </c>
    </row>
    <row r="90" spans="1:10" x14ac:dyDescent="0.35">
      <c r="A90" t="s">
        <v>675</v>
      </c>
      <c r="B90" s="2">
        <v>70</v>
      </c>
      <c r="C90" s="3">
        <v>0</v>
      </c>
      <c r="D90" s="2">
        <v>75</v>
      </c>
      <c r="E90" s="2">
        <v>55</v>
      </c>
      <c r="F90" s="2" t="s">
        <v>879</v>
      </c>
      <c r="G90" s="2" t="s">
        <v>879</v>
      </c>
      <c r="H90" s="3">
        <v>0.76</v>
      </c>
      <c r="I90" s="2" t="s">
        <v>879</v>
      </c>
      <c r="J90" s="3" t="s">
        <v>879</v>
      </c>
    </row>
    <row r="91" spans="1:10" x14ac:dyDescent="0.35">
      <c r="A91" t="s">
        <v>676</v>
      </c>
      <c r="B91" s="2">
        <v>30</v>
      </c>
      <c r="C91" s="3">
        <v>0</v>
      </c>
      <c r="D91" s="2">
        <v>30</v>
      </c>
      <c r="E91" s="2">
        <v>25</v>
      </c>
      <c r="F91" s="2">
        <v>5</v>
      </c>
      <c r="G91" s="2">
        <v>0</v>
      </c>
      <c r="H91" s="3">
        <v>0.77</v>
      </c>
      <c r="I91" s="3">
        <v>0.23</v>
      </c>
      <c r="J91" s="3">
        <v>0</v>
      </c>
    </row>
    <row r="92" spans="1:10" x14ac:dyDescent="0.35">
      <c r="A92" t="s">
        <v>677</v>
      </c>
      <c r="B92" s="2">
        <v>1955</v>
      </c>
      <c r="C92" s="3">
        <v>0.1</v>
      </c>
      <c r="D92" s="2">
        <v>1910</v>
      </c>
      <c r="E92" s="2">
        <v>55</v>
      </c>
      <c r="F92" s="2">
        <v>1850</v>
      </c>
      <c r="G92" s="2">
        <v>5</v>
      </c>
      <c r="H92" s="3">
        <v>0.03</v>
      </c>
      <c r="I92" s="3">
        <v>0.97</v>
      </c>
      <c r="J92" s="3">
        <v>0</v>
      </c>
    </row>
    <row r="93" spans="1:10" x14ac:dyDescent="0.35">
      <c r="A93" t="s">
        <v>678</v>
      </c>
      <c r="B93" s="2">
        <v>6715</v>
      </c>
      <c r="C93" s="3">
        <v>0.05</v>
      </c>
      <c r="D93" s="2">
        <v>6610</v>
      </c>
      <c r="E93" s="2">
        <v>410</v>
      </c>
      <c r="F93" s="2">
        <v>6065</v>
      </c>
      <c r="G93" s="2">
        <v>135</v>
      </c>
      <c r="H93" s="3">
        <v>0.06</v>
      </c>
      <c r="I93" s="3">
        <v>0.92</v>
      </c>
      <c r="J93" s="3">
        <v>0.02</v>
      </c>
    </row>
    <row r="94" spans="1:10" x14ac:dyDescent="0.35">
      <c r="A94" t="s">
        <v>679</v>
      </c>
      <c r="B94" s="2">
        <v>2505</v>
      </c>
      <c r="C94" s="3">
        <v>0.02</v>
      </c>
      <c r="D94" s="2">
        <v>2510</v>
      </c>
      <c r="E94" s="2">
        <v>505</v>
      </c>
      <c r="F94" s="2">
        <v>1990</v>
      </c>
      <c r="G94" s="2">
        <v>15</v>
      </c>
      <c r="H94" s="3">
        <v>0.2</v>
      </c>
      <c r="I94" s="3">
        <v>0.79</v>
      </c>
      <c r="J94" s="3">
        <v>0.01</v>
      </c>
    </row>
    <row r="95" spans="1:10" x14ac:dyDescent="0.35">
      <c r="A95" t="s">
        <v>680</v>
      </c>
      <c r="B95" s="2">
        <v>765</v>
      </c>
      <c r="C95" s="3">
        <v>0.01</v>
      </c>
      <c r="D95" s="2">
        <v>790</v>
      </c>
      <c r="E95" s="2">
        <v>445</v>
      </c>
      <c r="F95" s="2">
        <v>300</v>
      </c>
      <c r="G95" s="2">
        <v>45</v>
      </c>
      <c r="H95" s="3">
        <v>0.56999999999999995</v>
      </c>
      <c r="I95" s="3">
        <v>0.38</v>
      </c>
      <c r="J95" s="3">
        <v>0.05</v>
      </c>
    </row>
    <row r="96" spans="1:10" x14ac:dyDescent="0.35">
      <c r="A96" t="s">
        <v>681</v>
      </c>
      <c r="B96" s="2">
        <v>525</v>
      </c>
      <c r="C96" s="3">
        <v>0.01</v>
      </c>
      <c r="D96" s="2">
        <v>550</v>
      </c>
      <c r="E96" s="2">
        <v>295</v>
      </c>
      <c r="F96" s="2">
        <v>245</v>
      </c>
      <c r="G96" s="2">
        <v>15</v>
      </c>
      <c r="H96" s="3">
        <v>0.53</v>
      </c>
      <c r="I96" s="3">
        <v>0.44</v>
      </c>
      <c r="J96" s="3">
        <v>0.03</v>
      </c>
    </row>
    <row r="97" spans="1:10" x14ac:dyDescent="0.35">
      <c r="A97" t="s">
        <v>682</v>
      </c>
      <c r="B97" s="2">
        <v>105</v>
      </c>
      <c r="C97" s="3">
        <v>0</v>
      </c>
      <c r="D97" s="2">
        <v>185</v>
      </c>
      <c r="E97" s="2">
        <v>75</v>
      </c>
      <c r="F97" s="2">
        <v>110</v>
      </c>
      <c r="G97" s="2">
        <v>5</v>
      </c>
      <c r="H97" s="3">
        <v>0.4</v>
      </c>
      <c r="I97" s="3">
        <v>0.57999999999999996</v>
      </c>
      <c r="J97" s="3">
        <v>0.02</v>
      </c>
    </row>
    <row r="98" spans="1:10" x14ac:dyDescent="0.35">
      <c r="A98" t="s">
        <v>683</v>
      </c>
      <c r="B98" s="2">
        <v>50</v>
      </c>
      <c r="C98" s="3">
        <v>0</v>
      </c>
      <c r="D98" s="2">
        <v>40</v>
      </c>
      <c r="E98" s="2">
        <v>5</v>
      </c>
      <c r="F98" s="2">
        <v>5</v>
      </c>
      <c r="G98" s="2">
        <v>30</v>
      </c>
      <c r="H98" s="3">
        <v>0.1</v>
      </c>
      <c r="I98" s="3">
        <v>0.15</v>
      </c>
      <c r="J98" s="3">
        <v>0.75</v>
      </c>
    </row>
    <row r="99" spans="1:10" x14ac:dyDescent="0.35">
      <c r="A99" t="s">
        <v>684</v>
      </c>
      <c r="B99" s="2">
        <v>190</v>
      </c>
      <c r="C99" s="3">
        <v>0</v>
      </c>
      <c r="D99" s="2">
        <v>170</v>
      </c>
      <c r="E99" s="2">
        <v>30</v>
      </c>
      <c r="F99" s="2">
        <v>15</v>
      </c>
      <c r="G99" s="2">
        <v>125</v>
      </c>
      <c r="H99" s="3">
        <v>0.18</v>
      </c>
      <c r="I99" s="3">
        <v>0.09</v>
      </c>
      <c r="J99" s="3">
        <v>0.73</v>
      </c>
    </row>
    <row r="100" spans="1:10" x14ac:dyDescent="0.35">
      <c r="A100" t="s">
        <v>685</v>
      </c>
      <c r="B100" s="2">
        <v>150</v>
      </c>
      <c r="C100" s="3">
        <v>0</v>
      </c>
      <c r="D100" s="2">
        <v>105</v>
      </c>
      <c r="E100" s="2">
        <v>40</v>
      </c>
      <c r="F100" s="2">
        <v>15</v>
      </c>
      <c r="G100" s="2">
        <v>50</v>
      </c>
      <c r="H100" s="3">
        <v>0.38</v>
      </c>
      <c r="I100" s="3">
        <v>0.16</v>
      </c>
      <c r="J100" s="3">
        <v>0.47</v>
      </c>
    </row>
    <row r="101" spans="1:10" x14ac:dyDescent="0.35">
      <c r="A101" t="s">
        <v>686</v>
      </c>
      <c r="B101" s="2">
        <v>130</v>
      </c>
      <c r="C101" s="3">
        <v>0</v>
      </c>
      <c r="D101" s="2">
        <v>105</v>
      </c>
      <c r="E101" s="2">
        <v>35</v>
      </c>
      <c r="F101" s="2">
        <v>15</v>
      </c>
      <c r="G101" s="2">
        <v>50</v>
      </c>
      <c r="H101" s="3">
        <v>0.36</v>
      </c>
      <c r="I101" s="3">
        <v>0.15</v>
      </c>
      <c r="J101" s="3">
        <v>0.5</v>
      </c>
    </row>
    <row r="102" spans="1:10" x14ac:dyDescent="0.35">
      <c r="A102" t="s">
        <v>687</v>
      </c>
      <c r="B102" s="2">
        <v>120</v>
      </c>
      <c r="C102" s="3">
        <v>0</v>
      </c>
      <c r="D102" s="2">
        <v>70</v>
      </c>
      <c r="E102" s="2">
        <v>30</v>
      </c>
      <c r="F102" s="2">
        <v>10</v>
      </c>
      <c r="G102" s="2">
        <v>30</v>
      </c>
      <c r="H102" s="3">
        <v>0.43</v>
      </c>
      <c r="I102" s="3">
        <v>0.17</v>
      </c>
      <c r="J102" s="3">
        <v>0.4</v>
      </c>
    </row>
    <row r="103" spans="1:10" x14ac:dyDescent="0.35">
      <c r="A103" t="s">
        <v>688</v>
      </c>
      <c r="B103" s="2">
        <v>60</v>
      </c>
      <c r="C103" s="3">
        <v>0</v>
      </c>
      <c r="D103" s="2">
        <v>35</v>
      </c>
      <c r="E103" s="2">
        <v>5</v>
      </c>
      <c r="F103" s="2">
        <v>5</v>
      </c>
      <c r="G103" s="2">
        <v>25</v>
      </c>
      <c r="H103" s="3">
        <v>0.12</v>
      </c>
      <c r="I103" s="3">
        <v>0.12</v>
      </c>
      <c r="J103" s="3">
        <v>0.76</v>
      </c>
    </row>
    <row r="104" spans="1:10" x14ac:dyDescent="0.35">
      <c r="A104" t="s">
        <v>386</v>
      </c>
      <c r="B104" s="2">
        <v>19480</v>
      </c>
      <c r="C104" s="3">
        <v>1</v>
      </c>
      <c r="D104" s="2">
        <v>17935</v>
      </c>
      <c r="E104" s="2">
        <v>11505</v>
      </c>
      <c r="F104" s="2">
        <v>6080</v>
      </c>
      <c r="G104" s="2">
        <v>350</v>
      </c>
      <c r="H104" s="3">
        <v>0.64</v>
      </c>
      <c r="I104" s="3">
        <v>0.34</v>
      </c>
      <c r="J104" s="3">
        <v>0.02</v>
      </c>
    </row>
    <row r="105" spans="1:10" x14ac:dyDescent="0.35">
      <c r="A105" t="s">
        <v>387</v>
      </c>
      <c r="B105" s="2">
        <v>128075</v>
      </c>
      <c r="C105" s="3">
        <v>1</v>
      </c>
      <c r="D105" s="2">
        <v>120680</v>
      </c>
      <c r="E105" s="2">
        <v>80095</v>
      </c>
      <c r="F105" s="2">
        <v>35370</v>
      </c>
      <c r="G105" s="2">
        <v>5215</v>
      </c>
      <c r="H105" s="3">
        <v>0.66</v>
      </c>
      <c r="I105" s="3">
        <v>0.28999999999999998</v>
      </c>
      <c r="J105" s="3">
        <v>0.04</v>
      </c>
    </row>
    <row r="106" spans="1:10" x14ac:dyDescent="0.35">
      <c r="A106" t="s">
        <v>388</v>
      </c>
      <c r="B106" s="2">
        <v>118605</v>
      </c>
      <c r="C106" s="3">
        <v>1</v>
      </c>
      <c r="D106" s="2">
        <v>112450</v>
      </c>
      <c r="E106" s="2">
        <v>76955</v>
      </c>
      <c r="F106" s="2">
        <v>33480</v>
      </c>
      <c r="G106" s="2">
        <v>2020</v>
      </c>
      <c r="H106" s="3">
        <v>0.68</v>
      </c>
      <c r="I106" s="3">
        <v>0.3</v>
      </c>
      <c r="J106" s="3">
        <v>0.02</v>
      </c>
    </row>
    <row r="107" spans="1:10" x14ac:dyDescent="0.35">
      <c r="A107" t="s">
        <v>389</v>
      </c>
      <c r="B107" s="2">
        <v>84235</v>
      </c>
      <c r="C107" s="3">
        <v>1</v>
      </c>
      <c r="D107" s="2">
        <v>83000</v>
      </c>
      <c r="E107" s="2">
        <v>57485</v>
      </c>
      <c r="F107" s="2">
        <v>20015</v>
      </c>
      <c r="G107" s="2">
        <v>5500</v>
      </c>
      <c r="H107" s="3">
        <v>0.69</v>
      </c>
      <c r="I107" s="3">
        <v>0.24</v>
      </c>
      <c r="J107" s="3">
        <v>7.0000000000000007E-2</v>
      </c>
    </row>
    <row r="108" spans="1:10" x14ac:dyDescent="0.35">
      <c r="A108" t="s">
        <v>390</v>
      </c>
      <c r="B108" s="2">
        <v>85820</v>
      </c>
      <c r="C108" s="3">
        <v>1</v>
      </c>
      <c r="D108" s="2">
        <v>88990</v>
      </c>
      <c r="E108" s="2">
        <v>58425</v>
      </c>
      <c r="F108" s="2">
        <v>27845</v>
      </c>
      <c r="G108" s="2">
        <v>2725</v>
      </c>
      <c r="H108" s="3">
        <v>0.66</v>
      </c>
      <c r="I108" s="3">
        <v>0.31</v>
      </c>
      <c r="J108" s="3">
        <v>0.03</v>
      </c>
    </row>
    <row r="109" spans="1:10" x14ac:dyDescent="0.35">
      <c r="A109" t="s">
        <v>391</v>
      </c>
      <c r="B109" s="2">
        <v>27475</v>
      </c>
      <c r="C109" s="3">
        <v>1</v>
      </c>
      <c r="D109" s="2">
        <v>37345</v>
      </c>
      <c r="E109" s="2">
        <v>21035</v>
      </c>
      <c r="F109" s="2">
        <v>15520</v>
      </c>
      <c r="G109" s="2">
        <v>785</v>
      </c>
      <c r="H109" s="3">
        <v>0.56000000000000005</v>
      </c>
      <c r="I109" s="3">
        <v>0.42</v>
      </c>
      <c r="J109" s="3">
        <v>0.02</v>
      </c>
    </row>
    <row r="110" spans="1:10" x14ac:dyDescent="0.35">
      <c r="A110" t="s">
        <v>807</v>
      </c>
      <c r="B110" s="2">
        <v>37410</v>
      </c>
      <c r="C110" s="3">
        <v>0.08</v>
      </c>
      <c r="D110" s="2">
        <v>37215</v>
      </c>
      <c r="E110" s="2">
        <v>25895</v>
      </c>
      <c r="F110" s="2">
        <v>9930</v>
      </c>
      <c r="G110" s="2">
        <v>1390</v>
      </c>
      <c r="H110" s="3">
        <v>0.7</v>
      </c>
      <c r="I110" s="3">
        <v>0.27</v>
      </c>
      <c r="J110" s="3">
        <v>0.04</v>
      </c>
    </row>
    <row r="111" spans="1:10" x14ac:dyDescent="0.35">
      <c r="A111" t="s">
        <v>808</v>
      </c>
      <c r="B111" s="2">
        <v>7495</v>
      </c>
      <c r="C111" s="3">
        <v>0.02</v>
      </c>
      <c r="D111" s="2">
        <v>7435</v>
      </c>
      <c r="E111" s="2">
        <v>5170</v>
      </c>
      <c r="F111" s="2">
        <v>2040</v>
      </c>
      <c r="G111" s="2">
        <v>230</v>
      </c>
      <c r="H111" s="3">
        <v>0.7</v>
      </c>
      <c r="I111" s="3">
        <v>0.27</v>
      </c>
      <c r="J111" s="3">
        <v>0.03</v>
      </c>
    </row>
    <row r="112" spans="1:10" x14ac:dyDescent="0.35">
      <c r="A112" t="s">
        <v>809</v>
      </c>
      <c r="B112" s="2">
        <v>12095</v>
      </c>
      <c r="C112" s="3">
        <v>0.03</v>
      </c>
      <c r="D112" s="2">
        <v>12025</v>
      </c>
      <c r="E112" s="2">
        <v>8310</v>
      </c>
      <c r="F112" s="2">
        <v>3275</v>
      </c>
      <c r="G112" s="2">
        <v>445</v>
      </c>
      <c r="H112" s="3">
        <v>0.69</v>
      </c>
      <c r="I112" s="3">
        <v>0.27</v>
      </c>
      <c r="J112" s="3">
        <v>0.04</v>
      </c>
    </row>
    <row r="113" spans="1:10" x14ac:dyDescent="0.35">
      <c r="A113" t="s">
        <v>702</v>
      </c>
      <c r="B113" s="2">
        <v>33950</v>
      </c>
      <c r="C113" s="3">
        <v>7.0000000000000007E-2</v>
      </c>
      <c r="D113" s="2">
        <v>33745</v>
      </c>
      <c r="E113" s="2">
        <v>23610</v>
      </c>
      <c r="F113" s="2">
        <v>8945</v>
      </c>
      <c r="G113" s="2">
        <v>1190</v>
      </c>
      <c r="H113" s="3">
        <v>0.7</v>
      </c>
      <c r="I113" s="3">
        <v>0.27</v>
      </c>
      <c r="J113" s="3">
        <v>0.04</v>
      </c>
    </row>
    <row r="114" spans="1:10" x14ac:dyDescent="0.35">
      <c r="A114" t="s">
        <v>810</v>
      </c>
      <c r="B114" s="2">
        <v>23620</v>
      </c>
      <c r="C114" s="3">
        <v>0.05</v>
      </c>
      <c r="D114" s="2">
        <v>23480</v>
      </c>
      <c r="E114" s="2">
        <v>16205</v>
      </c>
      <c r="F114" s="2">
        <v>6430</v>
      </c>
      <c r="G114" s="2">
        <v>845</v>
      </c>
      <c r="H114" s="3">
        <v>0.69</v>
      </c>
      <c r="I114" s="3">
        <v>0.27</v>
      </c>
      <c r="J114" s="3">
        <v>0.04</v>
      </c>
    </row>
    <row r="115" spans="1:10" x14ac:dyDescent="0.35">
      <c r="A115" t="s">
        <v>811</v>
      </c>
      <c r="B115" s="2">
        <v>33600</v>
      </c>
      <c r="C115" s="3">
        <v>7.0000000000000007E-2</v>
      </c>
      <c r="D115" s="2">
        <v>33370</v>
      </c>
      <c r="E115" s="2">
        <v>21900</v>
      </c>
      <c r="F115" s="2">
        <v>10325</v>
      </c>
      <c r="G115" s="2">
        <v>1145</v>
      </c>
      <c r="H115" s="3">
        <v>0.66</v>
      </c>
      <c r="I115" s="3">
        <v>0.31</v>
      </c>
      <c r="J115" s="3">
        <v>0.03</v>
      </c>
    </row>
    <row r="116" spans="1:10" x14ac:dyDescent="0.35">
      <c r="A116" t="s">
        <v>812</v>
      </c>
      <c r="B116" s="2">
        <v>118580</v>
      </c>
      <c r="C116" s="3">
        <v>0.26</v>
      </c>
      <c r="D116" s="2">
        <v>117670</v>
      </c>
      <c r="E116" s="2">
        <v>78930</v>
      </c>
      <c r="F116" s="2">
        <v>34430</v>
      </c>
      <c r="G116" s="2">
        <v>4305</v>
      </c>
      <c r="H116" s="3">
        <v>0.67</v>
      </c>
      <c r="I116" s="3">
        <v>0.28999999999999998</v>
      </c>
      <c r="J116" s="3">
        <v>0.04</v>
      </c>
    </row>
    <row r="117" spans="1:10" x14ac:dyDescent="0.35">
      <c r="A117" t="s">
        <v>704</v>
      </c>
      <c r="B117" s="2">
        <v>20595</v>
      </c>
      <c r="C117" s="3">
        <v>0.04</v>
      </c>
      <c r="D117" s="2">
        <v>20450</v>
      </c>
      <c r="E117" s="2">
        <v>13710</v>
      </c>
      <c r="F117" s="2">
        <v>6025</v>
      </c>
      <c r="G117" s="2">
        <v>715</v>
      </c>
      <c r="H117" s="3">
        <v>0.67</v>
      </c>
      <c r="I117" s="3">
        <v>0.28999999999999998</v>
      </c>
      <c r="J117" s="3">
        <v>0.03</v>
      </c>
    </row>
    <row r="118" spans="1:10" x14ac:dyDescent="0.35">
      <c r="A118" t="s">
        <v>813</v>
      </c>
      <c r="B118" s="2">
        <v>63295</v>
      </c>
      <c r="C118" s="3">
        <v>0.14000000000000001</v>
      </c>
      <c r="D118" s="2">
        <v>62865</v>
      </c>
      <c r="E118" s="2">
        <v>42820</v>
      </c>
      <c r="F118" s="2">
        <v>17820</v>
      </c>
      <c r="G118" s="2">
        <v>2225</v>
      </c>
      <c r="H118" s="3">
        <v>0.68</v>
      </c>
      <c r="I118" s="3">
        <v>0.28000000000000003</v>
      </c>
      <c r="J118" s="3">
        <v>0.04</v>
      </c>
    </row>
    <row r="119" spans="1:10" x14ac:dyDescent="0.35">
      <c r="A119" t="s">
        <v>814</v>
      </c>
      <c r="B119" s="2">
        <v>62425</v>
      </c>
      <c r="C119" s="3">
        <v>0.13</v>
      </c>
      <c r="D119" s="2">
        <v>61975</v>
      </c>
      <c r="E119" s="2">
        <v>41595</v>
      </c>
      <c r="F119" s="2">
        <v>18105</v>
      </c>
      <c r="G119" s="2">
        <v>2280</v>
      </c>
      <c r="H119" s="3">
        <v>0.67</v>
      </c>
      <c r="I119" s="3">
        <v>0.28999999999999998</v>
      </c>
      <c r="J119" s="3">
        <v>0.04</v>
      </c>
    </row>
    <row r="120" spans="1:10" x14ac:dyDescent="0.35">
      <c r="A120" t="s">
        <v>815</v>
      </c>
      <c r="B120" s="2">
        <v>950</v>
      </c>
      <c r="C120" s="3">
        <v>0</v>
      </c>
      <c r="D120" s="2">
        <v>945</v>
      </c>
      <c r="E120" s="2">
        <v>600</v>
      </c>
      <c r="F120" s="2">
        <v>320</v>
      </c>
      <c r="G120" s="2">
        <v>25</v>
      </c>
      <c r="H120" s="3">
        <v>0.63</v>
      </c>
      <c r="I120" s="3">
        <v>0.34</v>
      </c>
      <c r="J120" s="3">
        <v>0.03</v>
      </c>
    </row>
    <row r="121" spans="1:10" x14ac:dyDescent="0.35">
      <c r="A121" t="s">
        <v>816</v>
      </c>
      <c r="B121" s="2">
        <v>980</v>
      </c>
      <c r="C121" s="3">
        <v>0</v>
      </c>
      <c r="D121" s="2">
        <v>970</v>
      </c>
      <c r="E121" s="2">
        <v>620</v>
      </c>
      <c r="F121" s="2">
        <v>320</v>
      </c>
      <c r="G121" s="2">
        <v>30</v>
      </c>
      <c r="H121" s="3">
        <v>0.64</v>
      </c>
      <c r="I121" s="3">
        <v>0.33</v>
      </c>
      <c r="J121" s="3">
        <v>0.03</v>
      </c>
    </row>
    <row r="122" spans="1:10" x14ac:dyDescent="0.35">
      <c r="A122" t="s">
        <v>817</v>
      </c>
      <c r="B122" s="2">
        <v>33800</v>
      </c>
      <c r="C122" s="3">
        <v>7.0000000000000007E-2</v>
      </c>
      <c r="D122" s="2">
        <v>33560</v>
      </c>
      <c r="E122" s="2">
        <v>23180</v>
      </c>
      <c r="F122" s="2">
        <v>9200</v>
      </c>
      <c r="G122" s="2">
        <v>1180</v>
      </c>
      <c r="H122" s="3">
        <v>0.69</v>
      </c>
      <c r="I122" s="3">
        <v>0.27</v>
      </c>
      <c r="J122" s="3">
        <v>0.04</v>
      </c>
    </row>
    <row r="123" spans="1:10" x14ac:dyDescent="0.35">
      <c r="A123" t="s">
        <v>818</v>
      </c>
      <c r="B123" s="2">
        <v>1260</v>
      </c>
      <c r="C123" s="3">
        <v>0</v>
      </c>
      <c r="D123" s="2">
        <v>1260</v>
      </c>
      <c r="E123" s="2">
        <v>795</v>
      </c>
      <c r="F123" s="2">
        <v>425</v>
      </c>
      <c r="G123" s="2">
        <v>40</v>
      </c>
      <c r="H123" s="3">
        <v>0.63</v>
      </c>
      <c r="I123" s="3">
        <v>0.34</v>
      </c>
      <c r="J123" s="3">
        <v>0.03</v>
      </c>
    </row>
    <row r="124" spans="1:10" x14ac:dyDescent="0.35">
      <c r="A124" t="s">
        <v>721</v>
      </c>
      <c r="B124" s="2">
        <v>360</v>
      </c>
      <c r="C124" s="3">
        <v>0</v>
      </c>
      <c r="D124" s="2">
        <v>355</v>
      </c>
      <c r="E124" s="2">
        <v>245</v>
      </c>
      <c r="F124" s="2">
        <v>90</v>
      </c>
      <c r="G124" s="2">
        <v>20</v>
      </c>
      <c r="H124" s="3">
        <v>0.69</v>
      </c>
      <c r="I124" s="3">
        <v>0.25</v>
      </c>
      <c r="J124" s="3">
        <v>0.06</v>
      </c>
    </row>
    <row r="125" spans="1:10" x14ac:dyDescent="0.35">
      <c r="A125" t="s">
        <v>722</v>
      </c>
      <c r="B125" s="2">
        <v>12575</v>
      </c>
      <c r="C125" s="3">
        <v>0.03</v>
      </c>
      <c r="D125" s="2">
        <v>12560</v>
      </c>
      <c r="E125" s="2">
        <v>1780</v>
      </c>
      <c r="F125" s="2">
        <v>10560</v>
      </c>
      <c r="G125" s="2">
        <v>220</v>
      </c>
      <c r="H125" s="3">
        <v>0.14000000000000001</v>
      </c>
      <c r="I125" s="3">
        <v>0.84</v>
      </c>
      <c r="J125" s="3">
        <v>0.02</v>
      </c>
    </row>
    <row r="126" spans="1:10" x14ac:dyDescent="0.35">
      <c r="A126" t="s">
        <v>723</v>
      </c>
      <c r="B126" s="2">
        <v>695</v>
      </c>
      <c r="C126" s="3">
        <v>0</v>
      </c>
      <c r="D126" s="2">
        <v>520</v>
      </c>
      <c r="E126" s="2">
        <v>145</v>
      </c>
      <c r="F126" s="2">
        <v>70</v>
      </c>
      <c r="G126" s="2">
        <v>310</v>
      </c>
      <c r="H126" s="3">
        <v>0.28000000000000003</v>
      </c>
      <c r="I126" s="3">
        <v>0.13</v>
      </c>
      <c r="J126" s="3">
        <v>0.59</v>
      </c>
    </row>
    <row r="127" spans="1:10" x14ac:dyDescent="0.35">
      <c r="A127" t="s">
        <v>392</v>
      </c>
      <c r="B127" s="2">
        <v>463685</v>
      </c>
      <c r="C127" s="3">
        <v>1</v>
      </c>
      <c r="D127" s="2">
        <v>460400</v>
      </c>
      <c r="E127" s="2">
        <v>305500</v>
      </c>
      <c r="F127" s="2">
        <v>138305</v>
      </c>
      <c r="G127" s="2">
        <v>16590</v>
      </c>
      <c r="H127" s="3">
        <v>0.66</v>
      </c>
      <c r="I127" s="3">
        <v>0.3</v>
      </c>
      <c r="J127" s="3">
        <v>0.04</v>
      </c>
    </row>
  </sheetData>
  <sheetProtection sheet="1" objects="1" scenarios="1"/>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27"/>
  <sheetViews>
    <sheetView workbookViewId="0"/>
  </sheetViews>
  <sheetFormatPr defaultColWidth="11" defaultRowHeight="15.5" x14ac:dyDescent="0.35"/>
  <cols>
    <col min="1" max="1" width="35.75" customWidth="1"/>
    <col min="2" max="15" width="16.75" customWidth="1"/>
  </cols>
  <sheetData>
    <row r="1" spans="1:13" ht="77.5" x14ac:dyDescent="0.35">
      <c r="A1" s="29" t="s">
        <v>478</v>
      </c>
      <c r="B1" s="1" t="s">
        <v>250</v>
      </c>
      <c r="C1" s="1" t="s">
        <v>181</v>
      </c>
      <c r="D1" s="1" t="s">
        <v>724</v>
      </c>
      <c r="E1" s="1" t="s">
        <v>725</v>
      </c>
      <c r="F1" s="1" t="s">
        <v>726</v>
      </c>
      <c r="G1" s="1" t="s">
        <v>727</v>
      </c>
      <c r="H1" s="1" t="s">
        <v>728</v>
      </c>
      <c r="I1" s="1" t="s">
        <v>729</v>
      </c>
      <c r="J1" s="1" t="s">
        <v>730</v>
      </c>
      <c r="K1" s="1" t="s">
        <v>731</v>
      </c>
      <c r="L1" s="1" t="s">
        <v>732</v>
      </c>
      <c r="M1" s="1" t="s">
        <v>733</v>
      </c>
    </row>
    <row r="2" spans="1:13" x14ac:dyDescent="0.35">
      <c r="A2" t="s">
        <v>735</v>
      </c>
      <c r="B2" s="2">
        <v>1390</v>
      </c>
      <c r="C2" s="3">
        <v>7.0000000000000007E-2</v>
      </c>
      <c r="D2" s="2">
        <v>1335</v>
      </c>
      <c r="E2" s="2">
        <v>0</v>
      </c>
      <c r="F2" s="2">
        <v>0</v>
      </c>
      <c r="G2" s="2">
        <v>0</v>
      </c>
      <c r="H2" s="2">
        <v>55</v>
      </c>
      <c r="I2" s="3">
        <v>0.96</v>
      </c>
      <c r="J2" s="3">
        <v>0</v>
      </c>
      <c r="K2" s="3">
        <v>0</v>
      </c>
      <c r="L2" s="3">
        <v>0</v>
      </c>
      <c r="M2" s="3">
        <v>0.04</v>
      </c>
    </row>
    <row r="3" spans="1:13" x14ac:dyDescent="0.35">
      <c r="A3" t="s">
        <v>736</v>
      </c>
      <c r="B3" s="2">
        <v>10750</v>
      </c>
      <c r="C3" s="3">
        <v>0.08</v>
      </c>
      <c r="D3" s="2">
        <v>2735</v>
      </c>
      <c r="E3" s="2">
        <v>4230</v>
      </c>
      <c r="F3" s="2">
        <v>2285</v>
      </c>
      <c r="G3" s="2">
        <v>4470</v>
      </c>
      <c r="H3" s="2">
        <v>1420</v>
      </c>
      <c r="I3" s="3">
        <v>0.25</v>
      </c>
      <c r="J3" s="3">
        <v>0.39</v>
      </c>
      <c r="K3" s="3">
        <v>0.21</v>
      </c>
      <c r="L3" s="3">
        <v>0.42</v>
      </c>
      <c r="M3" s="3">
        <v>0.13</v>
      </c>
    </row>
    <row r="4" spans="1:13" x14ac:dyDescent="0.35">
      <c r="A4" t="s">
        <v>737</v>
      </c>
      <c r="B4" s="2">
        <v>9550</v>
      </c>
      <c r="C4" s="3">
        <v>0.08</v>
      </c>
      <c r="D4" s="2">
        <v>2705</v>
      </c>
      <c r="E4" s="2">
        <v>3085</v>
      </c>
      <c r="F4" s="2">
        <v>2660</v>
      </c>
      <c r="G4" s="2">
        <v>6280</v>
      </c>
      <c r="H4" s="2">
        <v>1195</v>
      </c>
      <c r="I4" s="3">
        <v>0.28000000000000003</v>
      </c>
      <c r="J4" s="3">
        <v>0.32</v>
      </c>
      <c r="K4" s="3">
        <v>0.28000000000000003</v>
      </c>
      <c r="L4" s="3">
        <v>0.66</v>
      </c>
      <c r="M4" s="3">
        <v>0.13</v>
      </c>
    </row>
    <row r="5" spans="1:13" x14ac:dyDescent="0.35">
      <c r="A5" t="s">
        <v>738</v>
      </c>
      <c r="B5" s="2">
        <v>6770</v>
      </c>
      <c r="C5" s="3">
        <v>0.08</v>
      </c>
      <c r="D5" s="2">
        <v>2595</v>
      </c>
      <c r="E5" s="2">
        <v>2140</v>
      </c>
      <c r="F5" s="2">
        <v>1980</v>
      </c>
      <c r="G5" s="2">
        <v>4815</v>
      </c>
      <c r="H5" s="2">
        <v>555</v>
      </c>
      <c r="I5" s="3">
        <v>0.38</v>
      </c>
      <c r="J5" s="3">
        <v>0.32</v>
      </c>
      <c r="K5" s="3">
        <v>0.28999999999999998</v>
      </c>
      <c r="L5" s="3">
        <v>0.71</v>
      </c>
      <c r="M5" s="3">
        <v>0.08</v>
      </c>
    </row>
    <row r="6" spans="1:13" x14ac:dyDescent="0.35">
      <c r="A6" t="s">
        <v>739</v>
      </c>
      <c r="B6" s="2">
        <v>6850</v>
      </c>
      <c r="C6" s="3">
        <v>0.08</v>
      </c>
      <c r="D6" s="2">
        <v>2705</v>
      </c>
      <c r="E6" s="2">
        <v>1970</v>
      </c>
      <c r="F6" s="2">
        <v>1860</v>
      </c>
      <c r="G6" s="2">
        <v>4640</v>
      </c>
      <c r="H6" s="2">
        <v>795</v>
      </c>
      <c r="I6" s="3">
        <v>0.4</v>
      </c>
      <c r="J6" s="3">
        <v>0.28999999999999998</v>
      </c>
      <c r="K6" s="3">
        <v>0.27</v>
      </c>
      <c r="L6" s="3">
        <v>0.68</v>
      </c>
      <c r="M6" s="3">
        <v>0.12</v>
      </c>
    </row>
    <row r="7" spans="1:13" x14ac:dyDescent="0.35">
      <c r="A7" t="s">
        <v>740</v>
      </c>
      <c r="B7" s="2">
        <v>2105</v>
      </c>
      <c r="C7" s="3">
        <v>0.02</v>
      </c>
      <c r="D7" s="2">
        <v>1265</v>
      </c>
      <c r="E7" s="2">
        <v>515</v>
      </c>
      <c r="F7" s="2">
        <v>260</v>
      </c>
      <c r="G7" s="2">
        <v>1725</v>
      </c>
      <c r="H7" s="2">
        <v>150</v>
      </c>
      <c r="I7" s="3">
        <v>0.6</v>
      </c>
      <c r="J7" s="3">
        <v>0.24</v>
      </c>
      <c r="K7" s="3">
        <v>0.12</v>
      </c>
      <c r="L7" s="3">
        <v>0.82</v>
      </c>
      <c r="M7" s="3">
        <v>7.0000000000000007E-2</v>
      </c>
    </row>
    <row r="8" spans="1:13" x14ac:dyDescent="0.35">
      <c r="A8" t="s">
        <v>807</v>
      </c>
      <c r="B8" s="2">
        <v>37410</v>
      </c>
      <c r="C8" s="3">
        <v>0.08</v>
      </c>
      <c r="D8" s="2">
        <v>13340</v>
      </c>
      <c r="E8" s="2">
        <v>11940</v>
      </c>
      <c r="F8" s="2">
        <v>9045</v>
      </c>
      <c r="G8" s="2">
        <v>21925</v>
      </c>
      <c r="H8" s="2">
        <v>4170</v>
      </c>
      <c r="I8" s="3">
        <v>0.36</v>
      </c>
      <c r="J8" s="3">
        <v>0.32</v>
      </c>
      <c r="K8" s="3">
        <v>0.24</v>
      </c>
      <c r="L8" s="3">
        <v>0.59</v>
      </c>
      <c r="M8" s="3">
        <v>0.11</v>
      </c>
    </row>
    <row r="9" spans="1:13" x14ac:dyDescent="0.35">
      <c r="A9" t="s">
        <v>741</v>
      </c>
      <c r="B9" s="2">
        <v>300</v>
      </c>
      <c r="C9" s="3">
        <v>0.02</v>
      </c>
      <c r="D9" s="2">
        <v>285</v>
      </c>
      <c r="E9" s="2">
        <v>0</v>
      </c>
      <c r="F9" s="2">
        <v>0</v>
      </c>
      <c r="G9" s="2">
        <v>0</v>
      </c>
      <c r="H9" s="2">
        <v>15</v>
      </c>
      <c r="I9" s="3">
        <v>0.95</v>
      </c>
      <c r="J9" s="3">
        <v>0</v>
      </c>
      <c r="K9" s="3">
        <v>0</v>
      </c>
      <c r="L9" s="3">
        <v>0</v>
      </c>
      <c r="M9" s="3">
        <v>0.05</v>
      </c>
    </row>
    <row r="10" spans="1:13" x14ac:dyDescent="0.35">
      <c r="A10" t="s">
        <v>742</v>
      </c>
      <c r="B10" s="2">
        <v>1860</v>
      </c>
      <c r="C10" s="3">
        <v>0.01</v>
      </c>
      <c r="D10" s="2">
        <v>515</v>
      </c>
      <c r="E10" s="2">
        <v>745</v>
      </c>
      <c r="F10" s="2">
        <v>415</v>
      </c>
      <c r="G10" s="2">
        <v>795</v>
      </c>
      <c r="H10" s="2">
        <v>195</v>
      </c>
      <c r="I10" s="3">
        <v>0.28000000000000003</v>
      </c>
      <c r="J10" s="3">
        <v>0.4</v>
      </c>
      <c r="K10" s="3">
        <v>0.22</v>
      </c>
      <c r="L10" s="3">
        <v>0.43</v>
      </c>
      <c r="M10" s="3">
        <v>0.1</v>
      </c>
    </row>
    <row r="11" spans="1:13" x14ac:dyDescent="0.35">
      <c r="A11" t="s">
        <v>743</v>
      </c>
      <c r="B11" s="2">
        <v>2005</v>
      </c>
      <c r="C11" s="3">
        <v>0.02</v>
      </c>
      <c r="D11" s="2">
        <v>520</v>
      </c>
      <c r="E11" s="2">
        <v>675</v>
      </c>
      <c r="F11" s="2">
        <v>640</v>
      </c>
      <c r="G11" s="2">
        <v>1255</v>
      </c>
      <c r="H11" s="2">
        <v>225</v>
      </c>
      <c r="I11" s="3">
        <v>0.26</v>
      </c>
      <c r="J11" s="3">
        <v>0.34</v>
      </c>
      <c r="K11" s="3">
        <v>0.32</v>
      </c>
      <c r="L11" s="3">
        <v>0.63</v>
      </c>
      <c r="M11" s="3">
        <v>0.11</v>
      </c>
    </row>
    <row r="12" spans="1:13" x14ac:dyDescent="0.35">
      <c r="A12" t="s">
        <v>744</v>
      </c>
      <c r="B12" s="2">
        <v>1455</v>
      </c>
      <c r="C12" s="3">
        <v>0.02</v>
      </c>
      <c r="D12" s="2">
        <v>510</v>
      </c>
      <c r="E12" s="2">
        <v>470</v>
      </c>
      <c r="F12" s="2">
        <v>480</v>
      </c>
      <c r="G12" s="2">
        <v>975</v>
      </c>
      <c r="H12" s="2">
        <v>145</v>
      </c>
      <c r="I12" s="3">
        <v>0.35</v>
      </c>
      <c r="J12" s="3">
        <v>0.32</v>
      </c>
      <c r="K12" s="3">
        <v>0.33</v>
      </c>
      <c r="L12" s="3">
        <v>0.67</v>
      </c>
      <c r="M12" s="3">
        <v>0.1</v>
      </c>
    </row>
    <row r="13" spans="1:13" x14ac:dyDescent="0.35">
      <c r="A13" t="s">
        <v>745</v>
      </c>
      <c r="B13" s="2">
        <v>1435</v>
      </c>
      <c r="C13" s="3">
        <v>0.02</v>
      </c>
      <c r="D13" s="2">
        <v>580</v>
      </c>
      <c r="E13" s="2">
        <v>380</v>
      </c>
      <c r="F13" s="2">
        <v>385</v>
      </c>
      <c r="G13" s="2">
        <v>980</v>
      </c>
      <c r="H13" s="2">
        <v>150</v>
      </c>
      <c r="I13" s="3">
        <v>0.4</v>
      </c>
      <c r="J13" s="3">
        <v>0.27</v>
      </c>
      <c r="K13" s="3">
        <v>0.27</v>
      </c>
      <c r="L13" s="3">
        <v>0.68</v>
      </c>
      <c r="M13" s="3">
        <v>0.1</v>
      </c>
    </row>
    <row r="14" spans="1:13" x14ac:dyDescent="0.35">
      <c r="A14" t="s">
        <v>746</v>
      </c>
      <c r="B14" s="2">
        <v>440</v>
      </c>
      <c r="C14" s="3">
        <v>0.01</v>
      </c>
      <c r="D14" s="2">
        <v>265</v>
      </c>
      <c r="E14" s="2">
        <v>110</v>
      </c>
      <c r="F14" s="2">
        <v>65</v>
      </c>
      <c r="G14" s="2">
        <v>360</v>
      </c>
      <c r="H14" s="2">
        <v>35</v>
      </c>
      <c r="I14" s="3">
        <v>0.61</v>
      </c>
      <c r="J14" s="3">
        <v>0.25</v>
      </c>
      <c r="K14" s="3">
        <v>0.15</v>
      </c>
      <c r="L14" s="3">
        <v>0.82</v>
      </c>
      <c r="M14" s="3">
        <v>0.08</v>
      </c>
    </row>
    <row r="15" spans="1:13" x14ac:dyDescent="0.35">
      <c r="A15" t="s">
        <v>808</v>
      </c>
      <c r="B15" s="2">
        <v>7495</v>
      </c>
      <c r="C15" s="3">
        <v>0.02</v>
      </c>
      <c r="D15" s="2">
        <v>2675</v>
      </c>
      <c r="E15" s="2">
        <v>2380</v>
      </c>
      <c r="F15" s="2">
        <v>1985</v>
      </c>
      <c r="G15" s="2">
        <v>4365</v>
      </c>
      <c r="H15" s="2">
        <v>765</v>
      </c>
      <c r="I15" s="3">
        <v>0.36</v>
      </c>
      <c r="J15" s="3">
        <v>0.32</v>
      </c>
      <c r="K15" s="3">
        <v>0.26</v>
      </c>
      <c r="L15" s="3">
        <v>0.57999999999999996</v>
      </c>
      <c r="M15" s="3">
        <v>0.1</v>
      </c>
    </row>
    <row r="16" spans="1:13" x14ac:dyDescent="0.35">
      <c r="A16" t="s">
        <v>747</v>
      </c>
      <c r="B16" s="2">
        <v>430</v>
      </c>
      <c r="C16" s="3">
        <v>0.02</v>
      </c>
      <c r="D16" s="2">
        <v>415</v>
      </c>
      <c r="E16" s="2">
        <v>0</v>
      </c>
      <c r="F16" s="2">
        <v>0</v>
      </c>
      <c r="G16" s="2">
        <v>0</v>
      </c>
      <c r="H16" s="2">
        <v>15</v>
      </c>
      <c r="I16" s="3">
        <v>0.97</v>
      </c>
      <c r="J16" s="3">
        <v>0</v>
      </c>
      <c r="K16" s="3">
        <v>0</v>
      </c>
      <c r="L16" s="3">
        <v>0</v>
      </c>
      <c r="M16" s="3">
        <v>0.03</v>
      </c>
    </row>
    <row r="17" spans="1:13" x14ac:dyDescent="0.35">
      <c r="A17" t="s">
        <v>748</v>
      </c>
      <c r="B17" s="2">
        <v>3300</v>
      </c>
      <c r="C17" s="3">
        <v>0.03</v>
      </c>
      <c r="D17" s="2">
        <v>850</v>
      </c>
      <c r="E17" s="2">
        <v>1405</v>
      </c>
      <c r="F17" s="2">
        <v>730</v>
      </c>
      <c r="G17" s="2">
        <v>1435</v>
      </c>
      <c r="H17" s="2">
        <v>375</v>
      </c>
      <c r="I17" s="3">
        <v>0.26</v>
      </c>
      <c r="J17" s="3">
        <v>0.43</v>
      </c>
      <c r="K17" s="3">
        <v>0.22</v>
      </c>
      <c r="L17" s="3">
        <v>0.43</v>
      </c>
      <c r="M17" s="3">
        <v>0.11</v>
      </c>
    </row>
    <row r="18" spans="1:13" x14ac:dyDescent="0.35">
      <c r="A18" t="s">
        <v>749</v>
      </c>
      <c r="B18" s="2">
        <v>3075</v>
      </c>
      <c r="C18" s="3">
        <v>0.03</v>
      </c>
      <c r="D18" s="2">
        <v>845</v>
      </c>
      <c r="E18" s="2">
        <v>1105</v>
      </c>
      <c r="F18" s="2">
        <v>915</v>
      </c>
      <c r="G18" s="2">
        <v>2065</v>
      </c>
      <c r="H18" s="2">
        <v>310</v>
      </c>
      <c r="I18" s="3">
        <v>0.27</v>
      </c>
      <c r="J18" s="3">
        <v>0.36</v>
      </c>
      <c r="K18" s="3">
        <v>0.3</v>
      </c>
      <c r="L18" s="3">
        <v>0.67</v>
      </c>
      <c r="M18" s="3">
        <v>0.1</v>
      </c>
    </row>
    <row r="19" spans="1:13" x14ac:dyDescent="0.35">
      <c r="A19" t="s">
        <v>750</v>
      </c>
      <c r="B19" s="2">
        <v>2275</v>
      </c>
      <c r="C19" s="3">
        <v>0.03</v>
      </c>
      <c r="D19" s="2">
        <v>810</v>
      </c>
      <c r="E19" s="2">
        <v>765</v>
      </c>
      <c r="F19" s="2">
        <v>745</v>
      </c>
      <c r="G19" s="2">
        <v>1550</v>
      </c>
      <c r="H19" s="2">
        <v>195</v>
      </c>
      <c r="I19" s="3">
        <v>0.36</v>
      </c>
      <c r="J19" s="3">
        <v>0.34</v>
      </c>
      <c r="K19" s="3">
        <v>0.33</v>
      </c>
      <c r="L19" s="3">
        <v>0.68</v>
      </c>
      <c r="M19" s="3">
        <v>0.09</v>
      </c>
    </row>
    <row r="20" spans="1:13" x14ac:dyDescent="0.35">
      <c r="A20" t="s">
        <v>751</v>
      </c>
      <c r="B20" s="2">
        <v>2305</v>
      </c>
      <c r="C20" s="3">
        <v>0.03</v>
      </c>
      <c r="D20" s="2">
        <v>900</v>
      </c>
      <c r="E20" s="2">
        <v>690</v>
      </c>
      <c r="F20" s="2">
        <v>635</v>
      </c>
      <c r="G20" s="2">
        <v>1570</v>
      </c>
      <c r="H20" s="2">
        <v>245</v>
      </c>
      <c r="I20" s="3">
        <v>0.39</v>
      </c>
      <c r="J20" s="3">
        <v>0.3</v>
      </c>
      <c r="K20" s="3">
        <v>0.28000000000000003</v>
      </c>
      <c r="L20" s="3">
        <v>0.68</v>
      </c>
      <c r="M20" s="3">
        <v>0.11</v>
      </c>
    </row>
    <row r="21" spans="1:13" x14ac:dyDescent="0.35">
      <c r="A21" t="s">
        <v>752</v>
      </c>
      <c r="B21" s="2">
        <v>710</v>
      </c>
      <c r="C21" s="3">
        <v>0.01</v>
      </c>
      <c r="D21" s="2">
        <v>440</v>
      </c>
      <c r="E21" s="2">
        <v>170</v>
      </c>
      <c r="F21" s="2">
        <v>90</v>
      </c>
      <c r="G21" s="2">
        <v>580</v>
      </c>
      <c r="H21" s="2">
        <v>65</v>
      </c>
      <c r="I21" s="3">
        <v>0.62</v>
      </c>
      <c r="J21" s="3">
        <v>0.24</v>
      </c>
      <c r="K21" s="3">
        <v>0.12</v>
      </c>
      <c r="L21" s="3">
        <v>0.82</v>
      </c>
      <c r="M21" s="3">
        <v>0.09</v>
      </c>
    </row>
    <row r="22" spans="1:13" x14ac:dyDescent="0.35">
      <c r="A22" t="s">
        <v>809</v>
      </c>
      <c r="B22" s="2">
        <v>12095</v>
      </c>
      <c r="C22" s="3">
        <v>0.03</v>
      </c>
      <c r="D22" s="2">
        <v>4265</v>
      </c>
      <c r="E22" s="2">
        <v>4135</v>
      </c>
      <c r="F22" s="2">
        <v>3110</v>
      </c>
      <c r="G22" s="2">
        <v>7200</v>
      </c>
      <c r="H22" s="2">
        <v>1205</v>
      </c>
      <c r="I22" s="3">
        <v>0.35</v>
      </c>
      <c r="J22" s="3">
        <v>0.34</v>
      </c>
      <c r="K22" s="3">
        <v>0.26</v>
      </c>
      <c r="L22" s="3">
        <v>0.6</v>
      </c>
      <c r="M22" s="3">
        <v>0.1</v>
      </c>
    </row>
    <row r="23" spans="1:13" x14ac:dyDescent="0.35">
      <c r="A23" t="s">
        <v>557</v>
      </c>
      <c r="B23" s="2">
        <v>1320</v>
      </c>
      <c r="C23" s="3">
        <v>7.0000000000000007E-2</v>
      </c>
      <c r="D23" s="2">
        <v>1275</v>
      </c>
      <c r="E23" s="2">
        <v>0</v>
      </c>
      <c r="F23" s="2">
        <v>0</v>
      </c>
      <c r="G23" s="2">
        <v>0</v>
      </c>
      <c r="H23" s="2">
        <v>45</v>
      </c>
      <c r="I23" s="3">
        <v>0.97</v>
      </c>
      <c r="J23" s="3">
        <v>0</v>
      </c>
      <c r="K23" s="3">
        <v>0</v>
      </c>
      <c r="L23" s="3">
        <v>0</v>
      </c>
      <c r="M23" s="3">
        <v>0.03</v>
      </c>
    </row>
    <row r="24" spans="1:13" x14ac:dyDescent="0.35">
      <c r="A24" t="s">
        <v>558</v>
      </c>
      <c r="B24" s="2">
        <v>9445</v>
      </c>
      <c r="C24" s="3">
        <v>7.0000000000000007E-2</v>
      </c>
      <c r="D24" s="2">
        <v>2535</v>
      </c>
      <c r="E24" s="2">
        <v>3805</v>
      </c>
      <c r="F24" s="2">
        <v>1960</v>
      </c>
      <c r="G24" s="2">
        <v>4130</v>
      </c>
      <c r="H24" s="2">
        <v>1090</v>
      </c>
      <c r="I24" s="3">
        <v>0.27</v>
      </c>
      <c r="J24" s="3">
        <v>0.4</v>
      </c>
      <c r="K24" s="3">
        <v>0.21</v>
      </c>
      <c r="L24" s="3">
        <v>0.44</v>
      </c>
      <c r="M24" s="3">
        <v>0.12</v>
      </c>
    </row>
    <row r="25" spans="1:13" x14ac:dyDescent="0.35">
      <c r="A25" t="s">
        <v>559</v>
      </c>
      <c r="B25" s="2">
        <v>8500</v>
      </c>
      <c r="C25" s="3">
        <v>7.0000000000000007E-2</v>
      </c>
      <c r="D25" s="2">
        <v>2520</v>
      </c>
      <c r="E25" s="2">
        <v>2825</v>
      </c>
      <c r="F25" s="2">
        <v>2500</v>
      </c>
      <c r="G25" s="2">
        <v>5720</v>
      </c>
      <c r="H25" s="2">
        <v>880</v>
      </c>
      <c r="I25" s="3">
        <v>0.3</v>
      </c>
      <c r="J25" s="3">
        <v>0.33</v>
      </c>
      <c r="K25" s="3">
        <v>0.28999999999999998</v>
      </c>
      <c r="L25" s="3">
        <v>0.67</v>
      </c>
      <c r="M25" s="3">
        <v>0.1</v>
      </c>
    </row>
    <row r="26" spans="1:13" x14ac:dyDescent="0.35">
      <c r="A26" t="s">
        <v>560</v>
      </c>
      <c r="B26" s="2">
        <v>6425</v>
      </c>
      <c r="C26" s="3">
        <v>0.08</v>
      </c>
      <c r="D26" s="2">
        <v>2460</v>
      </c>
      <c r="E26" s="2">
        <v>2200</v>
      </c>
      <c r="F26" s="2">
        <v>1885</v>
      </c>
      <c r="G26" s="2">
        <v>4615</v>
      </c>
      <c r="H26" s="2">
        <v>485</v>
      </c>
      <c r="I26" s="3">
        <v>0.38</v>
      </c>
      <c r="J26" s="3">
        <v>0.34</v>
      </c>
      <c r="K26" s="3">
        <v>0.28999999999999998</v>
      </c>
      <c r="L26" s="3">
        <v>0.72</v>
      </c>
      <c r="M26" s="3">
        <v>0.08</v>
      </c>
    </row>
    <row r="27" spans="1:13" x14ac:dyDescent="0.35">
      <c r="A27" t="s">
        <v>561</v>
      </c>
      <c r="B27" s="2">
        <v>6265</v>
      </c>
      <c r="C27" s="3">
        <v>7.0000000000000007E-2</v>
      </c>
      <c r="D27" s="2">
        <v>2525</v>
      </c>
      <c r="E27" s="2">
        <v>1865</v>
      </c>
      <c r="F27" s="2">
        <v>1645</v>
      </c>
      <c r="G27" s="2">
        <v>4405</v>
      </c>
      <c r="H27" s="2">
        <v>650</v>
      </c>
      <c r="I27" s="3">
        <v>0.4</v>
      </c>
      <c r="J27" s="3">
        <v>0.3</v>
      </c>
      <c r="K27" s="3">
        <v>0.26</v>
      </c>
      <c r="L27" s="3">
        <v>0.7</v>
      </c>
      <c r="M27" s="3">
        <v>0.1</v>
      </c>
    </row>
    <row r="28" spans="1:13" x14ac:dyDescent="0.35">
      <c r="A28" t="s">
        <v>562</v>
      </c>
      <c r="B28" s="2">
        <v>1990</v>
      </c>
      <c r="C28" s="3">
        <v>0.02</v>
      </c>
      <c r="D28" s="2">
        <v>1175</v>
      </c>
      <c r="E28" s="2">
        <v>485</v>
      </c>
      <c r="F28" s="2">
        <v>260</v>
      </c>
      <c r="G28" s="2">
        <v>1630</v>
      </c>
      <c r="H28" s="2">
        <v>160</v>
      </c>
      <c r="I28" s="3">
        <v>0.59</v>
      </c>
      <c r="J28" s="3">
        <v>0.24</v>
      </c>
      <c r="K28" s="3">
        <v>0.13</v>
      </c>
      <c r="L28" s="3">
        <v>0.82</v>
      </c>
      <c r="M28" s="3">
        <v>0.08</v>
      </c>
    </row>
    <row r="29" spans="1:13" x14ac:dyDescent="0.35">
      <c r="A29" t="s">
        <v>702</v>
      </c>
      <c r="B29" s="2">
        <v>33950</v>
      </c>
      <c r="C29" s="3">
        <v>7.0000000000000007E-2</v>
      </c>
      <c r="D29" s="2">
        <v>12490</v>
      </c>
      <c r="E29" s="2">
        <v>11185</v>
      </c>
      <c r="F29" s="2">
        <v>8250</v>
      </c>
      <c r="G29" s="2">
        <v>20500</v>
      </c>
      <c r="H29" s="2">
        <v>3315</v>
      </c>
      <c r="I29" s="3">
        <v>0.37</v>
      </c>
      <c r="J29" s="3">
        <v>0.33</v>
      </c>
      <c r="K29" s="3">
        <v>0.24</v>
      </c>
      <c r="L29" s="3">
        <v>0.6</v>
      </c>
      <c r="M29" s="3">
        <v>0.1</v>
      </c>
    </row>
    <row r="30" spans="1:13" x14ac:dyDescent="0.35">
      <c r="A30" t="s">
        <v>753</v>
      </c>
      <c r="B30" s="2">
        <v>900</v>
      </c>
      <c r="C30" s="3">
        <v>0.05</v>
      </c>
      <c r="D30" s="2">
        <v>860</v>
      </c>
      <c r="E30" s="2">
        <v>0</v>
      </c>
      <c r="F30" s="2">
        <v>0</v>
      </c>
      <c r="G30" s="2">
        <v>0</v>
      </c>
      <c r="H30" s="2">
        <v>40</v>
      </c>
      <c r="I30" s="3">
        <v>0.96</v>
      </c>
      <c r="J30" s="3">
        <v>0</v>
      </c>
      <c r="K30" s="3">
        <v>0</v>
      </c>
      <c r="L30" s="3">
        <v>0</v>
      </c>
      <c r="M30" s="3">
        <v>0.04</v>
      </c>
    </row>
    <row r="31" spans="1:13" x14ac:dyDescent="0.35">
      <c r="A31" t="s">
        <v>754</v>
      </c>
      <c r="B31" s="2">
        <v>6300</v>
      </c>
      <c r="C31" s="3">
        <v>0.05</v>
      </c>
      <c r="D31" s="2">
        <v>1690</v>
      </c>
      <c r="E31" s="2">
        <v>2485</v>
      </c>
      <c r="F31" s="2">
        <v>1375</v>
      </c>
      <c r="G31" s="2">
        <v>2805</v>
      </c>
      <c r="H31" s="2">
        <v>735</v>
      </c>
      <c r="I31" s="3">
        <v>0.27</v>
      </c>
      <c r="J31" s="3">
        <v>0.39</v>
      </c>
      <c r="K31" s="3">
        <v>0.22</v>
      </c>
      <c r="L31" s="3">
        <v>0.45</v>
      </c>
      <c r="M31" s="3">
        <v>0.12</v>
      </c>
    </row>
    <row r="32" spans="1:13" x14ac:dyDescent="0.35">
      <c r="A32" t="s">
        <v>755</v>
      </c>
      <c r="B32" s="2">
        <v>5975</v>
      </c>
      <c r="C32" s="3">
        <v>0.05</v>
      </c>
      <c r="D32" s="2">
        <v>1710</v>
      </c>
      <c r="E32" s="2">
        <v>1965</v>
      </c>
      <c r="F32" s="2">
        <v>1715</v>
      </c>
      <c r="G32" s="2">
        <v>4025</v>
      </c>
      <c r="H32" s="2">
        <v>650</v>
      </c>
      <c r="I32" s="3">
        <v>0.28999999999999998</v>
      </c>
      <c r="J32" s="3">
        <v>0.33</v>
      </c>
      <c r="K32" s="3">
        <v>0.28999999999999998</v>
      </c>
      <c r="L32" s="3">
        <v>0.67</v>
      </c>
      <c r="M32" s="3">
        <v>0.11</v>
      </c>
    </row>
    <row r="33" spans="1:13" x14ac:dyDescent="0.35">
      <c r="A33" t="s">
        <v>756</v>
      </c>
      <c r="B33" s="2">
        <v>4410</v>
      </c>
      <c r="C33" s="3">
        <v>0.05</v>
      </c>
      <c r="D33" s="2">
        <v>1660</v>
      </c>
      <c r="E33" s="2">
        <v>1380</v>
      </c>
      <c r="F33" s="2">
        <v>1240</v>
      </c>
      <c r="G33" s="2">
        <v>3115</v>
      </c>
      <c r="H33" s="2">
        <v>385</v>
      </c>
      <c r="I33" s="3">
        <v>0.38</v>
      </c>
      <c r="J33" s="3">
        <v>0.31</v>
      </c>
      <c r="K33" s="3">
        <v>0.28000000000000003</v>
      </c>
      <c r="L33" s="3">
        <v>0.71</v>
      </c>
      <c r="M33" s="3">
        <v>0.09</v>
      </c>
    </row>
    <row r="34" spans="1:13" x14ac:dyDescent="0.35">
      <c r="A34" t="s">
        <v>757</v>
      </c>
      <c r="B34" s="2">
        <v>4635</v>
      </c>
      <c r="C34" s="3">
        <v>0.05</v>
      </c>
      <c r="D34" s="2">
        <v>1840</v>
      </c>
      <c r="E34" s="2">
        <v>1325</v>
      </c>
      <c r="F34" s="2">
        <v>1175</v>
      </c>
      <c r="G34" s="2">
        <v>3145</v>
      </c>
      <c r="H34" s="2">
        <v>610</v>
      </c>
      <c r="I34" s="3">
        <v>0.4</v>
      </c>
      <c r="J34" s="3">
        <v>0.28999999999999998</v>
      </c>
      <c r="K34" s="3">
        <v>0.25</v>
      </c>
      <c r="L34" s="3">
        <v>0.68</v>
      </c>
      <c r="M34" s="3">
        <v>0.13</v>
      </c>
    </row>
    <row r="35" spans="1:13" x14ac:dyDescent="0.35">
      <c r="A35" t="s">
        <v>758</v>
      </c>
      <c r="B35" s="2">
        <v>1405</v>
      </c>
      <c r="C35" s="3">
        <v>0.02</v>
      </c>
      <c r="D35" s="2">
        <v>845</v>
      </c>
      <c r="E35" s="2">
        <v>285</v>
      </c>
      <c r="F35" s="2">
        <v>190</v>
      </c>
      <c r="G35" s="2">
        <v>1140</v>
      </c>
      <c r="H35" s="2">
        <v>120</v>
      </c>
      <c r="I35" s="3">
        <v>0.6</v>
      </c>
      <c r="J35" s="3">
        <v>0.2</v>
      </c>
      <c r="K35" s="3">
        <v>0.13</v>
      </c>
      <c r="L35" s="3">
        <v>0.81</v>
      </c>
      <c r="M35" s="3">
        <v>0.09</v>
      </c>
    </row>
    <row r="36" spans="1:13" x14ac:dyDescent="0.35">
      <c r="A36" t="s">
        <v>810</v>
      </c>
      <c r="B36" s="2">
        <v>23620</v>
      </c>
      <c r="C36" s="3">
        <v>0.05</v>
      </c>
      <c r="D36" s="2">
        <v>8605</v>
      </c>
      <c r="E36" s="2">
        <v>7445</v>
      </c>
      <c r="F36" s="2">
        <v>5695</v>
      </c>
      <c r="G36" s="2">
        <v>14235</v>
      </c>
      <c r="H36" s="2">
        <v>2535</v>
      </c>
      <c r="I36" s="3">
        <v>0.36</v>
      </c>
      <c r="J36" s="3">
        <v>0.32</v>
      </c>
      <c r="K36" s="3">
        <v>0.24</v>
      </c>
      <c r="L36" s="3">
        <v>0.6</v>
      </c>
      <c r="M36" s="3">
        <v>0.11</v>
      </c>
    </row>
    <row r="37" spans="1:13" x14ac:dyDescent="0.35">
      <c r="A37" t="s">
        <v>759</v>
      </c>
      <c r="B37" s="2">
        <v>1425</v>
      </c>
      <c r="C37" s="3">
        <v>7.0000000000000007E-2</v>
      </c>
      <c r="D37" s="2">
        <v>1365</v>
      </c>
      <c r="E37" s="2">
        <v>0</v>
      </c>
      <c r="F37" s="2">
        <v>0</v>
      </c>
      <c r="G37" s="2">
        <v>0</v>
      </c>
      <c r="H37" s="2">
        <v>60</v>
      </c>
      <c r="I37" s="3">
        <v>0.96</v>
      </c>
      <c r="J37" s="3">
        <v>0</v>
      </c>
      <c r="K37" s="3">
        <v>0</v>
      </c>
      <c r="L37" s="3">
        <v>0</v>
      </c>
      <c r="M37" s="3">
        <v>0.04</v>
      </c>
    </row>
    <row r="38" spans="1:13" x14ac:dyDescent="0.35">
      <c r="A38" t="s">
        <v>760</v>
      </c>
      <c r="B38" s="2">
        <v>7875</v>
      </c>
      <c r="C38" s="3">
        <v>0.06</v>
      </c>
      <c r="D38" s="2">
        <v>2215</v>
      </c>
      <c r="E38" s="2">
        <v>3075</v>
      </c>
      <c r="F38" s="2">
        <v>1695</v>
      </c>
      <c r="G38" s="2">
        <v>3520</v>
      </c>
      <c r="H38" s="2">
        <v>860</v>
      </c>
      <c r="I38" s="3">
        <v>0.28000000000000003</v>
      </c>
      <c r="J38" s="3">
        <v>0.39</v>
      </c>
      <c r="K38" s="3">
        <v>0.22</v>
      </c>
      <c r="L38" s="3">
        <v>0.45</v>
      </c>
      <c r="M38" s="3">
        <v>0.11</v>
      </c>
    </row>
    <row r="39" spans="1:13" x14ac:dyDescent="0.35">
      <c r="A39" t="s">
        <v>761</v>
      </c>
      <c r="B39" s="2">
        <v>8925</v>
      </c>
      <c r="C39" s="3">
        <v>0.08</v>
      </c>
      <c r="D39" s="2">
        <v>2520</v>
      </c>
      <c r="E39" s="2">
        <v>2955</v>
      </c>
      <c r="F39" s="2">
        <v>2455</v>
      </c>
      <c r="G39" s="2">
        <v>5995</v>
      </c>
      <c r="H39" s="2">
        <v>1040</v>
      </c>
      <c r="I39" s="3">
        <v>0.28000000000000003</v>
      </c>
      <c r="J39" s="3">
        <v>0.33</v>
      </c>
      <c r="K39" s="3">
        <v>0.28000000000000003</v>
      </c>
      <c r="L39" s="3">
        <v>0.67</v>
      </c>
      <c r="M39" s="3">
        <v>0.12</v>
      </c>
    </row>
    <row r="40" spans="1:13" x14ac:dyDescent="0.35">
      <c r="A40" t="s">
        <v>762</v>
      </c>
      <c r="B40" s="2">
        <v>6315</v>
      </c>
      <c r="C40" s="3">
        <v>7.0000000000000007E-2</v>
      </c>
      <c r="D40" s="2">
        <v>2360</v>
      </c>
      <c r="E40" s="2">
        <v>2000</v>
      </c>
      <c r="F40" s="2">
        <v>1755</v>
      </c>
      <c r="G40" s="2">
        <v>4455</v>
      </c>
      <c r="H40" s="2">
        <v>555</v>
      </c>
      <c r="I40" s="3">
        <v>0.37</v>
      </c>
      <c r="J40" s="3">
        <v>0.32</v>
      </c>
      <c r="K40" s="3">
        <v>0.28000000000000003</v>
      </c>
      <c r="L40" s="3">
        <v>0.71</v>
      </c>
      <c r="M40" s="3">
        <v>0.09</v>
      </c>
    </row>
    <row r="41" spans="1:13" x14ac:dyDescent="0.35">
      <c r="A41" t="s">
        <v>763</v>
      </c>
      <c r="B41" s="2">
        <v>6910</v>
      </c>
      <c r="C41" s="3">
        <v>0.08</v>
      </c>
      <c r="D41" s="2">
        <v>2645</v>
      </c>
      <c r="E41" s="2">
        <v>1930</v>
      </c>
      <c r="F41" s="2">
        <v>1710</v>
      </c>
      <c r="G41" s="2">
        <v>4655</v>
      </c>
      <c r="H41" s="2">
        <v>860</v>
      </c>
      <c r="I41" s="3">
        <v>0.38</v>
      </c>
      <c r="J41" s="3">
        <v>0.28000000000000003</v>
      </c>
      <c r="K41" s="3">
        <v>0.25</v>
      </c>
      <c r="L41" s="3">
        <v>0.67</v>
      </c>
      <c r="M41" s="3">
        <v>0.12</v>
      </c>
    </row>
    <row r="42" spans="1:13" x14ac:dyDescent="0.35">
      <c r="A42" t="s">
        <v>764</v>
      </c>
      <c r="B42" s="2">
        <v>2150</v>
      </c>
      <c r="C42" s="3">
        <v>0.03</v>
      </c>
      <c r="D42" s="2">
        <v>1185</v>
      </c>
      <c r="E42" s="2">
        <v>485</v>
      </c>
      <c r="F42" s="2">
        <v>275</v>
      </c>
      <c r="G42" s="2">
        <v>1700</v>
      </c>
      <c r="H42" s="2">
        <v>230</v>
      </c>
      <c r="I42" s="3">
        <v>0.55000000000000004</v>
      </c>
      <c r="J42" s="3">
        <v>0.23</v>
      </c>
      <c r="K42" s="3">
        <v>0.13</v>
      </c>
      <c r="L42" s="3">
        <v>0.79</v>
      </c>
      <c r="M42" s="3">
        <v>0.11</v>
      </c>
    </row>
    <row r="43" spans="1:13" x14ac:dyDescent="0.35">
      <c r="A43" t="s">
        <v>811</v>
      </c>
      <c r="B43" s="2">
        <v>33600</v>
      </c>
      <c r="C43" s="3">
        <v>7.0000000000000007E-2</v>
      </c>
      <c r="D43" s="2">
        <v>12295</v>
      </c>
      <c r="E43" s="2">
        <v>10445</v>
      </c>
      <c r="F43" s="2">
        <v>7895</v>
      </c>
      <c r="G43" s="2">
        <v>20335</v>
      </c>
      <c r="H43" s="2">
        <v>3610</v>
      </c>
      <c r="I43" s="3">
        <v>0.37</v>
      </c>
      <c r="J43" s="3">
        <v>0.31</v>
      </c>
      <c r="K43" s="3">
        <v>0.23</v>
      </c>
      <c r="L43" s="3">
        <v>0.61</v>
      </c>
      <c r="M43" s="3">
        <v>0.11</v>
      </c>
    </row>
    <row r="44" spans="1:13" x14ac:dyDescent="0.35">
      <c r="A44" t="s">
        <v>765</v>
      </c>
      <c r="B44" s="2">
        <v>4445</v>
      </c>
      <c r="C44" s="3">
        <v>0.23</v>
      </c>
      <c r="D44" s="2">
        <v>4275</v>
      </c>
      <c r="E44" s="2">
        <v>0</v>
      </c>
      <c r="F44" s="2">
        <v>0</v>
      </c>
      <c r="G44" s="2">
        <v>0</v>
      </c>
      <c r="H44" s="2">
        <v>175</v>
      </c>
      <c r="I44" s="3">
        <v>0.96</v>
      </c>
      <c r="J44" s="3">
        <v>0</v>
      </c>
      <c r="K44" s="3">
        <v>0</v>
      </c>
      <c r="L44" s="3">
        <v>0</v>
      </c>
      <c r="M44" s="3">
        <v>0.04</v>
      </c>
    </row>
    <row r="45" spans="1:13" x14ac:dyDescent="0.35">
      <c r="A45" t="s">
        <v>766</v>
      </c>
      <c r="B45" s="2">
        <v>33190</v>
      </c>
      <c r="C45" s="3">
        <v>0.26</v>
      </c>
      <c r="D45" s="2">
        <v>8165</v>
      </c>
      <c r="E45" s="2">
        <v>12625</v>
      </c>
      <c r="F45" s="2">
        <v>7205</v>
      </c>
      <c r="G45" s="2">
        <v>13640</v>
      </c>
      <c r="H45" s="2">
        <v>4880</v>
      </c>
      <c r="I45" s="3">
        <v>0.25</v>
      </c>
      <c r="J45" s="3">
        <v>0.38</v>
      </c>
      <c r="K45" s="3">
        <v>0.22</v>
      </c>
      <c r="L45" s="3">
        <v>0.41</v>
      </c>
      <c r="M45" s="3">
        <v>0.15</v>
      </c>
    </row>
    <row r="46" spans="1:13" x14ac:dyDescent="0.35">
      <c r="A46" t="s">
        <v>767</v>
      </c>
      <c r="B46" s="2">
        <v>30015</v>
      </c>
      <c r="C46" s="3">
        <v>0.25</v>
      </c>
      <c r="D46" s="2">
        <v>8240</v>
      </c>
      <c r="E46" s="2">
        <v>9500</v>
      </c>
      <c r="F46" s="2">
        <v>8280</v>
      </c>
      <c r="G46" s="2">
        <v>19595</v>
      </c>
      <c r="H46" s="2">
        <v>4020</v>
      </c>
      <c r="I46" s="3">
        <v>0.27</v>
      </c>
      <c r="J46" s="3">
        <v>0.32</v>
      </c>
      <c r="K46" s="3">
        <v>0.28000000000000003</v>
      </c>
      <c r="L46" s="3">
        <v>0.65</v>
      </c>
      <c r="M46" s="3">
        <v>0.13</v>
      </c>
    </row>
    <row r="47" spans="1:13" x14ac:dyDescent="0.35">
      <c r="A47" t="s">
        <v>768</v>
      </c>
      <c r="B47" s="2">
        <v>21560</v>
      </c>
      <c r="C47" s="3">
        <v>0.26</v>
      </c>
      <c r="D47" s="2">
        <v>8245</v>
      </c>
      <c r="E47" s="2">
        <v>6660</v>
      </c>
      <c r="F47" s="2">
        <v>5875</v>
      </c>
      <c r="G47" s="2">
        <v>15070</v>
      </c>
      <c r="H47" s="2">
        <v>2375</v>
      </c>
      <c r="I47" s="3">
        <v>0.38</v>
      </c>
      <c r="J47" s="3">
        <v>0.31</v>
      </c>
      <c r="K47" s="3">
        <v>0.27</v>
      </c>
      <c r="L47" s="3">
        <v>0.7</v>
      </c>
      <c r="M47" s="3">
        <v>0.11</v>
      </c>
    </row>
    <row r="48" spans="1:13" x14ac:dyDescent="0.35">
      <c r="A48" t="s">
        <v>769</v>
      </c>
      <c r="B48" s="2">
        <v>22090</v>
      </c>
      <c r="C48" s="3">
        <v>0.26</v>
      </c>
      <c r="D48" s="2">
        <v>9025</v>
      </c>
      <c r="E48" s="2">
        <v>5880</v>
      </c>
      <c r="F48" s="2">
        <v>5520</v>
      </c>
      <c r="G48" s="2">
        <v>14900</v>
      </c>
      <c r="H48" s="2">
        <v>2850</v>
      </c>
      <c r="I48" s="3">
        <v>0.41</v>
      </c>
      <c r="J48" s="3">
        <v>0.27</v>
      </c>
      <c r="K48" s="3">
        <v>0.25</v>
      </c>
      <c r="L48" s="3">
        <v>0.67</v>
      </c>
      <c r="M48" s="3">
        <v>0.13</v>
      </c>
    </row>
    <row r="49" spans="1:13" x14ac:dyDescent="0.35">
      <c r="A49" t="s">
        <v>770</v>
      </c>
      <c r="B49" s="2">
        <v>7275</v>
      </c>
      <c r="C49" s="3">
        <v>0.08</v>
      </c>
      <c r="D49" s="2">
        <v>4315</v>
      </c>
      <c r="E49" s="2">
        <v>1720</v>
      </c>
      <c r="F49" s="2">
        <v>980</v>
      </c>
      <c r="G49" s="2">
        <v>5875</v>
      </c>
      <c r="H49" s="2">
        <v>670</v>
      </c>
      <c r="I49" s="3">
        <v>0.59</v>
      </c>
      <c r="J49" s="3">
        <v>0.24</v>
      </c>
      <c r="K49" s="3">
        <v>0.13</v>
      </c>
      <c r="L49" s="3">
        <v>0.81</v>
      </c>
      <c r="M49" s="3">
        <v>0.09</v>
      </c>
    </row>
    <row r="50" spans="1:13" x14ac:dyDescent="0.35">
      <c r="A50" t="s">
        <v>812</v>
      </c>
      <c r="B50" s="2">
        <v>118580</v>
      </c>
      <c r="C50" s="3">
        <v>0.26</v>
      </c>
      <c r="D50" s="2">
        <v>42265</v>
      </c>
      <c r="E50" s="2">
        <v>36385</v>
      </c>
      <c r="F50" s="2">
        <v>27855</v>
      </c>
      <c r="G50" s="2">
        <v>69075</v>
      </c>
      <c r="H50" s="2">
        <v>14970</v>
      </c>
      <c r="I50" s="3">
        <v>0.36</v>
      </c>
      <c r="J50" s="3">
        <v>0.31</v>
      </c>
      <c r="K50" s="3">
        <v>0.23</v>
      </c>
      <c r="L50" s="3">
        <v>0.57999999999999996</v>
      </c>
      <c r="M50" s="3">
        <v>0.13</v>
      </c>
    </row>
    <row r="51" spans="1:13" x14ac:dyDescent="0.35">
      <c r="A51" t="s">
        <v>569</v>
      </c>
      <c r="B51" s="2">
        <v>875</v>
      </c>
      <c r="C51" s="3">
        <v>0.04</v>
      </c>
      <c r="D51" s="2">
        <v>845</v>
      </c>
      <c r="E51" s="2">
        <v>0</v>
      </c>
      <c r="F51" s="2">
        <v>0</v>
      </c>
      <c r="G51" s="2">
        <v>0</v>
      </c>
      <c r="H51" s="2">
        <v>30</v>
      </c>
      <c r="I51" s="3">
        <v>0.97</v>
      </c>
      <c r="J51" s="3">
        <v>0</v>
      </c>
      <c r="K51" s="3">
        <v>0</v>
      </c>
      <c r="L51" s="3">
        <v>0</v>
      </c>
      <c r="M51" s="3">
        <v>0.03</v>
      </c>
    </row>
    <row r="52" spans="1:13" x14ac:dyDescent="0.35">
      <c r="A52" t="s">
        <v>570</v>
      </c>
      <c r="B52" s="2">
        <v>5125</v>
      </c>
      <c r="C52" s="3">
        <v>0.04</v>
      </c>
      <c r="D52" s="2">
        <v>1420</v>
      </c>
      <c r="E52" s="2">
        <v>2065</v>
      </c>
      <c r="F52" s="2">
        <v>1185</v>
      </c>
      <c r="G52" s="2">
        <v>2095</v>
      </c>
      <c r="H52" s="2">
        <v>555</v>
      </c>
      <c r="I52" s="3">
        <v>0.28000000000000003</v>
      </c>
      <c r="J52" s="3">
        <v>0.4</v>
      </c>
      <c r="K52" s="3">
        <v>0.23</v>
      </c>
      <c r="L52" s="3">
        <v>0.41</v>
      </c>
      <c r="M52" s="3">
        <v>0.11</v>
      </c>
    </row>
    <row r="53" spans="1:13" x14ac:dyDescent="0.35">
      <c r="A53" t="s">
        <v>571</v>
      </c>
      <c r="B53" s="2">
        <v>5515</v>
      </c>
      <c r="C53" s="3">
        <v>0.05</v>
      </c>
      <c r="D53" s="2">
        <v>1560</v>
      </c>
      <c r="E53" s="2">
        <v>1905</v>
      </c>
      <c r="F53" s="2">
        <v>1605</v>
      </c>
      <c r="G53" s="2">
        <v>3625</v>
      </c>
      <c r="H53" s="2">
        <v>665</v>
      </c>
      <c r="I53" s="3">
        <v>0.28000000000000003</v>
      </c>
      <c r="J53" s="3">
        <v>0.35</v>
      </c>
      <c r="K53" s="3">
        <v>0.28999999999999998</v>
      </c>
      <c r="L53" s="3">
        <v>0.66</v>
      </c>
      <c r="M53" s="3">
        <v>0.12</v>
      </c>
    </row>
    <row r="54" spans="1:13" x14ac:dyDescent="0.35">
      <c r="A54" t="s">
        <v>572</v>
      </c>
      <c r="B54" s="2">
        <v>3890</v>
      </c>
      <c r="C54" s="3">
        <v>0.05</v>
      </c>
      <c r="D54" s="2">
        <v>1410</v>
      </c>
      <c r="E54" s="2">
        <v>1255</v>
      </c>
      <c r="F54" s="2">
        <v>1270</v>
      </c>
      <c r="G54" s="2">
        <v>2660</v>
      </c>
      <c r="H54" s="2">
        <v>330</v>
      </c>
      <c r="I54" s="3">
        <v>0.36</v>
      </c>
      <c r="J54" s="3">
        <v>0.32</v>
      </c>
      <c r="K54" s="3">
        <v>0.33</v>
      </c>
      <c r="L54" s="3">
        <v>0.68</v>
      </c>
      <c r="M54" s="3">
        <v>0.08</v>
      </c>
    </row>
    <row r="55" spans="1:13" x14ac:dyDescent="0.35">
      <c r="A55" t="s">
        <v>573</v>
      </c>
      <c r="B55" s="2">
        <v>3960</v>
      </c>
      <c r="C55" s="3">
        <v>0.05</v>
      </c>
      <c r="D55" s="2">
        <v>1605</v>
      </c>
      <c r="E55" s="2">
        <v>1080</v>
      </c>
      <c r="F55" s="2">
        <v>980</v>
      </c>
      <c r="G55" s="2">
        <v>2700</v>
      </c>
      <c r="H55" s="2">
        <v>475</v>
      </c>
      <c r="I55" s="3">
        <v>0.41</v>
      </c>
      <c r="J55" s="3">
        <v>0.27</v>
      </c>
      <c r="K55" s="3">
        <v>0.25</v>
      </c>
      <c r="L55" s="3">
        <v>0.68</v>
      </c>
      <c r="M55" s="3">
        <v>0.12</v>
      </c>
    </row>
    <row r="56" spans="1:13" x14ac:dyDescent="0.35">
      <c r="A56" t="s">
        <v>574</v>
      </c>
      <c r="B56" s="2">
        <v>1230</v>
      </c>
      <c r="C56" s="3">
        <v>0.01</v>
      </c>
      <c r="D56" s="2">
        <v>730</v>
      </c>
      <c r="E56" s="2">
        <v>290</v>
      </c>
      <c r="F56" s="2">
        <v>160</v>
      </c>
      <c r="G56" s="2">
        <v>1020</v>
      </c>
      <c r="H56" s="2">
        <v>90</v>
      </c>
      <c r="I56" s="3">
        <v>0.59</v>
      </c>
      <c r="J56" s="3">
        <v>0.24</v>
      </c>
      <c r="K56" s="3">
        <v>0.13</v>
      </c>
      <c r="L56" s="3">
        <v>0.83</v>
      </c>
      <c r="M56" s="3">
        <v>7.0000000000000007E-2</v>
      </c>
    </row>
    <row r="57" spans="1:13" x14ac:dyDescent="0.35">
      <c r="A57" t="s">
        <v>704</v>
      </c>
      <c r="B57" s="2">
        <v>20595</v>
      </c>
      <c r="C57" s="3">
        <v>0.04</v>
      </c>
      <c r="D57" s="2">
        <v>7575</v>
      </c>
      <c r="E57" s="2">
        <v>6595</v>
      </c>
      <c r="F57" s="2">
        <v>5195</v>
      </c>
      <c r="G57" s="2">
        <v>12100</v>
      </c>
      <c r="H57" s="2">
        <v>2145</v>
      </c>
      <c r="I57" s="3">
        <v>0.37</v>
      </c>
      <c r="J57" s="3">
        <v>0.32</v>
      </c>
      <c r="K57" s="3">
        <v>0.25</v>
      </c>
      <c r="L57" s="3">
        <v>0.59</v>
      </c>
      <c r="M57" s="3">
        <v>0.1</v>
      </c>
    </row>
    <row r="58" spans="1:13" x14ac:dyDescent="0.35">
      <c r="A58" t="s">
        <v>771</v>
      </c>
      <c r="B58" s="2">
        <v>2560</v>
      </c>
      <c r="C58" s="3">
        <v>0.13</v>
      </c>
      <c r="D58" s="2">
        <v>2460</v>
      </c>
      <c r="E58" s="2">
        <v>0</v>
      </c>
      <c r="F58" s="2">
        <v>0</v>
      </c>
      <c r="G58" s="2">
        <v>0</v>
      </c>
      <c r="H58" s="2">
        <v>100</v>
      </c>
      <c r="I58" s="3">
        <v>0.96</v>
      </c>
      <c r="J58" s="3">
        <v>0</v>
      </c>
      <c r="K58" s="3">
        <v>0</v>
      </c>
      <c r="L58" s="3">
        <v>0</v>
      </c>
      <c r="M58" s="3">
        <v>0.04</v>
      </c>
    </row>
    <row r="59" spans="1:13" x14ac:dyDescent="0.35">
      <c r="A59" t="s">
        <v>772</v>
      </c>
      <c r="B59" s="2">
        <v>17280</v>
      </c>
      <c r="C59" s="3">
        <v>0.13</v>
      </c>
      <c r="D59" s="2">
        <v>4495</v>
      </c>
      <c r="E59" s="2">
        <v>6635</v>
      </c>
      <c r="F59" s="2">
        <v>3820</v>
      </c>
      <c r="G59" s="2">
        <v>7065</v>
      </c>
      <c r="H59" s="2">
        <v>2310</v>
      </c>
      <c r="I59" s="3">
        <v>0.26</v>
      </c>
      <c r="J59" s="3">
        <v>0.38</v>
      </c>
      <c r="K59" s="3">
        <v>0.22</v>
      </c>
      <c r="L59" s="3">
        <v>0.41</v>
      </c>
      <c r="M59" s="3">
        <v>0.13</v>
      </c>
    </row>
    <row r="60" spans="1:13" x14ac:dyDescent="0.35">
      <c r="A60" t="s">
        <v>773</v>
      </c>
      <c r="B60" s="2">
        <v>16545</v>
      </c>
      <c r="C60" s="3">
        <v>0.14000000000000001</v>
      </c>
      <c r="D60" s="2">
        <v>4810</v>
      </c>
      <c r="E60" s="2">
        <v>5365</v>
      </c>
      <c r="F60" s="2">
        <v>4490</v>
      </c>
      <c r="G60" s="2">
        <v>10995</v>
      </c>
      <c r="H60" s="2">
        <v>2015</v>
      </c>
      <c r="I60" s="3">
        <v>0.28999999999999998</v>
      </c>
      <c r="J60" s="3">
        <v>0.32</v>
      </c>
      <c r="K60" s="3">
        <v>0.27</v>
      </c>
      <c r="L60" s="3">
        <v>0.66</v>
      </c>
      <c r="M60" s="3">
        <v>0.12</v>
      </c>
    </row>
    <row r="61" spans="1:13" x14ac:dyDescent="0.35">
      <c r="A61" t="s">
        <v>774</v>
      </c>
      <c r="B61" s="2">
        <v>11615</v>
      </c>
      <c r="C61" s="3">
        <v>0.14000000000000001</v>
      </c>
      <c r="D61" s="2">
        <v>4540</v>
      </c>
      <c r="E61" s="2">
        <v>3600</v>
      </c>
      <c r="F61" s="2">
        <v>3330</v>
      </c>
      <c r="G61" s="2">
        <v>8180</v>
      </c>
      <c r="H61" s="2">
        <v>1095</v>
      </c>
      <c r="I61" s="3">
        <v>0.39</v>
      </c>
      <c r="J61" s="3">
        <v>0.31</v>
      </c>
      <c r="K61" s="3">
        <v>0.28999999999999998</v>
      </c>
      <c r="L61" s="3">
        <v>0.7</v>
      </c>
      <c r="M61" s="3">
        <v>0.09</v>
      </c>
    </row>
    <row r="62" spans="1:13" x14ac:dyDescent="0.35">
      <c r="A62" t="s">
        <v>775</v>
      </c>
      <c r="B62" s="2">
        <v>11570</v>
      </c>
      <c r="C62" s="3">
        <v>0.13</v>
      </c>
      <c r="D62" s="2">
        <v>4815</v>
      </c>
      <c r="E62" s="2">
        <v>3255</v>
      </c>
      <c r="F62" s="2">
        <v>2985</v>
      </c>
      <c r="G62" s="2">
        <v>8090</v>
      </c>
      <c r="H62" s="2">
        <v>1270</v>
      </c>
      <c r="I62" s="3">
        <v>0.42</v>
      </c>
      <c r="J62" s="3">
        <v>0.28000000000000003</v>
      </c>
      <c r="K62" s="3">
        <v>0.26</v>
      </c>
      <c r="L62" s="3">
        <v>0.7</v>
      </c>
      <c r="M62" s="3">
        <v>0.11</v>
      </c>
    </row>
    <row r="63" spans="1:13" x14ac:dyDescent="0.35">
      <c r="A63" t="s">
        <v>776</v>
      </c>
      <c r="B63" s="2">
        <v>3730</v>
      </c>
      <c r="C63" s="3">
        <v>0.04</v>
      </c>
      <c r="D63" s="2">
        <v>2220</v>
      </c>
      <c r="E63" s="2">
        <v>860</v>
      </c>
      <c r="F63" s="2">
        <v>465</v>
      </c>
      <c r="G63" s="2">
        <v>3040</v>
      </c>
      <c r="H63" s="2">
        <v>335</v>
      </c>
      <c r="I63" s="3">
        <v>0.6</v>
      </c>
      <c r="J63" s="3">
        <v>0.23</v>
      </c>
      <c r="K63" s="3">
        <v>0.12</v>
      </c>
      <c r="L63" s="3">
        <v>0.81</v>
      </c>
      <c r="M63" s="3">
        <v>0.09</v>
      </c>
    </row>
    <row r="64" spans="1:13" x14ac:dyDescent="0.35">
      <c r="A64" t="s">
        <v>813</v>
      </c>
      <c r="B64" s="2">
        <v>63295</v>
      </c>
      <c r="C64" s="3">
        <v>0.14000000000000001</v>
      </c>
      <c r="D64" s="2">
        <v>23340</v>
      </c>
      <c r="E64" s="2">
        <v>19720</v>
      </c>
      <c r="F64" s="2">
        <v>15090</v>
      </c>
      <c r="G64" s="2">
        <v>37370</v>
      </c>
      <c r="H64" s="2">
        <v>7125</v>
      </c>
      <c r="I64" s="3">
        <v>0.37</v>
      </c>
      <c r="J64" s="3">
        <v>0.31</v>
      </c>
      <c r="K64" s="3">
        <v>0.24</v>
      </c>
      <c r="L64" s="3">
        <v>0.59</v>
      </c>
      <c r="M64" s="3">
        <v>0.11</v>
      </c>
    </row>
    <row r="65" spans="1:13" x14ac:dyDescent="0.35">
      <c r="A65" t="s">
        <v>777</v>
      </c>
      <c r="B65" s="2">
        <v>2310</v>
      </c>
      <c r="C65" s="3">
        <v>0.12</v>
      </c>
      <c r="D65" s="2">
        <v>2235</v>
      </c>
      <c r="E65" s="2">
        <v>0</v>
      </c>
      <c r="F65" s="2">
        <v>0</v>
      </c>
      <c r="G65" s="2">
        <v>0</v>
      </c>
      <c r="H65" s="2">
        <v>75</v>
      </c>
      <c r="I65" s="3">
        <v>0.97</v>
      </c>
      <c r="J65" s="3">
        <v>0</v>
      </c>
      <c r="K65" s="3">
        <v>0</v>
      </c>
      <c r="L65" s="3">
        <v>0</v>
      </c>
      <c r="M65" s="3">
        <v>0.03</v>
      </c>
    </row>
    <row r="66" spans="1:13" x14ac:dyDescent="0.35">
      <c r="A66" t="s">
        <v>778</v>
      </c>
      <c r="B66" s="2">
        <v>16105</v>
      </c>
      <c r="C66" s="3">
        <v>0.13</v>
      </c>
      <c r="D66" s="2">
        <v>3945</v>
      </c>
      <c r="E66" s="2">
        <v>6325</v>
      </c>
      <c r="F66" s="2">
        <v>3695</v>
      </c>
      <c r="G66" s="2">
        <v>6725</v>
      </c>
      <c r="H66" s="2">
        <v>2045</v>
      </c>
      <c r="I66" s="3">
        <v>0.25</v>
      </c>
      <c r="J66" s="3">
        <v>0.39</v>
      </c>
      <c r="K66" s="3">
        <v>0.23</v>
      </c>
      <c r="L66" s="3">
        <v>0.42</v>
      </c>
      <c r="M66" s="3">
        <v>0.13</v>
      </c>
    </row>
    <row r="67" spans="1:13" x14ac:dyDescent="0.35">
      <c r="A67" t="s">
        <v>779</v>
      </c>
      <c r="B67" s="2">
        <v>16395</v>
      </c>
      <c r="C67" s="3">
        <v>0.14000000000000001</v>
      </c>
      <c r="D67" s="2">
        <v>4575</v>
      </c>
      <c r="E67" s="2">
        <v>5295</v>
      </c>
      <c r="F67" s="2">
        <v>4805</v>
      </c>
      <c r="G67" s="2">
        <v>10705</v>
      </c>
      <c r="H67" s="2">
        <v>1960</v>
      </c>
      <c r="I67" s="3">
        <v>0.28000000000000003</v>
      </c>
      <c r="J67" s="3">
        <v>0.32</v>
      </c>
      <c r="K67" s="3">
        <v>0.28999999999999998</v>
      </c>
      <c r="L67" s="3">
        <v>0.65</v>
      </c>
      <c r="M67" s="3">
        <v>0.12</v>
      </c>
    </row>
    <row r="68" spans="1:13" x14ac:dyDescent="0.35">
      <c r="A68" t="s">
        <v>780</v>
      </c>
      <c r="B68" s="2">
        <v>11730</v>
      </c>
      <c r="C68" s="3">
        <v>0.14000000000000001</v>
      </c>
      <c r="D68" s="2">
        <v>4615</v>
      </c>
      <c r="E68" s="2">
        <v>3565</v>
      </c>
      <c r="F68" s="2">
        <v>3295</v>
      </c>
      <c r="G68" s="2">
        <v>8335</v>
      </c>
      <c r="H68" s="2">
        <v>960</v>
      </c>
      <c r="I68" s="3">
        <v>0.39</v>
      </c>
      <c r="J68" s="3">
        <v>0.3</v>
      </c>
      <c r="K68" s="3">
        <v>0.28000000000000003</v>
      </c>
      <c r="L68" s="3">
        <v>0.71</v>
      </c>
      <c r="M68" s="3">
        <v>0.08</v>
      </c>
    </row>
    <row r="69" spans="1:13" x14ac:dyDescent="0.35">
      <c r="A69" t="s">
        <v>781</v>
      </c>
      <c r="B69" s="2">
        <v>11985</v>
      </c>
      <c r="C69" s="3">
        <v>0.14000000000000001</v>
      </c>
      <c r="D69" s="2">
        <v>4770</v>
      </c>
      <c r="E69" s="2">
        <v>3305</v>
      </c>
      <c r="F69" s="2">
        <v>3165</v>
      </c>
      <c r="G69" s="2">
        <v>8150</v>
      </c>
      <c r="H69" s="2">
        <v>1380</v>
      </c>
      <c r="I69" s="3">
        <v>0.4</v>
      </c>
      <c r="J69" s="3">
        <v>0.28000000000000003</v>
      </c>
      <c r="K69" s="3">
        <v>0.26</v>
      </c>
      <c r="L69" s="3">
        <v>0.68</v>
      </c>
      <c r="M69" s="3">
        <v>0.12</v>
      </c>
    </row>
    <row r="70" spans="1:13" x14ac:dyDescent="0.35">
      <c r="A70" t="s">
        <v>782</v>
      </c>
      <c r="B70" s="2">
        <v>3900</v>
      </c>
      <c r="C70" s="3">
        <v>0.05</v>
      </c>
      <c r="D70" s="2">
        <v>2240</v>
      </c>
      <c r="E70" s="2">
        <v>855</v>
      </c>
      <c r="F70" s="2">
        <v>470</v>
      </c>
      <c r="G70" s="2">
        <v>3145</v>
      </c>
      <c r="H70" s="2">
        <v>380</v>
      </c>
      <c r="I70" s="3">
        <v>0.56999999999999995</v>
      </c>
      <c r="J70" s="3">
        <v>0.22</v>
      </c>
      <c r="K70" s="3">
        <v>0.12</v>
      </c>
      <c r="L70" s="3">
        <v>0.81</v>
      </c>
      <c r="M70" s="3">
        <v>0.1</v>
      </c>
    </row>
    <row r="71" spans="1:13" x14ac:dyDescent="0.35">
      <c r="A71" t="s">
        <v>814</v>
      </c>
      <c r="B71" s="2">
        <v>62425</v>
      </c>
      <c r="C71" s="3">
        <v>0.13</v>
      </c>
      <c r="D71" s="2">
        <v>22385</v>
      </c>
      <c r="E71" s="2">
        <v>19345</v>
      </c>
      <c r="F71" s="2">
        <v>15430</v>
      </c>
      <c r="G71" s="2">
        <v>37065</v>
      </c>
      <c r="H71" s="2">
        <v>6795</v>
      </c>
      <c r="I71" s="3">
        <v>0.36</v>
      </c>
      <c r="J71" s="3">
        <v>0.31</v>
      </c>
      <c r="K71" s="3">
        <v>0.25</v>
      </c>
      <c r="L71" s="3">
        <v>0.59</v>
      </c>
      <c r="M71" s="3">
        <v>0.11</v>
      </c>
    </row>
    <row r="72" spans="1:13" x14ac:dyDescent="0.35">
      <c r="A72" t="s">
        <v>683</v>
      </c>
      <c r="B72" s="2">
        <v>50</v>
      </c>
      <c r="C72" s="3">
        <v>0</v>
      </c>
      <c r="D72" s="2">
        <v>40</v>
      </c>
      <c r="E72" s="2">
        <v>0</v>
      </c>
      <c r="F72" s="2">
        <v>0</v>
      </c>
      <c r="G72" s="2">
        <v>0</v>
      </c>
      <c r="H72" s="2">
        <v>10</v>
      </c>
      <c r="I72" s="3">
        <v>0.82</v>
      </c>
      <c r="J72" s="3">
        <v>0</v>
      </c>
      <c r="K72" s="3">
        <v>0</v>
      </c>
      <c r="L72" s="3">
        <v>0</v>
      </c>
      <c r="M72" s="3">
        <v>0.18</v>
      </c>
    </row>
    <row r="73" spans="1:13" x14ac:dyDescent="0.35">
      <c r="A73" t="s">
        <v>684</v>
      </c>
      <c r="B73" s="2">
        <v>190</v>
      </c>
      <c r="C73" s="3">
        <v>0</v>
      </c>
      <c r="D73" s="2">
        <v>75</v>
      </c>
      <c r="E73" s="2">
        <v>60</v>
      </c>
      <c r="F73" s="2">
        <v>25</v>
      </c>
      <c r="G73" s="2">
        <v>85</v>
      </c>
      <c r="H73" s="2">
        <v>25</v>
      </c>
      <c r="I73" s="3">
        <v>0.41</v>
      </c>
      <c r="J73" s="3">
        <v>0.32</v>
      </c>
      <c r="K73" s="3">
        <v>0.14000000000000001</v>
      </c>
      <c r="L73" s="3">
        <v>0.45</v>
      </c>
      <c r="M73" s="3">
        <v>0.13</v>
      </c>
    </row>
    <row r="74" spans="1:13" x14ac:dyDescent="0.35">
      <c r="A74" t="s">
        <v>685</v>
      </c>
      <c r="B74" s="2">
        <v>150</v>
      </c>
      <c r="C74" s="3">
        <v>0</v>
      </c>
      <c r="D74" s="2">
        <v>40</v>
      </c>
      <c r="E74" s="2">
        <v>45</v>
      </c>
      <c r="F74" s="2">
        <v>25</v>
      </c>
      <c r="G74" s="2">
        <v>95</v>
      </c>
      <c r="H74" s="2">
        <v>35</v>
      </c>
      <c r="I74" s="3">
        <v>0.26</v>
      </c>
      <c r="J74" s="3">
        <v>0.28999999999999998</v>
      </c>
      <c r="K74" s="3">
        <v>0.17</v>
      </c>
      <c r="L74" s="3">
        <v>0.62</v>
      </c>
      <c r="M74" s="3">
        <v>0.23</v>
      </c>
    </row>
    <row r="75" spans="1:13" x14ac:dyDescent="0.35">
      <c r="A75" t="s">
        <v>686</v>
      </c>
      <c r="B75" s="2">
        <v>130</v>
      </c>
      <c r="C75" s="3">
        <v>0</v>
      </c>
      <c r="D75" s="2">
        <v>45</v>
      </c>
      <c r="E75" s="2">
        <v>30</v>
      </c>
      <c r="F75" s="2">
        <v>40</v>
      </c>
      <c r="G75" s="2">
        <v>90</v>
      </c>
      <c r="H75" s="2">
        <v>10</v>
      </c>
      <c r="I75" s="3">
        <v>0.35</v>
      </c>
      <c r="J75" s="3">
        <v>0.25</v>
      </c>
      <c r="K75" s="3">
        <v>0.32</v>
      </c>
      <c r="L75" s="3">
        <v>0.68</v>
      </c>
      <c r="M75" s="3">
        <v>0.06</v>
      </c>
    </row>
    <row r="76" spans="1:13" x14ac:dyDescent="0.35">
      <c r="A76" t="s">
        <v>687</v>
      </c>
      <c r="B76" s="2">
        <v>120</v>
      </c>
      <c r="C76" s="3">
        <v>0</v>
      </c>
      <c r="D76" s="2">
        <v>55</v>
      </c>
      <c r="E76" s="2">
        <v>25</v>
      </c>
      <c r="F76" s="2">
        <v>20</v>
      </c>
      <c r="G76" s="2">
        <v>90</v>
      </c>
      <c r="H76" s="2">
        <v>15</v>
      </c>
      <c r="I76" s="3">
        <v>0.45</v>
      </c>
      <c r="J76" s="3">
        <v>0.19</v>
      </c>
      <c r="K76" s="3">
        <v>0.15</v>
      </c>
      <c r="L76" s="3">
        <v>0.74</v>
      </c>
      <c r="M76" s="3">
        <v>0.13</v>
      </c>
    </row>
    <row r="77" spans="1:13" x14ac:dyDescent="0.35">
      <c r="A77" t="s">
        <v>688</v>
      </c>
      <c r="B77" s="2">
        <v>60</v>
      </c>
      <c r="C77" s="3">
        <v>0</v>
      </c>
      <c r="D77" s="2">
        <v>35</v>
      </c>
      <c r="E77" s="2">
        <v>10</v>
      </c>
      <c r="F77" s="2">
        <v>5</v>
      </c>
      <c r="G77" s="2">
        <v>45</v>
      </c>
      <c r="H77" s="2">
        <v>10</v>
      </c>
      <c r="I77" s="3">
        <v>0.6</v>
      </c>
      <c r="J77" s="3">
        <v>0.13</v>
      </c>
      <c r="K77" s="3">
        <v>7.0000000000000007E-2</v>
      </c>
      <c r="L77" s="3">
        <v>0.78</v>
      </c>
      <c r="M77" s="3">
        <v>0.15</v>
      </c>
    </row>
    <row r="78" spans="1:13" x14ac:dyDescent="0.35">
      <c r="A78" t="s">
        <v>723</v>
      </c>
      <c r="B78" s="2">
        <v>695</v>
      </c>
      <c r="C78" s="3">
        <v>0</v>
      </c>
      <c r="D78" s="2">
        <v>290</v>
      </c>
      <c r="E78" s="2">
        <v>165</v>
      </c>
      <c r="F78" s="2">
        <v>115</v>
      </c>
      <c r="G78" s="2">
        <v>400</v>
      </c>
      <c r="H78" s="2">
        <v>100</v>
      </c>
      <c r="I78" s="3">
        <v>0.42</v>
      </c>
      <c r="J78" s="3">
        <v>0.24</v>
      </c>
      <c r="K78" s="3">
        <v>0.17</v>
      </c>
      <c r="L78" s="3">
        <v>0.57999999999999996</v>
      </c>
      <c r="M78" s="3">
        <v>0.15</v>
      </c>
    </row>
    <row r="79" spans="1:13" x14ac:dyDescent="0.35">
      <c r="A79" t="s">
        <v>677</v>
      </c>
      <c r="B79" s="2">
        <v>1955</v>
      </c>
      <c r="C79" s="3">
        <v>0.1</v>
      </c>
      <c r="D79" s="2">
        <v>1900</v>
      </c>
      <c r="E79" s="2">
        <v>0</v>
      </c>
      <c r="F79" s="2">
        <v>0</v>
      </c>
      <c r="G79" s="2">
        <v>0</v>
      </c>
      <c r="H79" s="2">
        <v>55</v>
      </c>
      <c r="I79" s="3">
        <v>0.97</v>
      </c>
      <c r="J79" s="3">
        <v>0</v>
      </c>
      <c r="K79" s="3">
        <v>0</v>
      </c>
      <c r="L79" s="3">
        <v>0</v>
      </c>
      <c r="M79" s="3">
        <v>0.03</v>
      </c>
    </row>
    <row r="80" spans="1:13" x14ac:dyDescent="0.35">
      <c r="A80" t="s">
        <v>678</v>
      </c>
      <c r="B80" s="2">
        <v>6715</v>
      </c>
      <c r="C80" s="3">
        <v>0.05</v>
      </c>
      <c r="D80" s="2">
        <v>3920</v>
      </c>
      <c r="E80" s="2">
        <v>1690</v>
      </c>
      <c r="F80" s="2">
        <v>620</v>
      </c>
      <c r="G80" s="2">
        <v>3840</v>
      </c>
      <c r="H80" s="2">
        <v>565</v>
      </c>
      <c r="I80" s="3">
        <v>0.57999999999999996</v>
      </c>
      <c r="J80" s="3">
        <v>0.25</v>
      </c>
      <c r="K80" s="3">
        <v>0.09</v>
      </c>
      <c r="L80" s="3">
        <v>0.56999999999999995</v>
      </c>
      <c r="M80" s="3">
        <v>0.08</v>
      </c>
    </row>
    <row r="81" spans="1:13" x14ac:dyDescent="0.35">
      <c r="A81" t="s">
        <v>679</v>
      </c>
      <c r="B81" s="2">
        <v>2505</v>
      </c>
      <c r="C81" s="3">
        <v>0.02</v>
      </c>
      <c r="D81" s="2">
        <v>1350</v>
      </c>
      <c r="E81" s="2">
        <v>645</v>
      </c>
      <c r="F81" s="2">
        <v>245</v>
      </c>
      <c r="G81" s="2">
        <v>2110</v>
      </c>
      <c r="H81" s="2">
        <v>205</v>
      </c>
      <c r="I81" s="3">
        <v>0.54</v>
      </c>
      <c r="J81" s="3">
        <v>0.26</v>
      </c>
      <c r="K81" s="3">
        <v>0.1</v>
      </c>
      <c r="L81" s="3">
        <v>0.84</v>
      </c>
      <c r="M81" s="3">
        <v>0.08</v>
      </c>
    </row>
    <row r="82" spans="1:13" x14ac:dyDescent="0.35">
      <c r="A82" t="s">
        <v>680</v>
      </c>
      <c r="B82" s="2">
        <v>765</v>
      </c>
      <c r="C82" s="3">
        <v>0.01</v>
      </c>
      <c r="D82" s="2">
        <v>310</v>
      </c>
      <c r="E82" s="2">
        <v>255</v>
      </c>
      <c r="F82" s="2">
        <v>135</v>
      </c>
      <c r="G82" s="2">
        <v>595</v>
      </c>
      <c r="H82" s="2">
        <v>70</v>
      </c>
      <c r="I82" s="3">
        <v>0.4</v>
      </c>
      <c r="J82" s="3">
        <v>0.33</v>
      </c>
      <c r="K82" s="3">
        <v>0.17</v>
      </c>
      <c r="L82" s="3">
        <v>0.78</v>
      </c>
      <c r="M82" s="3">
        <v>0.09</v>
      </c>
    </row>
    <row r="83" spans="1:13" x14ac:dyDescent="0.35">
      <c r="A83" t="s">
        <v>681</v>
      </c>
      <c r="B83" s="2">
        <v>525</v>
      </c>
      <c r="C83" s="3">
        <v>0.01</v>
      </c>
      <c r="D83" s="2">
        <v>250</v>
      </c>
      <c r="E83" s="2">
        <v>140</v>
      </c>
      <c r="F83" s="2">
        <v>85</v>
      </c>
      <c r="G83" s="2">
        <v>410</v>
      </c>
      <c r="H83" s="2">
        <v>55</v>
      </c>
      <c r="I83" s="3">
        <v>0.47</v>
      </c>
      <c r="J83" s="3">
        <v>0.26</v>
      </c>
      <c r="K83" s="3">
        <v>0.16</v>
      </c>
      <c r="L83" s="3">
        <v>0.78</v>
      </c>
      <c r="M83" s="3">
        <v>0.11</v>
      </c>
    </row>
    <row r="84" spans="1:13" x14ac:dyDescent="0.35">
      <c r="A84" t="s">
        <v>682</v>
      </c>
      <c r="B84" s="2">
        <v>105</v>
      </c>
      <c r="C84" s="3">
        <v>0</v>
      </c>
      <c r="D84" s="2">
        <v>55</v>
      </c>
      <c r="E84" s="2">
        <v>20</v>
      </c>
      <c r="F84" s="2">
        <v>15</v>
      </c>
      <c r="G84" s="2">
        <v>90</v>
      </c>
      <c r="H84" s="2">
        <v>5</v>
      </c>
      <c r="I84" s="3">
        <v>0.54</v>
      </c>
      <c r="J84" s="3">
        <v>0.2</v>
      </c>
      <c r="K84" s="3">
        <v>0.12</v>
      </c>
      <c r="L84" s="3">
        <v>0.88</v>
      </c>
      <c r="M84" s="3">
        <v>7.0000000000000007E-2</v>
      </c>
    </row>
    <row r="85" spans="1:13" x14ac:dyDescent="0.35">
      <c r="A85" t="s">
        <v>722</v>
      </c>
      <c r="B85" s="2">
        <v>12575</v>
      </c>
      <c r="C85" s="3">
        <v>0.03</v>
      </c>
      <c r="D85" s="2">
        <v>7785</v>
      </c>
      <c r="E85" s="2">
        <v>2750</v>
      </c>
      <c r="F85" s="2">
        <v>1095</v>
      </c>
      <c r="G85" s="2">
        <v>7045</v>
      </c>
      <c r="H85" s="2">
        <v>960</v>
      </c>
      <c r="I85" s="3">
        <v>0.62</v>
      </c>
      <c r="J85" s="3">
        <v>0.22</v>
      </c>
      <c r="K85" s="3">
        <v>0.09</v>
      </c>
      <c r="L85" s="3">
        <v>0.56000000000000005</v>
      </c>
      <c r="M85" s="3">
        <v>0.08</v>
      </c>
    </row>
    <row r="86" spans="1:13" x14ac:dyDescent="0.35">
      <c r="A86" t="s">
        <v>783</v>
      </c>
      <c r="B86" s="2">
        <v>55</v>
      </c>
      <c r="C86" s="3">
        <v>0</v>
      </c>
      <c r="D86" s="2" t="s">
        <v>879</v>
      </c>
      <c r="E86" s="2">
        <v>0</v>
      </c>
      <c r="F86" s="2">
        <v>0</v>
      </c>
      <c r="G86" s="2">
        <v>0</v>
      </c>
      <c r="H86" s="2" t="s">
        <v>879</v>
      </c>
      <c r="I86" s="2" t="s">
        <v>879</v>
      </c>
      <c r="J86" s="3">
        <v>0</v>
      </c>
      <c r="K86" s="3">
        <v>0</v>
      </c>
      <c r="L86" s="3">
        <v>0</v>
      </c>
      <c r="M86" s="3" t="s">
        <v>879</v>
      </c>
    </row>
    <row r="87" spans="1:13" x14ac:dyDescent="0.35">
      <c r="A87" t="s">
        <v>784</v>
      </c>
      <c r="B87" s="2">
        <v>215</v>
      </c>
      <c r="C87" s="3">
        <v>0</v>
      </c>
      <c r="D87" s="2">
        <v>70</v>
      </c>
      <c r="E87" s="2">
        <v>95</v>
      </c>
      <c r="F87" s="2">
        <v>55</v>
      </c>
      <c r="G87" s="2">
        <v>95</v>
      </c>
      <c r="H87" s="2">
        <v>15</v>
      </c>
      <c r="I87" s="3">
        <v>0.32</v>
      </c>
      <c r="J87" s="3">
        <v>0.44</v>
      </c>
      <c r="K87" s="3">
        <v>0.26</v>
      </c>
      <c r="L87" s="3">
        <v>0.44</v>
      </c>
      <c r="M87" s="3">
        <v>0.08</v>
      </c>
    </row>
    <row r="88" spans="1:13" x14ac:dyDescent="0.35">
      <c r="A88" t="s">
        <v>785</v>
      </c>
      <c r="B88" s="2">
        <v>280</v>
      </c>
      <c r="C88" s="3">
        <v>0</v>
      </c>
      <c r="D88" s="2">
        <v>75</v>
      </c>
      <c r="E88" s="2">
        <v>95</v>
      </c>
      <c r="F88" s="2">
        <v>95</v>
      </c>
      <c r="G88" s="2">
        <v>190</v>
      </c>
      <c r="H88" s="2">
        <v>25</v>
      </c>
      <c r="I88" s="3">
        <v>0.27</v>
      </c>
      <c r="J88" s="3">
        <v>0.33</v>
      </c>
      <c r="K88" s="3">
        <v>0.33</v>
      </c>
      <c r="L88" s="3">
        <v>0.68</v>
      </c>
      <c r="M88" s="3">
        <v>0.1</v>
      </c>
    </row>
    <row r="89" spans="1:13" x14ac:dyDescent="0.35">
      <c r="A89" t="s">
        <v>786</v>
      </c>
      <c r="B89" s="2">
        <v>150</v>
      </c>
      <c r="C89" s="3">
        <v>0</v>
      </c>
      <c r="D89" s="2">
        <v>40</v>
      </c>
      <c r="E89" s="2">
        <v>50</v>
      </c>
      <c r="F89" s="2">
        <v>60</v>
      </c>
      <c r="G89" s="2">
        <v>100</v>
      </c>
      <c r="H89" s="2">
        <v>10</v>
      </c>
      <c r="I89" s="3">
        <v>0.28000000000000003</v>
      </c>
      <c r="J89" s="3">
        <v>0.33</v>
      </c>
      <c r="K89" s="3">
        <v>0.41</v>
      </c>
      <c r="L89" s="3">
        <v>0.66</v>
      </c>
      <c r="M89" s="3">
        <v>0.06</v>
      </c>
    </row>
    <row r="90" spans="1:13" x14ac:dyDescent="0.35">
      <c r="A90" t="s">
        <v>787</v>
      </c>
      <c r="B90" s="2">
        <v>195</v>
      </c>
      <c r="C90" s="3">
        <v>0</v>
      </c>
      <c r="D90" s="2">
        <v>75</v>
      </c>
      <c r="E90" s="2">
        <v>70</v>
      </c>
      <c r="F90" s="2">
        <v>55</v>
      </c>
      <c r="G90" s="2">
        <v>145</v>
      </c>
      <c r="H90" s="2">
        <v>15</v>
      </c>
      <c r="I90" s="3">
        <v>0.38</v>
      </c>
      <c r="J90" s="3">
        <v>0.35</v>
      </c>
      <c r="K90" s="3">
        <v>0.28000000000000003</v>
      </c>
      <c r="L90" s="3">
        <v>0.74</v>
      </c>
      <c r="M90" s="3">
        <v>0.09</v>
      </c>
    </row>
    <row r="91" spans="1:13" x14ac:dyDescent="0.35">
      <c r="A91" t="s">
        <v>788</v>
      </c>
      <c r="B91" s="2">
        <v>50</v>
      </c>
      <c r="C91" s="3">
        <v>0</v>
      </c>
      <c r="D91" s="2">
        <v>30</v>
      </c>
      <c r="E91" s="2">
        <v>10</v>
      </c>
      <c r="F91" s="2">
        <v>10</v>
      </c>
      <c r="G91" s="2">
        <v>40</v>
      </c>
      <c r="H91" s="2">
        <v>5</v>
      </c>
      <c r="I91" s="3">
        <v>0.56999999999999995</v>
      </c>
      <c r="J91" s="3">
        <v>0.2</v>
      </c>
      <c r="K91" s="3">
        <v>0.16</v>
      </c>
      <c r="L91" s="3">
        <v>0.82</v>
      </c>
      <c r="M91" s="3">
        <v>0.1</v>
      </c>
    </row>
    <row r="92" spans="1:13" x14ac:dyDescent="0.35">
      <c r="A92" t="s">
        <v>815</v>
      </c>
      <c r="B92" s="2">
        <v>950</v>
      </c>
      <c r="C92" s="3">
        <v>0</v>
      </c>
      <c r="D92" s="2">
        <v>345</v>
      </c>
      <c r="E92" s="2">
        <v>315</v>
      </c>
      <c r="F92" s="2">
        <v>275</v>
      </c>
      <c r="G92" s="2">
        <v>570</v>
      </c>
      <c r="H92" s="2">
        <v>75</v>
      </c>
      <c r="I92" s="3">
        <v>0.36</v>
      </c>
      <c r="J92" s="3">
        <v>0.33</v>
      </c>
      <c r="K92" s="3">
        <v>0.28999999999999998</v>
      </c>
      <c r="L92" s="3">
        <v>0.6</v>
      </c>
      <c r="M92" s="3">
        <v>0.08</v>
      </c>
    </row>
    <row r="93" spans="1:13" x14ac:dyDescent="0.35">
      <c r="A93" t="s">
        <v>789</v>
      </c>
      <c r="B93" s="2">
        <v>40</v>
      </c>
      <c r="C93" s="3">
        <v>0</v>
      </c>
      <c r="D93" s="2" t="s">
        <v>879</v>
      </c>
      <c r="E93" s="2">
        <v>0</v>
      </c>
      <c r="F93" s="2">
        <v>0</v>
      </c>
      <c r="G93" s="2">
        <v>0</v>
      </c>
      <c r="H93" s="2" t="s">
        <v>879</v>
      </c>
      <c r="I93" s="2" t="s">
        <v>879</v>
      </c>
      <c r="J93" s="3">
        <v>0</v>
      </c>
      <c r="K93" s="3">
        <v>0</v>
      </c>
      <c r="L93" s="3">
        <v>0</v>
      </c>
      <c r="M93" s="3" t="s">
        <v>879</v>
      </c>
    </row>
    <row r="94" spans="1:13" x14ac:dyDescent="0.35">
      <c r="A94" t="s">
        <v>790</v>
      </c>
      <c r="B94" s="2">
        <v>250</v>
      </c>
      <c r="C94" s="3">
        <v>0</v>
      </c>
      <c r="D94" s="2">
        <v>75</v>
      </c>
      <c r="E94" s="2">
        <v>120</v>
      </c>
      <c r="F94" s="2">
        <v>65</v>
      </c>
      <c r="G94" s="2">
        <v>110</v>
      </c>
      <c r="H94" s="2">
        <v>15</v>
      </c>
      <c r="I94" s="3">
        <v>0.28999999999999998</v>
      </c>
      <c r="J94" s="3">
        <v>0.47</v>
      </c>
      <c r="K94" s="3">
        <v>0.27</v>
      </c>
      <c r="L94" s="3">
        <v>0.43</v>
      </c>
      <c r="M94" s="3">
        <v>0.06</v>
      </c>
    </row>
    <row r="95" spans="1:13" x14ac:dyDescent="0.35">
      <c r="A95" t="s">
        <v>791</v>
      </c>
      <c r="B95" s="2">
        <v>235</v>
      </c>
      <c r="C95" s="3">
        <v>0</v>
      </c>
      <c r="D95" s="2">
        <v>65</v>
      </c>
      <c r="E95" s="2">
        <v>80</v>
      </c>
      <c r="F95" s="2">
        <v>65</v>
      </c>
      <c r="G95" s="2">
        <v>160</v>
      </c>
      <c r="H95" s="2">
        <v>25</v>
      </c>
      <c r="I95" s="3">
        <v>0.27</v>
      </c>
      <c r="J95" s="3">
        <v>0.33</v>
      </c>
      <c r="K95" s="3">
        <v>0.28999999999999998</v>
      </c>
      <c r="L95" s="3">
        <v>0.68</v>
      </c>
      <c r="M95" s="3">
        <v>0.11</v>
      </c>
    </row>
    <row r="96" spans="1:13" x14ac:dyDescent="0.35">
      <c r="A96" t="s">
        <v>792</v>
      </c>
      <c r="B96" s="2">
        <v>185</v>
      </c>
      <c r="C96" s="3">
        <v>0</v>
      </c>
      <c r="D96" s="2">
        <v>70</v>
      </c>
      <c r="E96" s="2">
        <v>55</v>
      </c>
      <c r="F96" s="2">
        <v>55</v>
      </c>
      <c r="G96" s="2">
        <v>130</v>
      </c>
      <c r="H96" s="2">
        <v>20</v>
      </c>
      <c r="I96" s="3">
        <v>0.39</v>
      </c>
      <c r="J96" s="3">
        <v>0.31</v>
      </c>
      <c r="K96" s="3">
        <v>0.28999999999999998</v>
      </c>
      <c r="L96" s="3">
        <v>0.69</v>
      </c>
      <c r="M96" s="3">
        <v>0.1</v>
      </c>
    </row>
    <row r="97" spans="1:13" x14ac:dyDescent="0.35">
      <c r="A97" t="s">
        <v>793</v>
      </c>
      <c r="B97" s="2">
        <v>195</v>
      </c>
      <c r="C97" s="3">
        <v>0</v>
      </c>
      <c r="D97" s="2">
        <v>85</v>
      </c>
      <c r="E97" s="2">
        <v>55</v>
      </c>
      <c r="F97" s="2">
        <v>55</v>
      </c>
      <c r="G97" s="2">
        <v>140</v>
      </c>
      <c r="H97" s="2">
        <v>15</v>
      </c>
      <c r="I97" s="3">
        <v>0.44</v>
      </c>
      <c r="J97" s="3">
        <v>0.28000000000000003</v>
      </c>
      <c r="K97" s="3">
        <v>0.28000000000000003</v>
      </c>
      <c r="L97" s="3">
        <v>0.72</v>
      </c>
      <c r="M97" s="3">
        <v>0.08</v>
      </c>
    </row>
    <row r="98" spans="1:13" x14ac:dyDescent="0.35">
      <c r="A98" t="s">
        <v>794</v>
      </c>
      <c r="B98" s="2">
        <v>75</v>
      </c>
      <c r="C98" s="3">
        <v>0</v>
      </c>
      <c r="D98" s="2">
        <v>45</v>
      </c>
      <c r="E98" s="2">
        <v>15</v>
      </c>
      <c r="F98" s="2">
        <v>5</v>
      </c>
      <c r="G98" s="2">
        <v>65</v>
      </c>
      <c r="H98" s="2">
        <v>10</v>
      </c>
      <c r="I98" s="3">
        <v>0.57999999999999996</v>
      </c>
      <c r="J98" s="3">
        <v>0.19</v>
      </c>
      <c r="K98" s="3">
        <v>0.08</v>
      </c>
      <c r="L98" s="3">
        <v>0.82</v>
      </c>
      <c r="M98" s="3">
        <v>0.12</v>
      </c>
    </row>
    <row r="99" spans="1:13" x14ac:dyDescent="0.35">
      <c r="A99" t="s">
        <v>816</v>
      </c>
      <c r="B99" s="2">
        <v>980</v>
      </c>
      <c r="C99" s="3">
        <v>0</v>
      </c>
      <c r="D99" s="2">
        <v>375</v>
      </c>
      <c r="E99" s="2">
        <v>325</v>
      </c>
      <c r="F99" s="2">
        <v>250</v>
      </c>
      <c r="G99" s="2">
        <v>600</v>
      </c>
      <c r="H99" s="2">
        <v>85</v>
      </c>
      <c r="I99" s="3">
        <v>0.38</v>
      </c>
      <c r="J99" s="3">
        <v>0.33</v>
      </c>
      <c r="K99" s="3">
        <v>0.25</v>
      </c>
      <c r="L99" s="3">
        <v>0.61</v>
      </c>
      <c r="M99" s="3">
        <v>0.09</v>
      </c>
    </row>
    <row r="100" spans="1:13" x14ac:dyDescent="0.35">
      <c r="A100" t="s">
        <v>795</v>
      </c>
      <c r="B100" s="2">
        <v>1360</v>
      </c>
      <c r="C100" s="3">
        <v>7.0000000000000007E-2</v>
      </c>
      <c r="D100" s="2">
        <v>1320</v>
      </c>
      <c r="E100" s="2">
        <v>0</v>
      </c>
      <c r="F100" s="2">
        <v>0</v>
      </c>
      <c r="G100" s="2">
        <v>0</v>
      </c>
      <c r="H100" s="2">
        <v>35</v>
      </c>
      <c r="I100" s="3">
        <v>0.97</v>
      </c>
      <c r="J100" s="3">
        <v>0</v>
      </c>
      <c r="K100" s="3">
        <v>0</v>
      </c>
      <c r="L100" s="3">
        <v>0</v>
      </c>
      <c r="M100" s="3">
        <v>0.03</v>
      </c>
    </row>
    <row r="101" spans="1:13" x14ac:dyDescent="0.35">
      <c r="A101" t="s">
        <v>796</v>
      </c>
      <c r="B101" s="2">
        <v>9065</v>
      </c>
      <c r="C101" s="3">
        <v>7.0000000000000007E-2</v>
      </c>
      <c r="D101" s="2">
        <v>2390</v>
      </c>
      <c r="E101" s="2">
        <v>3635</v>
      </c>
      <c r="F101" s="2">
        <v>2055</v>
      </c>
      <c r="G101" s="2">
        <v>3910</v>
      </c>
      <c r="H101" s="2">
        <v>1080</v>
      </c>
      <c r="I101" s="3">
        <v>0.26</v>
      </c>
      <c r="J101" s="3">
        <v>0.4</v>
      </c>
      <c r="K101" s="3">
        <v>0.23</v>
      </c>
      <c r="L101" s="3">
        <v>0.43</v>
      </c>
      <c r="M101" s="3">
        <v>0.12</v>
      </c>
    </row>
    <row r="102" spans="1:13" x14ac:dyDescent="0.35">
      <c r="A102" t="s">
        <v>797</v>
      </c>
      <c r="B102" s="2">
        <v>8480</v>
      </c>
      <c r="C102" s="3">
        <v>7.0000000000000007E-2</v>
      </c>
      <c r="D102" s="2">
        <v>2370</v>
      </c>
      <c r="E102" s="2">
        <v>2750</v>
      </c>
      <c r="F102" s="2">
        <v>2490</v>
      </c>
      <c r="G102" s="2">
        <v>5705</v>
      </c>
      <c r="H102" s="2">
        <v>955</v>
      </c>
      <c r="I102" s="3">
        <v>0.28000000000000003</v>
      </c>
      <c r="J102" s="3">
        <v>0.32</v>
      </c>
      <c r="K102" s="3">
        <v>0.28999999999999998</v>
      </c>
      <c r="L102" s="3">
        <v>0.67</v>
      </c>
      <c r="M102" s="3">
        <v>0.11</v>
      </c>
    </row>
    <row r="103" spans="1:13" x14ac:dyDescent="0.35">
      <c r="A103" t="s">
        <v>798</v>
      </c>
      <c r="B103" s="2">
        <v>6285</v>
      </c>
      <c r="C103" s="3">
        <v>7.0000000000000007E-2</v>
      </c>
      <c r="D103" s="2">
        <v>2365</v>
      </c>
      <c r="E103" s="2">
        <v>2015</v>
      </c>
      <c r="F103" s="2">
        <v>1830</v>
      </c>
      <c r="G103" s="2">
        <v>4485</v>
      </c>
      <c r="H103" s="2">
        <v>540</v>
      </c>
      <c r="I103" s="3">
        <v>0.38</v>
      </c>
      <c r="J103" s="3">
        <v>0.32</v>
      </c>
      <c r="K103" s="3">
        <v>0.28999999999999998</v>
      </c>
      <c r="L103" s="3">
        <v>0.71</v>
      </c>
      <c r="M103" s="3">
        <v>0.09</v>
      </c>
    </row>
    <row r="104" spans="1:13" x14ac:dyDescent="0.35">
      <c r="A104" t="s">
        <v>799</v>
      </c>
      <c r="B104" s="2">
        <v>6475</v>
      </c>
      <c r="C104" s="3">
        <v>0.08</v>
      </c>
      <c r="D104" s="2">
        <v>2695</v>
      </c>
      <c r="E104" s="2">
        <v>1805</v>
      </c>
      <c r="F104" s="2">
        <v>1615</v>
      </c>
      <c r="G104" s="2">
        <v>4555</v>
      </c>
      <c r="H104" s="2">
        <v>710</v>
      </c>
      <c r="I104" s="3">
        <v>0.42</v>
      </c>
      <c r="J104" s="3">
        <v>0.28000000000000003</v>
      </c>
      <c r="K104" s="3">
        <v>0.25</v>
      </c>
      <c r="L104" s="3">
        <v>0.7</v>
      </c>
      <c r="M104" s="3">
        <v>0.11</v>
      </c>
    </row>
    <row r="105" spans="1:13" x14ac:dyDescent="0.35">
      <c r="A105" t="s">
        <v>800</v>
      </c>
      <c r="B105" s="2">
        <v>2140</v>
      </c>
      <c r="C105" s="3">
        <v>0.02</v>
      </c>
      <c r="D105" s="2">
        <v>1320</v>
      </c>
      <c r="E105" s="2">
        <v>495</v>
      </c>
      <c r="F105" s="2">
        <v>275</v>
      </c>
      <c r="G105" s="2">
        <v>1760</v>
      </c>
      <c r="H105" s="2">
        <v>160</v>
      </c>
      <c r="I105" s="3">
        <v>0.62</v>
      </c>
      <c r="J105" s="3">
        <v>0.23</v>
      </c>
      <c r="K105" s="3">
        <v>0.13</v>
      </c>
      <c r="L105" s="3">
        <v>0.82</v>
      </c>
      <c r="M105" s="3">
        <v>7.0000000000000007E-2</v>
      </c>
    </row>
    <row r="106" spans="1:13" x14ac:dyDescent="0.35">
      <c r="A106" t="s">
        <v>817</v>
      </c>
      <c r="B106" s="2">
        <v>33800</v>
      </c>
      <c r="C106" s="3">
        <v>7.0000000000000007E-2</v>
      </c>
      <c r="D106" s="2">
        <v>12460</v>
      </c>
      <c r="E106" s="2">
        <v>10700</v>
      </c>
      <c r="F106" s="2">
        <v>8260</v>
      </c>
      <c r="G106" s="2">
        <v>20410</v>
      </c>
      <c r="H106" s="2">
        <v>3480</v>
      </c>
      <c r="I106" s="3">
        <v>0.37</v>
      </c>
      <c r="J106" s="3">
        <v>0.32</v>
      </c>
      <c r="K106" s="3">
        <v>0.24</v>
      </c>
      <c r="L106" s="3">
        <v>0.6</v>
      </c>
      <c r="M106" s="3">
        <v>0.1</v>
      </c>
    </row>
    <row r="107" spans="1:13" x14ac:dyDescent="0.35">
      <c r="A107" t="s">
        <v>386</v>
      </c>
      <c r="B107" s="2">
        <v>19480</v>
      </c>
      <c r="C107" s="3">
        <v>1</v>
      </c>
      <c r="D107" s="2">
        <v>18770</v>
      </c>
      <c r="E107" s="2">
        <v>0</v>
      </c>
      <c r="F107" s="2">
        <v>0</v>
      </c>
      <c r="G107" s="2">
        <v>0</v>
      </c>
      <c r="H107" s="2">
        <v>705</v>
      </c>
      <c r="I107" s="3">
        <v>0.96</v>
      </c>
      <c r="J107" s="3">
        <v>0</v>
      </c>
      <c r="K107" s="3">
        <v>0</v>
      </c>
      <c r="L107" s="3">
        <v>0</v>
      </c>
      <c r="M107" s="3">
        <v>0.04</v>
      </c>
    </row>
    <row r="108" spans="1:13" x14ac:dyDescent="0.35">
      <c r="A108" t="s">
        <v>387</v>
      </c>
      <c r="B108" s="2">
        <v>128075</v>
      </c>
      <c r="C108" s="3">
        <v>1</v>
      </c>
      <c r="D108" s="2">
        <v>35225</v>
      </c>
      <c r="E108" s="2">
        <v>49175</v>
      </c>
      <c r="F108" s="2">
        <v>27275</v>
      </c>
      <c r="G108" s="2">
        <v>54885</v>
      </c>
      <c r="H108" s="2">
        <v>16215</v>
      </c>
      <c r="I108" s="3">
        <v>0.28000000000000003</v>
      </c>
      <c r="J108" s="3">
        <v>0.38</v>
      </c>
      <c r="K108" s="3">
        <v>0.21</v>
      </c>
      <c r="L108" s="3">
        <v>0.43</v>
      </c>
      <c r="M108" s="3">
        <v>0.13</v>
      </c>
    </row>
    <row r="109" spans="1:13" x14ac:dyDescent="0.35">
      <c r="A109" t="s">
        <v>388</v>
      </c>
      <c r="B109" s="2">
        <v>118605</v>
      </c>
      <c r="C109" s="3">
        <v>1</v>
      </c>
      <c r="D109" s="2">
        <v>34040</v>
      </c>
      <c r="E109" s="2">
        <v>38430</v>
      </c>
      <c r="F109" s="2">
        <v>33110</v>
      </c>
      <c r="G109" s="2">
        <v>78835</v>
      </c>
      <c r="H109" s="2">
        <v>14275</v>
      </c>
      <c r="I109" s="3">
        <v>0.28999999999999998</v>
      </c>
      <c r="J109" s="3">
        <v>0.32</v>
      </c>
      <c r="K109" s="3">
        <v>0.28000000000000003</v>
      </c>
      <c r="L109" s="3">
        <v>0.66</v>
      </c>
      <c r="M109" s="3">
        <v>0.12</v>
      </c>
    </row>
    <row r="110" spans="1:13" x14ac:dyDescent="0.35">
      <c r="A110" t="s">
        <v>389</v>
      </c>
      <c r="B110" s="2">
        <v>84235</v>
      </c>
      <c r="C110" s="3">
        <v>1</v>
      </c>
      <c r="D110" s="2">
        <v>32125</v>
      </c>
      <c r="E110" s="2">
        <v>26540</v>
      </c>
      <c r="F110" s="2">
        <v>24065</v>
      </c>
      <c r="G110" s="2">
        <v>59360</v>
      </c>
      <c r="H110" s="2">
        <v>7750</v>
      </c>
      <c r="I110" s="3">
        <v>0.38</v>
      </c>
      <c r="J110" s="3">
        <v>0.32</v>
      </c>
      <c r="K110" s="3">
        <v>0.28999999999999998</v>
      </c>
      <c r="L110" s="3">
        <v>0.7</v>
      </c>
      <c r="M110" s="3">
        <v>0.09</v>
      </c>
    </row>
    <row r="111" spans="1:13" x14ac:dyDescent="0.35">
      <c r="A111" t="s">
        <v>390</v>
      </c>
      <c r="B111" s="2">
        <v>85820</v>
      </c>
      <c r="C111" s="3">
        <v>1</v>
      </c>
      <c r="D111" s="2">
        <v>34690</v>
      </c>
      <c r="E111" s="2">
        <v>23855</v>
      </c>
      <c r="F111" s="2">
        <v>21965</v>
      </c>
      <c r="G111" s="2">
        <v>58775</v>
      </c>
      <c r="H111" s="2">
        <v>10130</v>
      </c>
      <c r="I111" s="3">
        <v>0.4</v>
      </c>
      <c r="J111" s="3">
        <v>0.28000000000000003</v>
      </c>
      <c r="K111" s="3">
        <v>0.26</v>
      </c>
      <c r="L111" s="3">
        <v>0.68</v>
      </c>
      <c r="M111" s="3">
        <v>0.12</v>
      </c>
    </row>
    <row r="112" spans="1:13" x14ac:dyDescent="0.35">
      <c r="A112" t="s">
        <v>391</v>
      </c>
      <c r="B112" s="2">
        <v>27475</v>
      </c>
      <c r="C112" s="3">
        <v>0.32</v>
      </c>
      <c r="D112" s="2">
        <v>16230</v>
      </c>
      <c r="E112" s="2">
        <v>6345</v>
      </c>
      <c r="F112" s="2">
        <v>3525</v>
      </c>
      <c r="G112" s="2">
        <v>22305</v>
      </c>
      <c r="H112" s="2">
        <v>2440</v>
      </c>
      <c r="I112" s="3">
        <v>0.59</v>
      </c>
      <c r="J112" s="3">
        <v>0.23</v>
      </c>
      <c r="K112" s="3">
        <v>0.13</v>
      </c>
      <c r="L112" s="3">
        <v>0.81</v>
      </c>
      <c r="M112" s="3">
        <v>0.09</v>
      </c>
    </row>
    <row r="113" spans="1:13" x14ac:dyDescent="0.35">
      <c r="A113" t="s">
        <v>392</v>
      </c>
      <c r="B113" s="2">
        <v>463685</v>
      </c>
      <c r="C113" s="3">
        <v>1</v>
      </c>
      <c r="D113" s="2">
        <v>171075</v>
      </c>
      <c r="E113" s="2">
        <v>144340</v>
      </c>
      <c r="F113" s="2">
        <v>109940</v>
      </c>
      <c r="G113" s="2">
        <v>274165</v>
      </c>
      <c r="H113" s="2">
        <v>51520</v>
      </c>
      <c r="I113" s="3">
        <v>0.37</v>
      </c>
      <c r="J113" s="3">
        <v>0.31</v>
      </c>
      <c r="K113" s="3">
        <v>0.24</v>
      </c>
      <c r="L113" s="3">
        <v>0.59</v>
      </c>
      <c r="M113" s="3">
        <v>0.11</v>
      </c>
    </row>
    <row r="114" spans="1:13" x14ac:dyDescent="0.35">
      <c r="A114" t="s">
        <v>671</v>
      </c>
      <c r="B114" s="2">
        <v>5</v>
      </c>
      <c r="C114" s="3">
        <v>0</v>
      </c>
      <c r="D114" s="2">
        <v>5</v>
      </c>
      <c r="E114" s="2">
        <v>0</v>
      </c>
      <c r="F114" s="2">
        <v>0</v>
      </c>
      <c r="G114" s="2">
        <v>0</v>
      </c>
      <c r="H114" s="2">
        <v>0</v>
      </c>
      <c r="I114" s="3">
        <v>1</v>
      </c>
      <c r="J114" s="3">
        <v>0</v>
      </c>
      <c r="K114" s="3">
        <v>0</v>
      </c>
      <c r="L114" s="3">
        <v>0</v>
      </c>
      <c r="M114" s="3">
        <v>0</v>
      </c>
    </row>
    <row r="115" spans="1:13" x14ac:dyDescent="0.35">
      <c r="A115" t="s">
        <v>672</v>
      </c>
      <c r="B115" s="2">
        <v>85</v>
      </c>
      <c r="C115" s="3">
        <v>0</v>
      </c>
      <c r="D115" s="2">
        <v>20</v>
      </c>
      <c r="E115" s="2">
        <v>40</v>
      </c>
      <c r="F115" s="2">
        <v>15</v>
      </c>
      <c r="G115" s="2">
        <v>35</v>
      </c>
      <c r="H115" s="2">
        <v>10</v>
      </c>
      <c r="I115" s="3">
        <v>0.24</v>
      </c>
      <c r="J115" s="3">
        <v>0.48</v>
      </c>
      <c r="K115" s="3">
        <v>0.2</v>
      </c>
      <c r="L115" s="3">
        <v>0.42</v>
      </c>
      <c r="M115" s="3">
        <v>0.11</v>
      </c>
    </row>
    <row r="116" spans="1:13" x14ac:dyDescent="0.35">
      <c r="A116" t="s">
        <v>673</v>
      </c>
      <c r="B116" s="2">
        <v>95</v>
      </c>
      <c r="C116" s="3">
        <v>0</v>
      </c>
      <c r="D116" s="2">
        <v>35</v>
      </c>
      <c r="E116" s="2">
        <v>25</v>
      </c>
      <c r="F116" s="2">
        <v>15</v>
      </c>
      <c r="G116" s="2">
        <v>70</v>
      </c>
      <c r="H116" s="2">
        <v>15</v>
      </c>
      <c r="I116" s="3">
        <v>0.35</v>
      </c>
      <c r="J116" s="3">
        <v>0.25</v>
      </c>
      <c r="K116" s="3">
        <v>0.18</v>
      </c>
      <c r="L116" s="3">
        <v>0.73</v>
      </c>
      <c r="M116" s="3">
        <v>0.14000000000000001</v>
      </c>
    </row>
    <row r="117" spans="1:13" x14ac:dyDescent="0.35">
      <c r="A117" t="s">
        <v>674</v>
      </c>
      <c r="B117" s="2">
        <v>70</v>
      </c>
      <c r="C117" s="3">
        <v>0</v>
      </c>
      <c r="D117" s="2">
        <v>20</v>
      </c>
      <c r="E117" s="2">
        <v>25</v>
      </c>
      <c r="F117" s="2">
        <v>20</v>
      </c>
      <c r="G117" s="2">
        <v>50</v>
      </c>
      <c r="H117" s="2">
        <v>10</v>
      </c>
      <c r="I117" s="3">
        <v>0.28000000000000003</v>
      </c>
      <c r="J117" s="3">
        <v>0.32</v>
      </c>
      <c r="K117" s="3">
        <v>0.27</v>
      </c>
      <c r="L117" s="3">
        <v>0.72</v>
      </c>
      <c r="M117" s="3">
        <v>0.14000000000000001</v>
      </c>
    </row>
    <row r="118" spans="1:13" x14ac:dyDescent="0.35">
      <c r="A118" t="s">
        <v>675</v>
      </c>
      <c r="B118" s="2">
        <v>70</v>
      </c>
      <c r="C118" s="3">
        <v>0</v>
      </c>
      <c r="D118" s="2">
        <v>40</v>
      </c>
      <c r="E118" s="2" t="s">
        <v>879</v>
      </c>
      <c r="F118" s="2">
        <v>20</v>
      </c>
      <c r="G118" s="2">
        <v>55</v>
      </c>
      <c r="H118" s="2" t="s">
        <v>879</v>
      </c>
      <c r="I118" s="3">
        <v>0.53</v>
      </c>
      <c r="J118" s="2" t="s">
        <v>879</v>
      </c>
      <c r="K118" s="3">
        <v>0.25</v>
      </c>
      <c r="L118" s="3">
        <v>0.79</v>
      </c>
      <c r="M118" s="3" t="s">
        <v>879</v>
      </c>
    </row>
    <row r="119" spans="1:13" x14ac:dyDescent="0.35">
      <c r="A119" t="s">
        <v>676</v>
      </c>
      <c r="B119" s="2">
        <v>30</v>
      </c>
      <c r="C119" s="3">
        <v>0</v>
      </c>
      <c r="D119" s="2">
        <v>20</v>
      </c>
      <c r="E119" s="2">
        <v>5</v>
      </c>
      <c r="F119" s="2" t="s">
        <v>879</v>
      </c>
      <c r="G119" s="2">
        <v>25</v>
      </c>
      <c r="H119" s="2" t="s">
        <v>879</v>
      </c>
      <c r="I119" s="3">
        <v>0.68</v>
      </c>
      <c r="J119" s="3">
        <v>0.25</v>
      </c>
      <c r="K119" s="3" t="s">
        <v>879</v>
      </c>
      <c r="L119" s="3">
        <v>0.93</v>
      </c>
      <c r="M119" s="3" t="s">
        <v>879</v>
      </c>
    </row>
    <row r="120" spans="1:13" x14ac:dyDescent="0.35">
      <c r="A120" t="s">
        <v>721</v>
      </c>
      <c r="B120" s="2">
        <v>360</v>
      </c>
      <c r="C120" s="3">
        <v>0</v>
      </c>
      <c r="D120" s="2">
        <v>140</v>
      </c>
      <c r="E120" s="2">
        <v>110</v>
      </c>
      <c r="F120" s="2">
        <v>70</v>
      </c>
      <c r="G120" s="2">
        <v>240</v>
      </c>
      <c r="H120" s="2">
        <v>35</v>
      </c>
      <c r="I120" s="3">
        <v>0.39</v>
      </c>
      <c r="J120" s="3">
        <v>0.31</v>
      </c>
      <c r="K120" s="3">
        <v>0.2</v>
      </c>
      <c r="L120" s="3">
        <v>0.67</v>
      </c>
      <c r="M120" s="3">
        <v>0.1</v>
      </c>
    </row>
    <row r="121" spans="1:13" x14ac:dyDescent="0.35">
      <c r="A121" t="s">
        <v>801</v>
      </c>
      <c r="B121" s="2">
        <v>55</v>
      </c>
      <c r="C121" s="3">
        <v>0</v>
      </c>
      <c r="D121" s="2">
        <v>55</v>
      </c>
      <c r="E121" s="2">
        <v>0</v>
      </c>
      <c r="F121" s="2">
        <v>0</v>
      </c>
      <c r="G121" s="2">
        <v>0</v>
      </c>
      <c r="H121" s="2">
        <v>0</v>
      </c>
      <c r="I121" s="3">
        <v>1</v>
      </c>
      <c r="J121" s="3">
        <v>0</v>
      </c>
      <c r="K121" s="3">
        <v>0</v>
      </c>
      <c r="L121" s="3">
        <v>0</v>
      </c>
      <c r="M121" s="3">
        <v>0</v>
      </c>
    </row>
    <row r="122" spans="1:13" x14ac:dyDescent="0.35">
      <c r="A122" t="s">
        <v>802</v>
      </c>
      <c r="B122" s="2">
        <v>335</v>
      </c>
      <c r="C122" s="3">
        <v>0</v>
      </c>
      <c r="D122" s="2">
        <v>105</v>
      </c>
      <c r="E122" s="2">
        <v>135</v>
      </c>
      <c r="F122" s="2">
        <v>70</v>
      </c>
      <c r="G122" s="2">
        <v>135</v>
      </c>
      <c r="H122" s="2">
        <v>40</v>
      </c>
      <c r="I122" s="3">
        <v>0.32</v>
      </c>
      <c r="J122" s="3">
        <v>0.41</v>
      </c>
      <c r="K122" s="3">
        <v>0.21</v>
      </c>
      <c r="L122" s="3">
        <v>0.4</v>
      </c>
      <c r="M122" s="3">
        <v>0.12</v>
      </c>
    </row>
    <row r="123" spans="1:13" x14ac:dyDescent="0.35">
      <c r="A123" t="s">
        <v>803</v>
      </c>
      <c r="B123" s="2">
        <v>360</v>
      </c>
      <c r="C123" s="3">
        <v>0</v>
      </c>
      <c r="D123" s="2">
        <v>105</v>
      </c>
      <c r="E123" s="2">
        <v>120</v>
      </c>
      <c r="F123" s="2">
        <v>105</v>
      </c>
      <c r="G123" s="2">
        <v>245</v>
      </c>
      <c r="H123" s="2">
        <v>45</v>
      </c>
      <c r="I123" s="3">
        <v>0.3</v>
      </c>
      <c r="J123" s="3">
        <v>0.34</v>
      </c>
      <c r="K123" s="3">
        <v>0.28999999999999998</v>
      </c>
      <c r="L123" s="3">
        <v>0.68</v>
      </c>
      <c r="M123" s="3">
        <v>0.13</v>
      </c>
    </row>
    <row r="124" spans="1:13" x14ac:dyDescent="0.35">
      <c r="A124" t="s">
        <v>804</v>
      </c>
      <c r="B124" s="2">
        <v>210</v>
      </c>
      <c r="C124" s="3">
        <v>0</v>
      </c>
      <c r="D124" s="2">
        <v>65</v>
      </c>
      <c r="E124" s="2">
        <v>70</v>
      </c>
      <c r="F124" s="2">
        <v>75</v>
      </c>
      <c r="G124" s="2">
        <v>140</v>
      </c>
      <c r="H124" s="2">
        <v>15</v>
      </c>
      <c r="I124" s="3">
        <v>0.3</v>
      </c>
      <c r="J124" s="3">
        <v>0.32</v>
      </c>
      <c r="K124" s="3">
        <v>0.35</v>
      </c>
      <c r="L124" s="3">
        <v>0.67</v>
      </c>
      <c r="M124" s="3">
        <v>0.06</v>
      </c>
    </row>
    <row r="125" spans="1:13" x14ac:dyDescent="0.35">
      <c r="A125" t="s">
        <v>805</v>
      </c>
      <c r="B125" s="2">
        <v>230</v>
      </c>
      <c r="C125" s="3">
        <v>0</v>
      </c>
      <c r="D125" s="2">
        <v>85</v>
      </c>
      <c r="E125" s="2">
        <v>65</v>
      </c>
      <c r="F125" s="2">
        <v>70</v>
      </c>
      <c r="G125" s="2">
        <v>155</v>
      </c>
      <c r="H125" s="2">
        <v>25</v>
      </c>
      <c r="I125" s="3">
        <v>0.37</v>
      </c>
      <c r="J125" s="3">
        <v>0.28999999999999998</v>
      </c>
      <c r="K125" s="3">
        <v>0.3</v>
      </c>
      <c r="L125" s="3">
        <v>0.67</v>
      </c>
      <c r="M125" s="3">
        <v>0.12</v>
      </c>
    </row>
    <row r="126" spans="1:13" x14ac:dyDescent="0.35">
      <c r="A126" t="s">
        <v>806</v>
      </c>
      <c r="B126" s="2">
        <v>70</v>
      </c>
      <c r="C126" s="3">
        <v>0</v>
      </c>
      <c r="D126" s="2">
        <v>40</v>
      </c>
      <c r="E126" s="2">
        <v>15</v>
      </c>
      <c r="F126" s="2">
        <v>5</v>
      </c>
      <c r="G126" s="2">
        <v>55</v>
      </c>
      <c r="H126" s="2">
        <v>10</v>
      </c>
      <c r="I126" s="3">
        <v>0.56000000000000005</v>
      </c>
      <c r="J126" s="3">
        <v>0.19</v>
      </c>
      <c r="K126" s="3">
        <v>7.0000000000000007E-2</v>
      </c>
      <c r="L126" s="3">
        <v>0.78</v>
      </c>
      <c r="M126" s="3">
        <v>0.12</v>
      </c>
    </row>
    <row r="127" spans="1:13" x14ac:dyDescent="0.35">
      <c r="A127" t="s">
        <v>818</v>
      </c>
      <c r="B127" s="2">
        <v>1260</v>
      </c>
      <c r="C127" s="3">
        <v>0</v>
      </c>
      <c r="D127" s="2">
        <v>455</v>
      </c>
      <c r="E127" s="2">
        <v>405</v>
      </c>
      <c r="F127" s="2">
        <v>320</v>
      </c>
      <c r="G127" s="2">
        <v>730</v>
      </c>
      <c r="H127" s="2">
        <v>135</v>
      </c>
      <c r="I127" s="3">
        <v>0.36</v>
      </c>
      <c r="J127" s="3">
        <v>0.32</v>
      </c>
      <c r="K127" s="3">
        <v>0.25</v>
      </c>
      <c r="L127" s="3">
        <v>0.57999999999999996</v>
      </c>
      <c r="M127" s="3">
        <v>0.11</v>
      </c>
    </row>
  </sheetData>
  <sheetProtection sheet="1" objects="1" scenarios="1"/>
  <pageMargins left="0.7" right="0.7" top="0.75" bottom="0.75" header="0.3" footer="0.3"/>
  <pageSetup paperSize="9" orientation="portrait" horizontalDpi="300" verticalDpi="30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29"/>
  <sheetViews>
    <sheetView workbookViewId="0"/>
  </sheetViews>
  <sheetFormatPr defaultColWidth="11" defaultRowHeight="15.5" x14ac:dyDescent="0.35"/>
  <cols>
    <col min="1" max="1" width="35.75" customWidth="1"/>
    <col min="2" max="15" width="16.75" customWidth="1"/>
  </cols>
  <sheetData>
    <row r="1" spans="1:10" ht="62" x14ac:dyDescent="0.35">
      <c r="A1" s="29" t="s">
        <v>819</v>
      </c>
      <c r="B1" s="1" t="s">
        <v>250</v>
      </c>
      <c r="C1" s="1" t="s">
        <v>321</v>
      </c>
      <c r="D1" s="1" t="s">
        <v>262</v>
      </c>
      <c r="E1" s="1" t="s">
        <v>356</v>
      </c>
      <c r="F1" s="1" t="s">
        <v>357</v>
      </c>
      <c r="G1" s="1" t="s">
        <v>322</v>
      </c>
      <c r="H1" s="1" t="s">
        <v>182</v>
      </c>
      <c r="I1" s="1" t="s">
        <v>183</v>
      </c>
      <c r="J1" s="1" t="s">
        <v>184</v>
      </c>
    </row>
    <row r="2" spans="1:10" x14ac:dyDescent="0.35">
      <c r="A2" t="s">
        <v>820</v>
      </c>
      <c r="B2" s="2">
        <v>8420</v>
      </c>
      <c r="C2" s="3">
        <v>0.45</v>
      </c>
      <c r="D2" s="2">
        <v>7785</v>
      </c>
      <c r="E2" s="2">
        <v>3025</v>
      </c>
      <c r="F2" s="2">
        <v>4610</v>
      </c>
      <c r="G2" s="2">
        <v>145</v>
      </c>
      <c r="H2" s="3">
        <v>0.39</v>
      </c>
      <c r="I2" s="3">
        <v>0.59</v>
      </c>
      <c r="J2" s="3">
        <v>0.02</v>
      </c>
    </row>
    <row r="3" spans="1:10" x14ac:dyDescent="0.35">
      <c r="A3" t="s">
        <v>821</v>
      </c>
      <c r="B3" s="2">
        <v>16160</v>
      </c>
      <c r="C3" s="3">
        <v>0.46</v>
      </c>
      <c r="D3" s="2">
        <v>15040</v>
      </c>
      <c r="E3" s="2">
        <v>5405</v>
      </c>
      <c r="F3" s="2">
        <v>8505</v>
      </c>
      <c r="G3" s="2">
        <v>1135</v>
      </c>
      <c r="H3" s="3">
        <v>0.36</v>
      </c>
      <c r="I3" s="3">
        <v>0.56999999999999995</v>
      </c>
      <c r="J3" s="3">
        <v>0.08</v>
      </c>
    </row>
    <row r="4" spans="1:10" x14ac:dyDescent="0.35">
      <c r="A4" t="s">
        <v>822</v>
      </c>
      <c r="B4" s="2">
        <v>13910</v>
      </c>
      <c r="C4" s="3">
        <v>0.41</v>
      </c>
      <c r="D4" s="2">
        <v>13455</v>
      </c>
      <c r="E4" s="2">
        <v>5800</v>
      </c>
      <c r="F4" s="2">
        <v>7290</v>
      </c>
      <c r="G4" s="2">
        <v>365</v>
      </c>
      <c r="H4" s="3">
        <v>0.43</v>
      </c>
      <c r="I4" s="3">
        <v>0.54</v>
      </c>
      <c r="J4" s="3">
        <v>0.03</v>
      </c>
    </row>
    <row r="5" spans="1:10" x14ac:dyDescent="0.35">
      <c r="A5" t="s">
        <v>823</v>
      </c>
      <c r="B5" s="2">
        <v>11860</v>
      </c>
      <c r="C5" s="3">
        <v>0.37</v>
      </c>
      <c r="D5" s="2">
        <v>11705</v>
      </c>
      <c r="E5" s="2">
        <v>4865</v>
      </c>
      <c r="F5" s="2">
        <v>6490</v>
      </c>
      <c r="G5" s="2">
        <v>350</v>
      </c>
      <c r="H5" s="3">
        <v>0.42</v>
      </c>
      <c r="I5" s="3">
        <v>0.55000000000000004</v>
      </c>
      <c r="J5" s="3">
        <v>0.03</v>
      </c>
    </row>
    <row r="6" spans="1:10" x14ac:dyDescent="0.35">
      <c r="A6" t="s">
        <v>824</v>
      </c>
      <c r="B6" s="2">
        <v>14010</v>
      </c>
      <c r="C6" s="3">
        <v>0.4</v>
      </c>
      <c r="D6" s="2">
        <v>13580</v>
      </c>
      <c r="E6" s="2">
        <v>4985</v>
      </c>
      <c r="F6" s="2">
        <v>8305</v>
      </c>
      <c r="G6" s="2">
        <v>285</v>
      </c>
      <c r="H6" s="3">
        <v>0.37</v>
      </c>
      <c r="I6" s="3">
        <v>0.61</v>
      </c>
      <c r="J6" s="3">
        <v>0.02</v>
      </c>
    </row>
    <row r="7" spans="1:10" x14ac:dyDescent="0.35">
      <c r="A7" t="s">
        <v>825</v>
      </c>
      <c r="B7" s="2">
        <v>7245</v>
      </c>
      <c r="C7" s="3">
        <v>0.45</v>
      </c>
      <c r="D7" s="2">
        <v>9095</v>
      </c>
      <c r="E7" s="2">
        <v>3230</v>
      </c>
      <c r="F7" s="2">
        <v>5705</v>
      </c>
      <c r="G7" s="2">
        <v>160</v>
      </c>
      <c r="H7" s="3">
        <v>0.35</v>
      </c>
      <c r="I7" s="3">
        <v>0.63</v>
      </c>
      <c r="J7" s="3">
        <v>0.02</v>
      </c>
    </row>
    <row r="8" spans="1:10" x14ac:dyDescent="0.35">
      <c r="A8" t="s">
        <v>826</v>
      </c>
      <c r="B8" s="2">
        <v>71605</v>
      </c>
      <c r="C8" s="3">
        <v>0.42</v>
      </c>
      <c r="D8" s="2">
        <v>70660</v>
      </c>
      <c r="E8" s="2">
        <v>27305</v>
      </c>
      <c r="F8" s="2">
        <v>40910</v>
      </c>
      <c r="G8" s="2">
        <v>2450</v>
      </c>
      <c r="H8" s="3">
        <v>0.39</v>
      </c>
      <c r="I8" s="3">
        <v>0.57999999999999996</v>
      </c>
      <c r="J8" s="3">
        <v>0.03</v>
      </c>
    </row>
    <row r="9" spans="1:10" x14ac:dyDescent="0.35">
      <c r="A9" t="s">
        <v>827</v>
      </c>
      <c r="B9" s="2">
        <v>10350</v>
      </c>
      <c r="C9" s="3">
        <v>0.55000000000000004</v>
      </c>
      <c r="D9" s="2">
        <v>9750</v>
      </c>
      <c r="E9" s="2">
        <v>8295</v>
      </c>
      <c r="F9" s="2">
        <v>1380</v>
      </c>
      <c r="G9" s="2">
        <v>75</v>
      </c>
      <c r="H9" s="3">
        <v>0.85</v>
      </c>
      <c r="I9" s="3">
        <v>0.14000000000000001</v>
      </c>
      <c r="J9" s="3">
        <v>0.01</v>
      </c>
    </row>
    <row r="10" spans="1:10" x14ac:dyDescent="0.35">
      <c r="A10" t="s">
        <v>828</v>
      </c>
      <c r="B10" s="2">
        <v>19065</v>
      </c>
      <c r="C10" s="3">
        <v>0.54</v>
      </c>
      <c r="D10" s="2">
        <v>17720</v>
      </c>
      <c r="E10" s="2">
        <v>10095</v>
      </c>
      <c r="F10" s="2">
        <v>6795</v>
      </c>
      <c r="G10" s="2">
        <v>830</v>
      </c>
      <c r="H10" s="3">
        <v>0.56999999999999995</v>
      </c>
      <c r="I10" s="3">
        <v>0.38</v>
      </c>
      <c r="J10" s="3">
        <v>0.05</v>
      </c>
    </row>
    <row r="11" spans="1:10" x14ac:dyDescent="0.35">
      <c r="A11" t="s">
        <v>829</v>
      </c>
      <c r="B11" s="2">
        <v>20125</v>
      </c>
      <c r="C11" s="3">
        <v>0.59</v>
      </c>
      <c r="D11" s="2">
        <v>19070</v>
      </c>
      <c r="E11" s="2">
        <v>10590</v>
      </c>
      <c r="F11" s="2">
        <v>8235</v>
      </c>
      <c r="G11" s="2">
        <v>245</v>
      </c>
      <c r="H11" s="3">
        <v>0.56000000000000005</v>
      </c>
      <c r="I11" s="3">
        <v>0.43</v>
      </c>
      <c r="J11" s="3">
        <v>0.01</v>
      </c>
    </row>
    <row r="12" spans="1:10" x14ac:dyDescent="0.35">
      <c r="A12" t="s">
        <v>830</v>
      </c>
      <c r="B12" s="2">
        <v>20265</v>
      </c>
      <c r="C12" s="3">
        <v>0.63</v>
      </c>
      <c r="D12" s="2">
        <v>19420</v>
      </c>
      <c r="E12" s="2">
        <v>10080</v>
      </c>
      <c r="F12" s="2">
        <v>8980</v>
      </c>
      <c r="G12" s="2">
        <v>360</v>
      </c>
      <c r="H12" s="3">
        <v>0.52</v>
      </c>
      <c r="I12" s="3">
        <v>0.46</v>
      </c>
      <c r="J12" s="3">
        <v>0.02</v>
      </c>
    </row>
    <row r="13" spans="1:10" x14ac:dyDescent="0.35">
      <c r="A13" t="s">
        <v>831</v>
      </c>
      <c r="B13" s="2">
        <v>20675</v>
      </c>
      <c r="C13" s="3">
        <v>0.6</v>
      </c>
      <c r="D13" s="2">
        <v>21275</v>
      </c>
      <c r="E13" s="2">
        <v>10545</v>
      </c>
      <c r="F13" s="2">
        <v>10565</v>
      </c>
      <c r="G13" s="2">
        <v>160</v>
      </c>
      <c r="H13" s="3">
        <v>0.5</v>
      </c>
      <c r="I13" s="3">
        <v>0.5</v>
      </c>
      <c r="J13" s="3">
        <v>0.01</v>
      </c>
    </row>
    <row r="14" spans="1:10" x14ac:dyDescent="0.35">
      <c r="A14" t="s">
        <v>832</v>
      </c>
      <c r="B14" s="2">
        <v>8985</v>
      </c>
      <c r="C14" s="3">
        <v>0.55000000000000004</v>
      </c>
      <c r="D14" s="2">
        <v>11500</v>
      </c>
      <c r="E14" s="2">
        <v>6005</v>
      </c>
      <c r="F14" s="2">
        <v>5430</v>
      </c>
      <c r="G14" s="2">
        <v>65</v>
      </c>
      <c r="H14" s="3">
        <v>0.52</v>
      </c>
      <c r="I14" s="3">
        <v>0.47</v>
      </c>
      <c r="J14" s="3">
        <v>0.01</v>
      </c>
    </row>
    <row r="15" spans="1:10" x14ac:dyDescent="0.35">
      <c r="A15" t="s">
        <v>833</v>
      </c>
      <c r="B15" s="2">
        <v>99470</v>
      </c>
      <c r="C15" s="3">
        <v>0.57999999999999996</v>
      </c>
      <c r="D15" s="2">
        <v>98735</v>
      </c>
      <c r="E15" s="2">
        <v>55610</v>
      </c>
      <c r="F15" s="2">
        <v>41385</v>
      </c>
      <c r="G15" s="2">
        <v>1740</v>
      </c>
      <c r="H15" s="3">
        <v>0.56000000000000005</v>
      </c>
      <c r="I15" s="3">
        <v>0.42</v>
      </c>
      <c r="J15" s="3">
        <v>0.02</v>
      </c>
    </row>
    <row r="16" spans="1:10" x14ac:dyDescent="0.35">
      <c r="A16" t="s">
        <v>386</v>
      </c>
      <c r="B16" s="2">
        <v>18770</v>
      </c>
      <c r="C16" s="3">
        <v>1</v>
      </c>
      <c r="D16" s="2">
        <v>17535</v>
      </c>
      <c r="E16" s="2">
        <v>11320</v>
      </c>
      <c r="F16" s="2">
        <v>5995</v>
      </c>
      <c r="G16" s="2">
        <v>225</v>
      </c>
      <c r="H16" s="3">
        <v>0.65</v>
      </c>
      <c r="I16" s="3">
        <v>0.34</v>
      </c>
      <c r="J16" s="3">
        <v>0.01</v>
      </c>
    </row>
    <row r="17" spans="1:10" x14ac:dyDescent="0.35">
      <c r="A17" t="s">
        <v>387</v>
      </c>
      <c r="B17" s="2">
        <v>35225</v>
      </c>
      <c r="C17" s="3">
        <v>1</v>
      </c>
      <c r="D17" s="2">
        <v>32760</v>
      </c>
      <c r="E17" s="2">
        <v>15500</v>
      </c>
      <c r="F17" s="2">
        <v>15300</v>
      </c>
      <c r="G17" s="2">
        <v>1960</v>
      </c>
      <c r="H17" s="3">
        <v>0.47</v>
      </c>
      <c r="I17" s="3">
        <v>0.47</v>
      </c>
      <c r="J17" s="3">
        <v>0.06</v>
      </c>
    </row>
    <row r="18" spans="1:10" x14ac:dyDescent="0.35">
      <c r="A18" t="s">
        <v>388</v>
      </c>
      <c r="B18" s="2">
        <v>34040</v>
      </c>
      <c r="C18" s="3">
        <v>1</v>
      </c>
      <c r="D18" s="2">
        <v>32525</v>
      </c>
      <c r="E18" s="2">
        <v>16390</v>
      </c>
      <c r="F18" s="2">
        <v>15525</v>
      </c>
      <c r="G18" s="2">
        <v>610</v>
      </c>
      <c r="H18" s="3">
        <v>0.5</v>
      </c>
      <c r="I18" s="3">
        <v>0.48</v>
      </c>
      <c r="J18" s="3">
        <v>0.02</v>
      </c>
    </row>
    <row r="19" spans="1:10" x14ac:dyDescent="0.35">
      <c r="A19" t="s">
        <v>389</v>
      </c>
      <c r="B19" s="2">
        <v>32125</v>
      </c>
      <c r="C19" s="3">
        <v>1</v>
      </c>
      <c r="D19" s="2">
        <v>31125</v>
      </c>
      <c r="E19" s="2">
        <v>14940</v>
      </c>
      <c r="F19" s="2">
        <v>15470</v>
      </c>
      <c r="G19" s="2">
        <v>715</v>
      </c>
      <c r="H19" s="3">
        <v>0.48</v>
      </c>
      <c r="I19" s="3">
        <v>0.5</v>
      </c>
      <c r="J19" s="3">
        <v>0.02</v>
      </c>
    </row>
    <row r="20" spans="1:10" x14ac:dyDescent="0.35">
      <c r="A20" t="s">
        <v>390</v>
      </c>
      <c r="B20" s="2">
        <v>34690</v>
      </c>
      <c r="C20" s="3">
        <v>1</v>
      </c>
      <c r="D20" s="2">
        <v>34855</v>
      </c>
      <c r="E20" s="2">
        <v>15535</v>
      </c>
      <c r="F20" s="2">
        <v>18875</v>
      </c>
      <c r="G20" s="2">
        <v>445</v>
      </c>
      <c r="H20" s="3">
        <v>0.45</v>
      </c>
      <c r="I20" s="3">
        <v>0.54</v>
      </c>
      <c r="J20" s="3">
        <v>0.01</v>
      </c>
    </row>
    <row r="21" spans="1:10" x14ac:dyDescent="0.35">
      <c r="A21" t="s">
        <v>391</v>
      </c>
      <c r="B21" s="2">
        <v>16230</v>
      </c>
      <c r="C21" s="3">
        <v>1</v>
      </c>
      <c r="D21" s="2">
        <v>20595</v>
      </c>
      <c r="E21" s="2">
        <v>9230</v>
      </c>
      <c r="F21" s="2">
        <v>11135</v>
      </c>
      <c r="G21" s="2">
        <v>230</v>
      </c>
      <c r="H21" s="3">
        <v>0.45</v>
      </c>
      <c r="I21" s="3">
        <v>0.54</v>
      </c>
      <c r="J21" s="3">
        <v>0.01</v>
      </c>
    </row>
    <row r="22" spans="1:10" x14ac:dyDescent="0.35">
      <c r="A22" t="s">
        <v>392</v>
      </c>
      <c r="B22" s="2">
        <v>171075</v>
      </c>
      <c r="C22" s="3">
        <v>1</v>
      </c>
      <c r="D22" s="2">
        <v>169395</v>
      </c>
      <c r="E22" s="2">
        <v>82910</v>
      </c>
      <c r="F22" s="2">
        <v>82295</v>
      </c>
      <c r="G22" s="2">
        <v>4190</v>
      </c>
      <c r="H22" s="3">
        <v>0.49</v>
      </c>
      <c r="I22" s="3">
        <v>0.49</v>
      </c>
      <c r="J22" s="3">
        <v>0.02</v>
      </c>
    </row>
    <row r="23" spans="1:10" x14ac:dyDescent="0.35">
      <c r="A23" t="s">
        <v>834</v>
      </c>
      <c r="B23" s="2">
        <v>295</v>
      </c>
      <c r="C23" s="3">
        <v>0.02</v>
      </c>
      <c r="D23" s="2">
        <v>275</v>
      </c>
      <c r="E23" s="2">
        <v>165</v>
      </c>
      <c r="F23" s="2">
        <v>105</v>
      </c>
      <c r="G23" s="2">
        <v>5</v>
      </c>
      <c r="H23" s="3">
        <v>0.6</v>
      </c>
      <c r="I23" s="3">
        <v>0.38</v>
      </c>
      <c r="J23" s="3">
        <v>0.01</v>
      </c>
    </row>
    <row r="24" spans="1:10" x14ac:dyDescent="0.35">
      <c r="A24" t="s">
        <v>835</v>
      </c>
      <c r="B24" s="2">
        <v>620</v>
      </c>
      <c r="C24" s="3">
        <v>0.02</v>
      </c>
      <c r="D24" s="2">
        <v>570</v>
      </c>
      <c r="E24" s="2">
        <v>280</v>
      </c>
      <c r="F24" s="2">
        <v>255</v>
      </c>
      <c r="G24" s="2">
        <v>35</v>
      </c>
      <c r="H24" s="3">
        <v>0.49</v>
      </c>
      <c r="I24" s="3">
        <v>0.45</v>
      </c>
      <c r="J24" s="3">
        <v>0.06</v>
      </c>
    </row>
    <row r="25" spans="1:10" x14ac:dyDescent="0.35">
      <c r="A25" t="s">
        <v>836</v>
      </c>
      <c r="B25" s="2">
        <v>605</v>
      </c>
      <c r="C25" s="3">
        <v>0.02</v>
      </c>
      <c r="D25" s="2">
        <v>580</v>
      </c>
      <c r="E25" s="2">
        <v>285</v>
      </c>
      <c r="F25" s="2">
        <v>280</v>
      </c>
      <c r="G25" s="2">
        <v>15</v>
      </c>
      <c r="H25" s="3">
        <v>0.49</v>
      </c>
      <c r="I25" s="3">
        <v>0.49</v>
      </c>
      <c r="J25" s="3">
        <v>0.02</v>
      </c>
    </row>
    <row r="26" spans="1:10" x14ac:dyDescent="0.35">
      <c r="A26" t="s">
        <v>837</v>
      </c>
      <c r="B26" s="2">
        <v>570</v>
      </c>
      <c r="C26" s="3">
        <v>0.02</v>
      </c>
      <c r="D26" s="2">
        <v>555</v>
      </c>
      <c r="E26" s="2">
        <v>255</v>
      </c>
      <c r="F26" s="2">
        <v>285</v>
      </c>
      <c r="G26" s="2">
        <v>10</v>
      </c>
      <c r="H26" s="3">
        <v>0.46</v>
      </c>
      <c r="I26" s="3">
        <v>0.52</v>
      </c>
      <c r="J26" s="3">
        <v>0.02</v>
      </c>
    </row>
    <row r="27" spans="1:10" x14ac:dyDescent="0.35">
      <c r="A27" t="s">
        <v>838</v>
      </c>
      <c r="B27" s="2">
        <v>570</v>
      </c>
      <c r="C27" s="3">
        <v>0.02</v>
      </c>
      <c r="D27" s="2">
        <v>560</v>
      </c>
      <c r="E27" s="2">
        <v>255</v>
      </c>
      <c r="F27" s="2">
        <v>295</v>
      </c>
      <c r="G27" s="2">
        <v>15</v>
      </c>
      <c r="H27" s="3">
        <v>0.45</v>
      </c>
      <c r="I27" s="3">
        <v>0.52</v>
      </c>
      <c r="J27" s="3">
        <v>0.03</v>
      </c>
    </row>
    <row r="28" spans="1:10" x14ac:dyDescent="0.35">
      <c r="A28" t="s">
        <v>839</v>
      </c>
      <c r="B28" s="2">
        <v>295</v>
      </c>
      <c r="C28" s="3">
        <v>0.02</v>
      </c>
      <c r="D28" s="2">
        <v>385</v>
      </c>
      <c r="E28" s="2">
        <v>175</v>
      </c>
      <c r="F28" s="2">
        <v>210</v>
      </c>
      <c r="G28" s="2">
        <v>5</v>
      </c>
      <c r="H28" s="3">
        <v>0.45</v>
      </c>
      <c r="I28" s="3">
        <v>0.54</v>
      </c>
      <c r="J28" s="3">
        <v>0.01</v>
      </c>
    </row>
    <row r="29" spans="1:10" x14ac:dyDescent="0.35">
      <c r="A29" t="s">
        <v>840</v>
      </c>
      <c r="B29" s="2">
        <v>2950</v>
      </c>
      <c r="C29" s="3">
        <v>0.02</v>
      </c>
      <c r="D29" s="2">
        <v>2925</v>
      </c>
      <c r="E29" s="2">
        <v>1410</v>
      </c>
      <c r="F29" s="2">
        <v>1430</v>
      </c>
      <c r="G29" s="2">
        <v>80</v>
      </c>
      <c r="H29" s="3">
        <v>0.48</v>
      </c>
      <c r="I29" s="3">
        <v>0.49</v>
      </c>
      <c r="J29" s="3">
        <v>0.03</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{5048E71E-B4ED-409A-95EC-14147A95BF04}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048E71E-B4ED-409A-95EC-14147A95BF04}">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9"/>
  <sheetViews>
    <sheetView workbookViewId="0"/>
  </sheetViews>
  <sheetFormatPr defaultColWidth="11" defaultRowHeight="15.5" x14ac:dyDescent="0.35"/>
  <sheetData>
    <row r="1" spans="1:1" ht="21" x14ac:dyDescent="0.5">
      <c r="A1" s="10" t="s">
        <v>21</v>
      </c>
    </row>
    <row r="2" spans="1:1" ht="31" x14ac:dyDescent="0.35">
      <c r="A2" s="12" t="s">
        <v>841</v>
      </c>
    </row>
    <row r="3" spans="1:1" x14ac:dyDescent="0.35">
      <c r="A3" s="11" t="s">
        <v>345</v>
      </c>
    </row>
    <row r="4" spans="1:1" x14ac:dyDescent="0.35">
      <c r="A4" s="11" t="s">
        <v>346</v>
      </c>
    </row>
    <row r="5" spans="1:1" x14ac:dyDescent="0.35">
      <c r="A5" s="11" t="s">
        <v>347</v>
      </c>
    </row>
    <row r="6" spans="1:1" x14ac:dyDescent="0.35">
      <c r="A6" s="11" t="s">
        <v>348</v>
      </c>
    </row>
    <row r="7" spans="1:1" x14ac:dyDescent="0.35">
      <c r="A7" s="11" t="s">
        <v>349</v>
      </c>
    </row>
    <row r="8" spans="1:1" x14ac:dyDescent="0.35">
      <c r="A8" s="11" t="s">
        <v>350</v>
      </c>
    </row>
    <row r="9" spans="1:1" x14ac:dyDescent="0.35">
      <c r="A9" s="11" t="s">
        <v>344</v>
      </c>
    </row>
  </sheetData>
  <sheetProtection sheet="1" objects="1" scenarios="1"/>
  <conditionalFormatting sqref="A1">
    <cfRule type="dataBar" priority="1">
      <dataBar>
        <cfvo type="num" val="0"/>
        <cfvo type="num" val="1"/>
        <color rgb="FFB4A9D4"/>
      </dataBar>
      <extLst>
        <ext xmlns:x14="http://schemas.microsoft.com/office/spreadsheetml/2009/9/main" uri="{B025F937-C7B1-47D3-B67F-A62EFF666E3E}">
          <x14:id>{0D4DE2F9-E338-4432-BE0A-E9A2E4C50FE6}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D4DE2F9-E338-4432-BE0A-E9A2E4C50FE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5"/>
  <sheetViews>
    <sheetView workbookViewId="0"/>
  </sheetViews>
  <sheetFormatPr defaultColWidth="11" defaultRowHeight="15.5" x14ac:dyDescent="0.35"/>
  <cols>
    <col min="1" max="1" width="50.75" customWidth="1"/>
    <col min="2" max="11" width="16.75" customWidth="1"/>
  </cols>
  <sheetData>
    <row r="1" spans="1:11" ht="21" x14ac:dyDescent="0.5">
      <c r="A1" s="10" t="s">
        <v>2</v>
      </c>
      <c r="B1" s="11"/>
      <c r="C1" s="11"/>
      <c r="D1" s="11"/>
      <c r="E1" s="11"/>
      <c r="F1" s="11"/>
      <c r="G1" s="11"/>
      <c r="H1" s="11"/>
      <c r="I1" s="11"/>
      <c r="J1" s="11"/>
      <c r="K1" s="11"/>
    </row>
    <row r="2" spans="1:11" x14ac:dyDescent="0.35">
      <c r="A2" s="11" t="s">
        <v>27</v>
      </c>
      <c r="B2" s="11"/>
      <c r="C2" s="11"/>
      <c r="D2" s="11"/>
      <c r="E2" s="11"/>
      <c r="F2" s="11"/>
      <c r="G2" s="11"/>
      <c r="H2" s="11"/>
      <c r="I2" s="11"/>
      <c r="J2" s="11"/>
      <c r="K2" s="11"/>
    </row>
    <row r="3" spans="1:11" x14ac:dyDescent="0.35">
      <c r="A3" s="11" t="s">
        <v>28</v>
      </c>
      <c r="B3" s="11"/>
      <c r="C3" s="11"/>
      <c r="D3" s="11"/>
      <c r="E3" s="11"/>
      <c r="F3" s="11"/>
      <c r="G3" s="11"/>
      <c r="H3" s="11"/>
      <c r="I3" s="11"/>
      <c r="J3" s="11"/>
      <c r="K3" s="11"/>
    </row>
    <row r="4" spans="1:11" x14ac:dyDescent="0.35">
      <c r="A4" s="11" t="s">
        <v>24</v>
      </c>
      <c r="B4" s="11"/>
      <c r="C4" s="11"/>
      <c r="D4" s="11"/>
      <c r="E4" s="11"/>
      <c r="F4" s="11"/>
      <c r="G4" s="11"/>
      <c r="H4" s="11"/>
      <c r="I4" s="11"/>
      <c r="J4" s="11"/>
      <c r="K4" s="11"/>
    </row>
    <row r="5" spans="1:11" x14ac:dyDescent="0.35">
      <c r="A5" s="11" t="s">
        <v>25</v>
      </c>
      <c r="B5" s="11"/>
      <c r="C5" s="11"/>
      <c r="D5" s="11"/>
      <c r="E5" s="11"/>
      <c r="F5" s="11"/>
      <c r="G5" s="11"/>
      <c r="H5" s="11"/>
      <c r="I5" s="11"/>
      <c r="J5" s="11"/>
      <c r="K5" s="11"/>
    </row>
    <row r="6" spans="1:11" x14ac:dyDescent="0.35">
      <c r="A6" s="11" t="s">
        <v>29</v>
      </c>
      <c r="B6" s="11"/>
      <c r="C6" s="11"/>
      <c r="D6" s="11"/>
      <c r="E6" s="11"/>
      <c r="F6" s="11"/>
      <c r="G6" s="11"/>
      <c r="H6" s="11"/>
      <c r="I6" s="11"/>
      <c r="J6" s="11"/>
      <c r="K6" s="11"/>
    </row>
    <row r="7" spans="1:11" ht="31" x14ac:dyDescent="0.35">
      <c r="A7" s="12" t="s">
        <v>848</v>
      </c>
      <c r="B7" s="12" t="s">
        <v>347</v>
      </c>
      <c r="C7" s="11"/>
      <c r="D7" s="11"/>
      <c r="E7" s="11"/>
      <c r="F7" s="11"/>
      <c r="G7" s="11"/>
      <c r="H7" s="11"/>
      <c r="I7" s="11"/>
      <c r="J7" s="11"/>
      <c r="K7" s="11"/>
    </row>
    <row r="8" spans="1:11" ht="80.150000000000006" customHeight="1" x14ac:dyDescent="0.35">
      <c r="A8" s="12" t="s">
        <v>849</v>
      </c>
      <c r="B8" s="12" t="s">
        <v>250</v>
      </c>
      <c r="C8" s="12" t="s">
        <v>181</v>
      </c>
      <c r="D8" s="12" t="s">
        <v>850</v>
      </c>
      <c r="E8" s="12" t="s">
        <v>251</v>
      </c>
      <c r="F8" s="12" t="s">
        <v>851</v>
      </c>
      <c r="G8" s="12" t="s">
        <v>852</v>
      </c>
      <c r="H8" s="12" t="s">
        <v>853</v>
      </c>
      <c r="I8" s="12" t="s">
        <v>182</v>
      </c>
      <c r="J8" s="12" t="s">
        <v>183</v>
      </c>
      <c r="K8" s="12" t="s">
        <v>184</v>
      </c>
    </row>
    <row r="9" spans="1:11" x14ac:dyDescent="0.35">
      <c r="A9" s="13" t="s">
        <v>185</v>
      </c>
      <c r="B9" s="14">
        <f>VLOOKUP(CONCATENATE($A9, " ", $B$7), 'Table 2 - Full data'!$A$2:$K$43, 2, FALSE)</f>
        <v>118605</v>
      </c>
      <c r="C9" s="15">
        <f>VLOOKUP(CONCATENATE($A9, " ", $B$7), 'Table 2 - Full data'!$A$2:$K$43, 3, FALSE)</f>
        <v>1</v>
      </c>
      <c r="D9" s="14">
        <f>VLOOKUP(CONCATENATE($A9, " ", $B$7), 'Table 2 - Full data'!$A$2:$K$43, 4, FALSE)</f>
        <v>112450</v>
      </c>
      <c r="E9" s="15">
        <f>VLOOKUP(CONCATENATE($A9, " ", $B$7), 'Table 2 - Full data'!$A$2:$K$43, 5, FALSE)</f>
        <v>1</v>
      </c>
      <c r="F9" s="14">
        <f>VLOOKUP(CONCATENATE($A9, " ", $B$7), 'Table 2 - Full data'!$A$2:$K$43, 6, FALSE)</f>
        <v>76955</v>
      </c>
      <c r="G9" s="14">
        <f>VLOOKUP(CONCATENATE($A9, " ", $B$7), 'Table 2 - Full data'!$A$2:$K$43, 7, FALSE)</f>
        <v>33480</v>
      </c>
      <c r="H9" s="14">
        <f>VLOOKUP(CONCATENATE($A9, " ", $B$7), 'Table 2 - Full data'!$A$2:$K$43, 8, FALSE)</f>
        <v>2020</v>
      </c>
      <c r="I9" s="15">
        <f>VLOOKUP(CONCATENATE($A9, " ", $B$7), 'Table 2 - Full data'!$A$2:$K$43, 9, FALSE)</f>
        <v>0.68</v>
      </c>
      <c r="J9" s="15">
        <f>VLOOKUP(CONCATENATE($A9, " ", $B$7), 'Table 2 - Full data'!$A$2:$K$43, 10, FALSE)</f>
        <v>0.3</v>
      </c>
      <c r="K9" s="15">
        <f>VLOOKUP(CONCATENATE($A9, " ", $B$7), 'Table 2 - Full data'!$A$2:$K$43, 11, FALSE)</f>
        <v>0.02</v>
      </c>
    </row>
    <row r="10" spans="1:11" x14ac:dyDescent="0.35">
      <c r="A10" s="11" t="s">
        <v>252</v>
      </c>
      <c r="B10" s="16">
        <f>VLOOKUP(CONCATENATE($A10, " ", $B$7), 'Table 2 - Full data'!$A$2:$K$43, 2, FALSE)</f>
        <v>34040</v>
      </c>
      <c r="C10" s="17">
        <f>VLOOKUP(CONCATENATE($A10, " ", $B$7), 'Table 2 - Full data'!$A$2:$K$43, 3, FALSE)</f>
        <v>0.28999999999999998</v>
      </c>
      <c r="D10" s="16">
        <f>VLOOKUP(CONCATENATE($A10, " ", $B$7), 'Table 2 - Full data'!$A$2:$K$43, 4, FALSE)</f>
        <v>32525</v>
      </c>
      <c r="E10" s="17">
        <f>VLOOKUP(CONCATENATE($A10, " ", $B$7), 'Table 2 - Full data'!$A$2:$K$43, 5, FALSE)</f>
        <v>0.28999999999999998</v>
      </c>
      <c r="F10" s="16">
        <f>VLOOKUP(CONCATENATE($A10, " ", $B$7), 'Table 2 - Full data'!$A$2:$K$43, 6, FALSE)</f>
        <v>16390</v>
      </c>
      <c r="G10" s="16">
        <f>VLOOKUP(CONCATENATE($A10, " ", $B$7), 'Table 2 - Full data'!$A$2:$K$43, 7, FALSE)</f>
        <v>15525</v>
      </c>
      <c r="H10" s="16">
        <f>VLOOKUP(CONCATENATE($A10, " ", $B$7), 'Table 2 - Full data'!$A$2:$K$43, 8, FALSE)</f>
        <v>610</v>
      </c>
      <c r="I10" s="17">
        <f>VLOOKUP(CONCATENATE($A10, " ", $B$7), 'Table 2 - Full data'!$A$2:$K$43, 9, FALSE)</f>
        <v>0.5</v>
      </c>
      <c r="J10" s="17">
        <f>VLOOKUP(CONCATENATE($A10, " ", $B$7), 'Table 2 - Full data'!$A$2:$K$43, 10, FALSE)</f>
        <v>0.48</v>
      </c>
      <c r="K10" s="17">
        <f>VLOOKUP(CONCATENATE($A10, " ", $B$7), 'Table 2 - Full data'!$A$2:$K$43, 11, FALSE)</f>
        <v>0.02</v>
      </c>
    </row>
    <row r="11" spans="1:11" x14ac:dyDescent="0.35">
      <c r="A11" s="11" t="s">
        <v>253</v>
      </c>
      <c r="B11" s="16">
        <f>VLOOKUP(CONCATENATE($A11, " ", $B$7), 'Table 2 - Full data'!$A$2:$K$43, 2, FALSE)</f>
        <v>38430</v>
      </c>
      <c r="C11" s="17">
        <f>VLOOKUP(CONCATENATE($A11, " ", $B$7), 'Table 2 - Full data'!$A$2:$K$43, 3, FALSE)</f>
        <v>0.32</v>
      </c>
      <c r="D11" s="16">
        <f>VLOOKUP(CONCATENATE($A11, " ", $B$7), 'Table 2 - Full data'!$A$2:$K$43, 4, FALSE)</f>
        <v>36305</v>
      </c>
      <c r="E11" s="17">
        <f>VLOOKUP(CONCATENATE($A11, " ", $B$7), 'Table 2 - Full data'!$A$2:$K$43, 5, FALSE)</f>
        <v>0.32</v>
      </c>
      <c r="F11" s="16">
        <f>VLOOKUP(CONCATENATE($A11, " ", $B$7), 'Table 2 - Full data'!$A$2:$K$43, 6, FALSE)</f>
        <v>20425</v>
      </c>
      <c r="G11" s="16">
        <f>VLOOKUP(CONCATENATE($A11, " ", $B$7), 'Table 2 - Full data'!$A$2:$K$43, 7, FALSE)</f>
        <v>15260</v>
      </c>
      <c r="H11" s="16">
        <f>VLOOKUP(CONCATENATE($A11, " ", $B$7), 'Table 2 - Full data'!$A$2:$K$43, 8, FALSE)</f>
        <v>620</v>
      </c>
      <c r="I11" s="17">
        <f>VLOOKUP(CONCATENATE($A11, " ", $B$7), 'Table 2 - Full data'!$A$2:$K$43, 9, FALSE)</f>
        <v>0.56000000000000005</v>
      </c>
      <c r="J11" s="17">
        <f>VLOOKUP(CONCATENATE($A11, " ", $B$7), 'Table 2 - Full data'!$A$2:$K$43, 10, FALSE)</f>
        <v>0.42</v>
      </c>
      <c r="K11" s="17">
        <f>VLOOKUP(CONCATENATE($A11, " ", $B$7), 'Table 2 - Full data'!$A$2:$K$43, 11, FALSE)</f>
        <v>0.02</v>
      </c>
    </row>
    <row r="12" spans="1:11" x14ac:dyDescent="0.35">
      <c r="A12" s="11" t="s">
        <v>254</v>
      </c>
      <c r="B12" s="16">
        <f>VLOOKUP(CONCATENATE($A12, " ", $B$7), 'Table 2 - Full data'!$A$2:$K$43, 2, FALSE)</f>
        <v>33110</v>
      </c>
      <c r="C12" s="17">
        <f>VLOOKUP(CONCATENATE($A12, " ", $B$7), 'Table 2 - Full data'!$A$2:$K$43, 3, FALSE)</f>
        <v>0.28000000000000003</v>
      </c>
      <c r="D12" s="16">
        <f>VLOOKUP(CONCATENATE($A12, " ", $B$7), 'Table 2 - Full data'!$A$2:$K$43, 4, FALSE)</f>
        <v>32025</v>
      </c>
      <c r="E12" s="17">
        <f>VLOOKUP(CONCATENATE($A12, " ", $B$7), 'Table 2 - Full data'!$A$2:$K$43, 5, FALSE)</f>
        <v>0.28000000000000003</v>
      </c>
      <c r="F12" s="16">
        <f>VLOOKUP(CONCATENATE($A12, " ", $B$7), 'Table 2 - Full data'!$A$2:$K$43, 6, FALSE)</f>
        <v>21545</v>
      </c>
      <c r="G12" s="16">
        <f>VLOOKUP(CONCATENATE($A12, " ", $B$7), 'Table 2 - Full data'!$A$2:$K$43, 7, FALSE)</f>
        <v>10120</v>
      </c>
      <c r="H12" s="16">
        <f>VLOOKUP(CONCATENATE($A12, " ", $B$7), 'Table 2 - Full data'!$A$2:$K$43, 8, FALSE)</f>
        <v>360</v>
      </c>
      <c r="I12" s="17">
        <f>VLOOKUP(CONCATENATE($A12, " ", $B$7), 'Table 2 - Full data'!$A$2:$K$43, 9, FALSE)</f>
        <v>0.67</v>
      </c>
      <c r="J12" s="17">
        <f>VLOOKUP(CONCATENATE($A12, " ", $B$7), 'Table 2 - Full data'!$A$2:$K$43, 10, FALSE)</f>
        <v>0.32</v>
      </c>
      <c r="K12" s="17">
        <f>VLOOKUP(CONCATENATE($A12, " ", $B$7), 'Table 2 - Full data'!$A$2:$K$43, 11, FALSE)</f>
        <v>0.01</v>
      </c>
    </row>
    <row r="13" spans="1:11" x14ac:dyDescent="0.35">
      <c r="A13" s="11" t="s">
        <v>255</v>
      </c>
      <c r="B13" s="16">
        <f>VLOOKUP(CONCATENATE($A13, " ", $B$7), 'Table 2 - Full data'!$A$2:$K$43, 2, FALSE)</f>
        <v>78835</v>
      </c>
      <c r="C13" s="17">
        <f>VLOOKUP(CONCATENATE($A13, " ", $B$7), 'Table 2 - Full data'!$A$2:$K$43, 3, FALSE)</f>
        <v>0.66</v>
      </c>
      <c r="D13" s="16">
        <f>VLOOKUP(CONCATENATE($A13, " ", $B$7), 'Table 2 - Full data'!$A$2:$K$43, 4, FALSE)</f>
        <v>75165</v>
      </c>
      <c r="E13" s="17">
        <f>VLOOKUP(CONCATENATE($A13, " ", $B$7), 'Table 2 - Full data'!$A$2:$K$43, 5, FALSE)</f>
        <v>0.67</v>
      </c>
      <c r="F13" s="16">
        <f>VLOOKUP(CONCATENATE($A13, " ", $B$7), 'Table 2 - Full data'!$A$2:$K$43, 6, FALSE)</f>
        <v>46545</v>
      </c>
      <c r="G13" s="16">
        <f>VLOOKUP(CONCATENATE($A13, " ", $B$7), 'Table 2 - Full data'!$A$2:$K$43, 7, FALSE)</f>
        <v>27250</v>
      </c>
      <c r="H13" s="16">
        <f>VLOOKUP(CONCATENATE($A13, " ", $B$7), 'Table 2 - Full data'!$A$2:$K$43, 8, FALSE)</f>
        <v>1370</v>
      </c>
      <c r="I13" s="17">
        <f>VLOOKUP(CONCATENATE($A13, " ", $B$7), 'Table 2 - Full data'!$A$2:$K$43, 9, FALSE)</f>
        <v>0.62</v>
      </c>
      <c r="J13" s="17">
        <f>VLOOKUP(CONCATENATE($A13, " ", $B$7), 'Table 2 - Full data'!$A$2:$K$43, 10, FALSE)</f>
        <v>0.36</v>
      </c>
      <c r="K13" s="17">
        <f>VLOOKUP(CONCATENATE($A13, " ", $B$7), 'Table 2 - Full data'!$A$2:$K$43, 11, FALSE)</f>
        <v>0.02</v>
      </c>
    </row>
    <row r="14" spans="1:11" x14ac:dyDescent="0.35">
      <c r="A14" s="11" t="s">
        <v>256</v>
      </c>
      <c r="B14" s="16">
        <f>VLOOKUP(CONCATENATE($A14, " ", $B$7), 'Table 2 - Full data'!$A$2:$K$43, 2, FALSE)</f>
        <v>14275</v>
      </c>
      <c r="C14" s="17">
        <f>VLOOKUP(CONCATENATE($A14, " ", $B$7), 'Table 2 - Full data'!$A$2:$K$43, 3, FALSE)</f>
        <v>0.12</v>
      </c>
      <c r="D14" s="16">
        <f>VLOOKUP(CONCATENATE($A14, " ", $B$7), 'Table 2 - Full data'!$A$2:$K$43, 4, FALSE)</f>
        <v>12790</v>
      </c>
      <c r="E14" s="17">
        <f>VLOOKUP(CONCATENATE($A14, " ", $B$7), 'Table 2 - Full data'!$A$2:$K$43, 5, FALSE)</f>
        <v>0.11</v>
      </c>
      <c r="F14" s="16">
        <f>VLOOKUP(CONCATENATE($A14, " ", $B$7), 'Table 2 - Full data'!$A$2:$K$43, 6, FALSE)</f>
        <v>1060</v>
      </c>
      <c r="G14" s="16">
        <f>VLOOKUP(CONCATENATE($A14, " ", $B$7), 'Table 2 - Full data'!$A$2:$K$43, 7, FALSE)</f>
        <v>11410</v>
      </c>
      <c r="H14" s="16">
        <f>VLOOKUP(CONCATENATE($A14, " ", $B$7), 'Table 2 - Full data'!$A$2:$K$43, 8, FALSE)</f>
        <v>320</v>
      </c>
      <c r="I14" s="17">
        <f>VLOOKUP(CONCATENATE($A14, " ", $B$7), 'Table 2 - Full data'!$A$2:$K$43, 9, FALSE)</f>
        <v>0.08</v>
      </c>
      <c r="J14" s="17">
        <f>VLOOKUP(CONCATENATE($A14, " ", $B$7), 'Table 2 - Full data'!$A$2:$K$43, 10, FALSE)</f>
        <v>0.89</v>
      </c>
      <c r="K14" s="17">
        <f>VLOOKUP(CONCATENATE($A14, " ", $B$7), 'Table 2 - Full data'!$A$2:$K$43, 11, FALSE)</f>
        <v>0.03</v>
      </c>
    </row>
    <row r="15" spans="1:11" x14ac:dyDescent="0.35">
      <c r="A15" s="11" t="s">
        <v>64</v>
      </c>
      <c r="B15" s="11"/>
      <c r="C15" s="11"/>
      <c r="D15" s="11"/>
      <c r="E15" s="11"/>
      <c r="F15" s="11"/>
      <c r="G15" s="11"/>
      <c r="H15" s="11"/>
      <c r="I15" s="11"/>
      <c r="J15" s="11"/>
      <c r="K15" s="11"/>
    </row>
    <row r="16" spans="1:11" ht="139.5" x14ac:dyDescent="0.35">
      <c r="A16" s="24" t="s">
        <v>65</v>
      </c>
      <c r="B16" s="11"/>
      <c r="C16" s="11"/>
      <c r="D16" s="11"/>
      <c r="E16" s="11"/>
      <c r="F16" s="11"/>
      <c r="G16" s="11"/>
      <c r="H16" s="11"/>
      <c r="I16" s="11"/>
      <c r="J16" s="11"/>
      <c r="K16" s="11"/>
    </row>
    <row r="17" spans="1:11" x14ac:dyDescent="0.35">
      <c r="A17" s="11" t="s">
        <v>71</v>
      </c>
      <c r="B17" s="11"/>
      <c r="C17" s="11"/>
      <c r="D17" s="11"/>
      <c r="E17" s="11"/>
      <c r="F17" s="11"/>
      <c r="G17" s="11"/>
      <c r="H17" s="11"/>
      <c r="I17" s="11"/>
      <c r="J17" s="11"/>
      <c r="K17" s="11"/>
    </row>
    <row r="18" spans="1:11" x14ac:dyDescent="0.35">
      <c r="A18" s="11" t="s">
        <v>72</v>
      </c>
      <c r="B18" s="11"/>
      <c r="C18" s="11"/>
      <c r="D18" s="11"/>
      <c r="E18" s="11"/>
      <c r="F18" s="11"/>
      <c r="G18" s="11"/>
      <c r="H18" s="11"/>
      <c r="I18" s="11"/>
      <c r="J18" s="11"/>
      <c r="K18" s="11"/>
    </row>
    <row r="19" spans="1:11" x14ac:dyDescent="0.35">
      <c r="A19" s="11" t="s">
        <v>73</v>
      </c>
      <c r="B19" s="11"/>
      <c r="C19" s="11"/>
      <c r="D19" s="11"/>
      <c r="E19" s="11"/>
      <c r="F19" s="11"/>
      <c r="G19" s="11"/>
      <c r="H19" s="11"/>
      <c r="I19" s="11"/>
      <c r="J19" s="11"/>
      <c r="K19" s="11"/>
    </row>
    <row r="20" spans="1:11" x14ac:dyDescent="0.35">
      <c r="A20" s="11" t="s">
        <v>74</v>
      </c>
      <c r="B20" s="11"/>
      <c r="C20" s="11"/>
      <c r="D20" s="11"/>
      <c r="E20" s="11"/>
      <c r="F20" s="11"/>
      <c r="G20" s="11"/>
      <c r="H20" s="11"/>
      <c r="I20" s="11"/>
      <c r="J20" s="11"/>
      <c r="K20" s="11"/>
    </row>
    <row r="21" spans="1:11" x14ac:dyDescent="0.35">
      <c r="A21" s="11" t="s">
        <v>75</v>
      </c>
      <c r="B21" s="11"/>
      <c r="C21" s="11"/>
      <c r="D21" s="11"/>
      <c r="E21" s="11"/>
      <c r="F21" s="11"/>
      <c r="G21" s="11"/>
      <c r="H21" s="11"/>
      <c r="I21" s="11"/>
      <c r="J21" s="11"/>
      <c r="K21" s="11"/>
    </row>
    <row r="22" spans="1:11" ht="108.5" x14ac:dyDescent="0.35">
      <c r="A22" s="24" t="s">
        <v>76</v>
      </c>
      <c r="B22" s="11"/>
      <c r="C22" s="11"/>
      <c r="D22" s="11"/>
      <c r="E22" s="11"/>
      <c r="F22" s="11"/>
      <c r="G22" s="11"/>
      <c r="H22" s="11"/>
      <c r="I22" s="11"/>
      <c r="J22" s="11"/>
      <c r="K22" s="11"/>
    </row>
    <row r="23" spans="1:11" ht="93" x14ac:dyDescent="0.35">
      <c r="A23" s="24" t="s">
        <v>77</v>
      </c>
      <c r="B23" s="11"/>
      <c r="C23" s="11"/>
      <c r="D23" s="11"/>
      <c r="E23" s="11"/>
      <c r="F23" s="11"/>
      <c r="G23" s="11"/>
      <c r="H23" s="11"/>
      <c r="I23" s="11"/>
      <c r="J23" s="11"/>
      <c r="K23" s="11"/>
    </row>
    <row r="24" spans="1:11" ht="93" x14ac:dyDescent="0.35">
      <c r="A24" s="24" t="s">
        <v>78</v>
      </c>
      <c r="B24" s="11"/>
      <c r="C24" s="11"/>
      <c r="D24" s="11"/>
      <c r="E24" s="11"/>
      <c r="F24" s="11"/>
      <c r="G24" s="11"/>
      <c r="H24" s="11"/>
      <c r="I24" s="11"/>
      <c r="J24" s="11"/>
      <c r="K24" s="11"/>
    </row>
    <row r="25" spans="1:11" ht="93" x14ac:dyDescent="0.35">
      <c r="A25" s="24" t="s">
        <v>79</v>
      </c>
      <c r="B25" s="11"/>
      <c r="C25" s="11"/>
      <c r="D25" s="11"/>
      <c r="E25" s="11"/>
      <c r="F25" s="11"/>
      <c r="G25" s="11"/>
      <c r="H25" s="11"/>
      <c r="I25" s="11"/>
      <c r="J25" s="11"/>
      <c r="K25" s="11"/>
    </row>
  </sheetData>
  <conditionalFormatting sqref="C1:C1048576 E1:E1048576 I1:K1048576">
    <cfRule type="dataBar" priority="1">
      <dataBar>
        <cfvo type="num" val="0"/>
        <cfvo type="num" val="1"/>
        <color rgb="FFB4A9D4"/>
      </dataBar>
      <extLst>
        <ext xmlns:x14="http://schemas.microsoft.com/office/spreadsheetml/2009/9/main" uri="{B025F937-C7B1-47D3-B67F-A62EFF666E3E}">
          <x14:id>{80D1607E-905C-4C70-A4CF-D118A6300077}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0D1607E-905C-4C70-A4CF-D118A6300077}">
            <x14:dataBar minLength="0" maxLength="100" gradient="0">
              <x14:cfvo type="num">
                <xm:f>0</xm:f>
              </x14:cfvo>
              <x14:cfvo type="num">
                <xm:f>1</xm:f>
              </x14:cfvo>
              <x14:negativeFillColor rgb="FFB4A9D4"/>
              <x14:axisColor rgb="FF000000"/>
            </x14:dataBar>
          </x14:cfRule>
          <xm:sqref>C1:C1048576 E1:E1048576 I1:K1048576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'Financial year lookup'!A3:A9</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9"/>
  <sheetViews>
    <sheetView workbookViewId="0"/>
  </sheetViews>
  <sheetFormatPr defaultColWidth="11" defaultRowHeight="15.5" x14ac:dyDescent="0.35"/>
  <cols>
    <col min="1" max="1" width="35.75" customWidth="1"/>
    <col min="2" max="9" width="16.75" customWidth="1"/>
  </cols>
  <sheetData>
    <row r="1" spans="1:9" ht="21" x14ac:dyDescent="0.5">
      <c r="A1" s="10" t="s">
        <v>3</v>
      </c>
      <c r="B1" s="11"/>
      <c r="C1" s="11"/>
      <c r="D1" s="11"/>
      <c r="E1" s="11"/>
      <c r="F1" s="11"/>
      <c r="G1" s="11"/>
      <c r="H1" s="11"/>
      <c r="I1" s="11"/>
    </row>
    <row r="2" spans="1:9" x14ac:dyDescent="0.35">
      <c r="A2" s="11" t="s">
        <v>30</v>
      </c>
      <c r="B2" s="11"/>
      <c r="C2" s="11"/>
      <c r="D2" s="11"/>
      <c r="E2" s="11"/>
      <c r="F2" s="11"/>
      <c r="G2" s="11"/>
      <c r="H2" s="11"/>
      <c r="I2" s="11"/>
    </row>
    <row r="3" spans="1:9" x14ac:dyDescent="0.35">
      <c r="A3" s="11" t="s">
        <v>24</v>
      </c>
      <c r="B3" s="11"/>
      <c r="C3" s="11"/>
      <c r="D3" s="11"/>
      <c r="E3" s="11"/>
      <c r="F3" s="11"/>
      <c r="G3" s="11"/>
      <c r="H3" s="11"/>
      <c r="I3" s="11"/>
    </row>
    <row r="4" spans="1:9" x14ac:dyDescent="0.35">
      <c r="A4" s="11" t="s">
        <v>25</v>
      </c>
      <c r="B4" s="11"/>
      <c r="C4" s="11"/>
      <c r="D4" s="11"/>
      <c r="E4" s="11"/>
      <c r="F4" s="11"/>
      <c r="G4" s="11"/>
      <c r="H4" s="11"/>
      <c r="I4" s="11"/>
    </row>
    <row r="5" spans="1:9" x14ac:dyDescent="0.35">
      <c r="A5" s="11" t="s">
        <v>31</v>
      </c>
      <c r="B5" s="11"/>
      <c r="C5" s="11"/>
      <c r="D5" s="11"/>
      <c r="E5" s="11"/>
      <c r="F5" s="11"/>
      <c r="G5" s="11"/>
      <c r="H5" s="11"/>
      <c r="I5" s="11"/>
    </row>
    <row r="6" spans="1:9" ht="80.150000000000006" customHeight="1" x14ac:dyDescent="0.35">
      <c r="A6" s="12" t="s">
        <v>854</v>
      </c>
      <c r="B6" s="12" t="s">
        <v>250</v>
      </c>
      <c r="C6" s="12" t="s">
        <v>257</v>
      </c>
      <c r="D6" s="12" t="s">
        <v>258</v>
      </c>
      <c r="E6" s="12" t="s">
        <v>855</v>
      </c>
      <c r="F6" s="12" t="s">
        <v>856</v>
      </c>
      <c r="G6" s="12" t="s">
        <v>259</v>
      </c>
      <c r="H6" s="12" t="s">
        <v>260</v>
      </c>
      <c r="I6" s="12" t="s">
        <v>261</v>
      </c>
    </row>
    <row r="7" spans="1:9" x14ac:dyDescent="0.35">
      <c r="A7" s="13" t="s">
        <v>185</v>
      </c>
      <c r="B7" s="14">
        <v>463685</v>
      </c>
      <c r="C7" s="14">
        <v>418090</v>
      </c>
      <c r="D7" s="14">
        <v>8955</v>
      </c>
      <c r="E7" s="14">
        <v>34260</v>
      </c>
      <c r="F7" s="14">
        <v>2380</v>
      </c>
      <c r="G7" s="15">
        <v>0.9</v>
      </c>
      <c r="H7" s="15">
        <v>0.02</v>
      </c>
      <c r="I7" s="15">
        <v>7.0000000000000007E-2</v>
      </c>
    </row>
    <row r="8" spans="1:9" x14ac:dyDescent="0.35">
      <c r="A8" s="11" t="s">
        <v>186</v>
      </c>
      <c r="B8" s="16">
        <v>9900</v>
      </c>
      <c r="C8" s="16">
        <v>8800</v>
      </c>
      <c r="D8" s="16">
        <v>1065</v>
      </c>
      <c r="E8" s="16">
        <v>25</v>
      </c>
      <c r="F8" s="16">
        <v>5</v>
      </c>
      <c r="G8" s="17">
        <v>0.89</v>
      </c>
      <c r="H8" s="17">
        <v>0.11</v>
      </c>
      <c r="I8" s="17">
        <v>0</v>
      </c>
    </row>
    <row r="9" spans="1:9" x14ac:dyDescent="0.35">
      <c r="A9" s="11" t="s">
        <v>187</v>
      </c>
      <c r="B9" s="16">
        <v>4025</v>
      </c>
      <c r="C9" s="16">
        <v>3645</v>
      </c>
      <c r="D9" s="16">
        <v>365</v>
      </c>
      <c r="E9" s="16">
        <v>5</v>
      </c>
      <c r="F9" s="16">
        <v>10</v>
      </c>
      <c r="G9" s="17">
        <v>0.91</v>
      </c>
      <c r="H9" s="17">
        <v>0.09</v>
      </c>
      <c r="I9" s="17">
        <v>0</v>
      </c>
    </row>
    <row r="10" spans="1:9" x14ac:dyDescent="0.35">
      <c r="A10" s="11" t="s">
        <v>188</v>
      </c>
      <c r="B10" s="16">
        <v>2585</v>
      </c>
      <c r="C10" s="16">
        <v>2280</v>
      </c>
      <c r="D10" s="16">
        <v>290</v>
      </c>
      <c r="E10" s="16">
        <v>10</v>
      </c>
      <c r="F10" s="16">
        <v>10</v>
      </c>
      <c r="G10" s="17">
        <v>0.88</v>
      </c>
      <c r="H10" s="17">
        <v>0.11</v>
      </c>
      <c r="I10" s="17">
        <v>0</v>
      </c>
    </row>
    <row r="11" spans="1:9" x14ac:dyDescent="0.35">
      <c r="A11" s="11" t="s">
        <v>189</v>
      </c>
      <c r="B11" s="16">
        <v>2970</v>
      </c>
      <c r="C11" s="16">
        <v>2635</v>
      </c>
      <c r="D11" s="16">
        <v>325</v>
      </c>
      <c r="E11" s="16">
        <v>5</v>
      </c>
      <c r="F11" s="16">
        <v>5</v>
      </c>
      <c r="G11" s="17">
        <v>0.89</v>
      </c>
      <c r="H11" s="17">
        <v>0.11</v>
      </c>
      <c r="I11" s="17">
        <v>0</v>
      </c>
    </row>
    <row r="12" spans="1:9" x14ac:dyDescent="0.35">
      <c r="A12" s="11" t="s">
        <v>190</v>
      </c>
      <c r="B12" s="16">
        <v>8650</v>
      </c>
      <c r="C12" s="16">
        <v>8195</v>
      </c>
      <c r="D12" s="16">
        <v>280</v>
      </c>
      <c r="E12" s="16">
        <v>170</v>
      </c>
      <c r="F12" s="16">
        <v>5</v>
      </c>
      <c r="G12" s="17">
        <v>0.95</v>
      </c>
      <c r="H12" s="17">
        <v>0.03</v>
      </c>
      <c r="I12" s="17">
        <v>0.02</v>
      </c>
    </row>
    <row r="13" spans="1:9" x14ac:dyDescent="0.35">
      <c r="A13" s="11" t="s">
        <v>191</v>
      </c>
      <c r="B13" s="16">
        <v>18610</v>
      </c>
      <c r="C13" s="16">
        <v>17765</v>
      </c>
      <c r="D13" s="16">
        <v>100</v>
      </c>
      <c r="E13" s="16">
        <v>695</v>
      </c>
      <c r="F13" s="16">
        <v>50</v>
      </c>
      <c r="G13" s="17">
        <v>0.95</v>
      </c>
      <c r="H13" s="17">
        <v>0.01</v>
      </c>
      <c r="I13" s="17">
        <v>0.04</v>
      </c>
    </row>
    <row r="14" spans="1:9" x14ac:dyDescent="0.35">
      <c r="A14" s="11" t="s">
        <v>192</v>
      </c>
      <c r="B14" s="16">
        <v>24935</v>
      </c>
      <c r="C14" s="16">
        <v>23580</v>
      </c>
      <c r="D14" s="16">
        <v>100</v>
      </c>
      <c r="E14" s="16">
        <v>1240</v>
      </c>
      <c r="F14" s="16">
        <v>20</v>
      </c>
      <c r="G14" s="17">
        <v>0.95</v>
      </c>
      <c r="H14" s="17">
        <v>0</v>
      </c>
      <c r="I14" s="17">
        <v>0.05</v>
      </c>
    </row>
    <row r="15" spans="1:9" x14ac:dyDescent="0.35">
      <c r="A15" s="11" t="s">
        <v>193</v>
      </c>
      <c r="B15" s="16">
        <v>7730</v>
      </c>
      <c r="C15" s="16">
        <v>7175</v>
      </c>
      <c r="D15" s="16">
        <v>65</v>
      </c>
      <c r="E15" s="16">
        <v>480</v>
      </c>
      <c r="F15" s="16">
        <v>10</v>
      </c>
      <c r="G15" s="17">
        <v>0.93</v>
      </c>
      <c r="H15" s="17">
        <v>0.01</v>
      </c>
      <c r="I15" s="17">
        <v>0.06</v>
      </c>
    </row>
    <row r="16" spans="1:9" x14ac:dyDescent="0.35">
      <c r="A16" s="11" t="s">
        <v>194</v>
      </c>
      <c r="B16" s="16">
        <v>10220</v>
      </c>
      <c r="C16" s="16">
        <v>9285</v>
      </c>
      <c r="D16" s="16">
        <v>90</v>
      </c>
      <c r="E16" s="16">
        <v>815</v>
      </c>
      <c r="F16" s="16">
        <v>30</v>
      </c>
      <c r="G16" s="17">
        <v>0.91</v>
      </c>
      <c r="H16" s="17">
        <v>0.01</v>
      </c>
      <c r="I16" s="17">
        <v>0.08</v>
      </c>
    </row>
    <row r="17" spans="1:9" x14ac:dyDescent="0.35">
      <c r="A17" s="11" t="s">
        <v>195</v>
      </c>
      <c r="B17" s="16">
        <v>7035</v>
      </c>
      <c r="C17" s="16">
        <v>6125</v>
      </c>
      <c r="D17" s="16">
        <v>90</v>
      </c>
      <c r="E17" s="16">
        <v>795</v>
      </c>
      <c r="F17" s="16">
        <v>30</v>
      </c>
      <c r="G17" s="17">
        <v>0.87</v>
      </c>
      <c r="H17" s="17">
        <v>0.01</v>
      </c>
      <c r="I17" s="17">
        <v>0.11</v>
      </c>
    </row>
    <row r="18" spans="1:9" x14ac:dyDescent="0.35">
      <c r="A18" s="11" t="s">
        <v>196</v>
      </c>
      <c r="B18" s="16">
        <v>7740</v>
      </c>
      <c r="C18" s="16">
        <v>6755</v>
      </c>
      <c r="D18" s="16">
        <v>75</v>
      </c>
      <c r="E18" s="16">
        <v>875</v>
      </c>
      <c r="F18" s="16">
        <v>35</v>
      </c>
      <c r="G18" s="17">
        <v>0.87</v>
      </c>
      <c r="H18" s="17">
        <v>0.01</v>
      </c>
      <c r="I18" s="17">
        <v>0.11</v>
      </c>
    </row>
    <row r="19" spans="1:9" x14ac:dyDescent="0.35">
      <c r="A19" s="11" t="s">
        <v>197</v>
      </c>
      <c r="B19" s="16">
        <v>11470</v>
      </c>
      <c r="C19" s="16">
        <v>10555</v>
      </c>
      <c r="D19" s="16">
        <v>40</v>
      </c>
      <c r="E19" s="16">
        <v>860</v>
      </c>
      <c r="F19" s="16">
        <v>15</v>
      </c>
      <c r="G19" s="17">
        <v>0.92</v>
      </c>
      <c r="H19" s="17">
        <v>0</v>
      </c>
      <c r="I19" s="17">
        <v>7.0000000000000007E-2</v>
      </c>
    </row>
    <row r="20" spans="1:9" x14ac:dyDescent="0.35">
      <c r="A20" s="11" t="s">
        <v>198</v>
      </c>
      <c r="B20" s="16">
        <v>4875</v>
      </c>
      <c r="C20" s="16">
        <v>4330</v>
      </c>
      <c r="D20" s="16">
        <v>60</v>
      </c>
      <c r="E20" s="16">
        <v>480</v>
      </c>
      <c r="F20" s="16">
        <v>5</v>
      </c>
      <c r="G20" s="17">
        <v>0.89</v>
      </c>
      <c r="H20" s="17">
        <v>0.01</v>
      </c>
      <c r="I20" s="17">
        <v>0.1</v>
      </c>
    </row>
    <row r="21" spans="1:9" x14ac:dyDescent="0.35">
      <c r="A21" s="11" t="s">
        <v>199</v>
      </c>
      <c r="B21" s="16">
        <v>7380</v>
      </c>
      <c r="C21" s="16">
        <v>6615</v>
      </c>
      <c r="D21" s="16">
        <v>65</v>
      </c>
      <c r="E21" s="16">
        <v>685</v>
      </c>
      <c r="F21" s="16">
        <v>10</v>
      </c>
      <c r="G21" s="17">
        <v>0.9</v>
      </c>
      <c r="H21" s="17">
        <v>0.01</v>
      </c>
      <c r="I21" s="17">
        <v>0.09</v>
      </c>
    </row>
    <row r="22" spans="1:9" x14ac:dyDescent="0.35">
      <c r="A22" s="11" t="s">
        <v>200</v>
      </c>
      <c r="B22" s="16">
        <v>13760</v>
      </c>
      <c r="C22" s="16">
        <v>12290</v>
      </c>
      <c r="D22" s="16">
        <v>90</v>
      </c>
      <c r="E22" s="16">
        <v>1375</v>
      </c>
      <c r="F22" s="16">
        <v>5</v>
      </c>
      <c r="G22" s="17">
        <v>0.89</v>
      </c>
      <c r="H22" s="17">
        <v>0.01</v>
      </c>
      <c r="I22" s="17">
        <v>0.1</v>
      </c>
    </row>
    <row r="23" spans="1:9" x14ac:dyDescent="0.35">
      <c r="A23" s="11" t="s">
        <v>201</v>
      </c>
      <c r="B23" s="16">
        <v>5670</v>
      </c>
      <c r="C23" s="16">
        <v>5160</v>
      </c>
      <c r="D23" s="16">
        <v>45</v>
      </c>
      <c r="E23" s="16">
        <v>460</v>
      </c>
      <c r="F23" s="16">
        <v>5</v>
      </c>
      <c r="G23" s="17">
        <v>0.91</v>
      </c>
      <c r="H23" s="17">
        <v>0.01</v>
      </c>
      <c r="I23" s="17">
        <v>0.08</v>
      </c>
    </row>
    <row r="24" spans="1:9" x14ac:dyDescent="0.35">
      <c r="A24" s="11" t="s">
        <v>202</v>
      </c>
      <c r="B24" s="16">
        <v>5735</v>
      </c>
      <c r="C24" s="16">
        <v>5610</v>
      </c>
      <c r="D24" s="16">
        <v>65</v>
      </c>
      <c r="E24" s="16">
        <v>60</v>
      </c>
      <c r="F24" s="16">
        <v>0</v>
      </c>
      <c r="G24" s="17">
        <v>0.98</v>
      </c>
      <c r="H24" s="17">
        <v>0.01</v>
      </c>
      <c r="I24" s="17">
        <v>0.01</v>
      </c>
    </row>
    <row r="25" spans="1:9" x14ac:dyDescent="0.35">
      <c r="A25" s="11" t="s">
        <v>203</v>
      </c>
      <c r="B25" s="16">
        <v>6830</v>
      </c>
      <c r="C25" s="16">
        <v>6700</v>
      </c>
      <c r="D25" s="16">
        <v>80</v>
      </c>
      <c r="E25" s="16">
        <v>50</v>
      </c>
      <c r="F25" s="16">
        <v>0</v>
      </c>
      <c r="G25" s="17">
        <v>0.98</v>
      </c>
      <c r="H25" s="17">
        <v>0.01</v>
      </c>
      <c r="I25" s="17">
        <v>0.01</v>
      </c>
    </row>
    <row r="26" spans="1:9" x14ac:dyDescent="0.35">
      <c r="A26" s="11" t="s">
        <v>204</v>
      </c>
      <c r="B26" s="16">
        <v>25580</v>
      </c>
      <c r="C26" s="16">
        <v>24795</v>
      </c>
      <c r="D26" s="16">
        <v>555</v>
      </c>
      <c r="E26" s="16">
        <v>225</v>
      </c>
      <c r="F26" s="16">
        <v>5</v>
      </c>
      <c r="G26" s="17">
        <v>0.97</v>
      </c>
      <c r="H26" s="17">
        <v>0.02</v>
      </c>
      <c r="I26" s="17">
        <v>0.01</v>
      </c>
    </row>
    <row r="27" spans="1:9" x14ac:dyDescent="0.35">
      <c r="A27" s="11" t="s">
        <v>205</v>
      </c>
      <c r="B27" s="16">
        <v>8765</v>
      </c>
      <c r="C27" s="16">
        <v>8270</v>
      </c>
      <c r="D27" s="16">
        <v>210</v>
      </c>
      <c r="E27" s="16">
        <v>285</v>
      </c>
      <c r="F27" s="16">
        <v>5</v>
      </c>
      <c r="G27" s="17">
        <v>0.94</v>
      </c>
      <c r="H27" s="17">
        <v>0.02</v>
      </c>
      <c r="I27" s="17">
        <v>0.03</v>
      </c>
    </row>
    <row r="28" spans="1:9" x14ac:dyDescent="0.35">
      <c r="A28" s="11" t="s">
        <v>206</v>
      </c>
      <c r="B28" s="16">
        <v>9805</v>
      </c>
      <c r="C28" s="16">
        <v>9100</v>
      </c>
      <c r="D28" s="16">
        <v>230</v>
      </c>
      <c r="E28" s="16">
        <v>470</v>
      </c>
      <c r="F28" s="16">
        <v>5</v>
      </c>
      <c r="G28" s="17">
        <v>0.93</v>
      </c>
      <c r="H28" s="17">
        <v>0.02</v>
      </c>
      <c r="I28" s="17">
        <v>0.05</v>
      </c>
    </row>
    <row r="29" spans="1:9" x14ac:dyDescent="0.35">
      <c r="A29" s="11" t="s">
        <v>207</v>
      </c>
      <c r="B29" s="16">
        <v>7980</v>
      </c>
      <c r="C29" s="16">
        <v>7135</v>
      </c>
      <c r="D29" s="16">
        <v>195</v>
      </c>
      <c r="E29" s="16">
        <v>640</v>
      </c>
      <c r="F29" s="16">
        <v>5</v>
      </c>
      <c r="G29" s="17">
        <v>0.89</v>
      </c>
      <c r="H29" s="17">
        <v>0.02</v>
      </c>
      <c r="I29" s="17">
        <v>0.08</v>
      </c>
    </row>
    <row r="30" spans="1:9" x14ac:dyDescent="0.35">
      <c r="A30" s="11" t="s">
        <v>208</v>
      </c>
      <c r="B30" s="16">
        <v>5190</v>
      </c>
      <c r="C30" s="16">
        <v>4575</v>
      </c>
      <c r="D30" s="16">
        <v>190</v>
      </c>
      <c r="E30" s="16">
        <v>415</v>
      </c>
      <c r="F30" s="16">
        <v>10</v>
      </c>
      <c r="G30" s="17">
        <v>0.88</v>
      </c>
      <c r="H30" s="17">
        <v>0.04</v>
      </c>
      <c r="I30" s="17">
        <v>0.08</v>
      </c>
    </row>
    <row r="31" spans="1:9" x14ac:dyDescent="0.35">
      <c r="A31" s="11" t="s">
        <v>209</v>
      </c>
      <c r="B31" s="16">
        <v>13610</v>
      </c>
      <c r="C31" s="16">
        <v>12175</v>
      </c>
      <c r="D31" s="16">
        <v>345</v>
      </c>
      <c r="E31" s="16">
        <v>1075</v>
      </c>
      <c r="F31" s="16">
        <v>15</v>
      </c>
      <c r="G31" s="17">
        <v>0.89</v>
      </c>
      <c r="H31" s="17">
        <v>0.03</v>
      </c>
      <c r="I31" s="17">
        <v>0.08</v>
      </c>
    </row>
    <row r="32" spans="1:9" x14ac:dyDescent="0.35">
      <c r="A32" s="11" t="s">
        <v>210</v>
      </c>
      <c r="B32" s="16">
        <v>5985</v>
      </c>
      <c r="C32" s="16">
        <v>5405</v>
      </c>
      <c r="D32" s="16">
        <v>125</v>
      </c>
      <c r="E32" s="16">
        <v>445</v>
      </c>
      <c r="F32" s="16">
        <v>10</v>
      </c>
      <c r="G32" s="17">
        <v>0.9</v>
      </c>
      <c r="H32" s="17">
        <v>0.02</v>
      </c>
      <c r="I32" s="17">
        <v>7.0000000000000007E-2</v>
      </c>
    </row>
    <row r="33" spans="1:9" x14ac:dyDescent="0.35">
      <c r="A33" s="11" t="s">
        <v>211</v>
      </c>
      <c r="B33" s="16">
        <v>10080</v>
      </c>
      <c r="C33" s="16">
        <v>9330</v>
      </c>
      <c r="D33" s="16">
        <v>175</v>
      </c>
      <c r="E33" s="16">
        <v>565</v>
      </c>
      <c r="F33" s="16">
        <v>10</v>
      </c>
      <c r="G33" s="17">
        <v>0.93</v>
      </c>
      <c r="H33" s="17">
        <v>0.02</v>
      </c>
      <c r="I33" s="17">
        <v>0.06</v>
      </c>
    </row>
    <row r="34" spans="1:9" x14ac:dyDescent="0.35">
      <c r="A34" s="11" t="s">
        <v>212</v>
      </c>
      <c r="B34" s="16">
        <v>13520</v>
      </c>
      <c r="C34" s="16">
        <v>12495</v>
      </c>
      <c r="D34" s="16">
        <v>210</v>
      </c>
      <c r="E34" s="16">
        <v>805</v>
      </c>
      <c r="F34" s="16">
        <v>10</v>
      </c>
      <c r="G34" s="17">
        <v>0.92</v>
      </c>
      <c r="H34" s="17">
        <v>0.02</v>
      </c>
      <c r="I34" s="17">
        <v>0.06</v>
      </c>
    </row>
    <row r="35" spans="1:9" x14ac:dyDescent="0.35">
      <c r="A35" s="11" t="s">
        <v>213</v>
      </c>
      <c r="B35" s="16">
        <v>5525</v>
      </c>
      <c r="C35" s="16">
        <v>4925</v>
      </c>
      <c r="D35" s="16">
        <v>70</v>
      </c>
      <c r="E35" s="16">
        <v>510</v>
      </c>
      <c r="F35" s="16">
        <v>15</v>
      </c>
      <c r="G35" s="17">
        <v>0.89</v>
      </c>
      <c r="H35" s="17">
        <v>0.01</v>
      </c>
      <c r="I35" s="17">
        <v>0.09</v>
      </c>
    </row>
    <row r="36" spans="1:9" x14ac:dyDescent="0.35">
      <c r="A36" s="11" t="s">
        <v>214</v>
      </c>
      <c r="B36" s="16">
        <v>4745</v>
      </c>
      <c r="C36" s="16">
        <v>4180</v>
      </c>
      <c r="D36" s="16">
        <v>65</v>
      </c>
      <c r="E36" s="16">
        <v>490</v>
      </c>
      <c r="F36" s="16">
        <v>10</v>
      </c>
      <c r="G36" s="17">
        <v>0.88</v>
      </c>
      <c r="H36" s="17">
        <v>0.01</v>
      </c>
      <c r="I36" s="17">
        <v>0.1</v>
      </c>
    </row>
    <row r="37" spans="1:9" x14ac:dyDescent="0.35">
      <c r="A37" s="11" t="s">
        <v>215</v>
      </c>
      <c r="B37" s="16">
        <v>5475</v>
      </c>
      <c r="C37" s="16">
        <v>4880</v>
      </c>
      <c r="D37" s="16">
        <v>80</v>
      </c>
      <c r="E37" s="16">
        <v>505</v>
      </c>
      <c r="F37" s="16">
        <v>10</v>
      </c>
      <c r="G37" s="17">
        <v>0.89</v>
      </c>
      <c r="H37" s="17">
        <v>0.01</v>
      </c>
      <c r="I37" s="17">
        <v>0.09</v>
      </c>
    </row>
    <row r="38" spans="1:9" x14ac:dyDescent="0.35">
      <c r="A38" s="11" t="s">
        <v>216</v>
      </c>
      <c r="B38" s="16">
        <v>17485</v>
      </c>
      <c r="C38" s="16">
        <v>15725</v>
      </c>
      <c r="D38" s="16">
        <v>300</v>
      </c>
      <c r="E38" s="16">
        <v>1450</v>
      </c>
      <c r="F38" s="16">
        <v>15</v>
      </c>
      <c r="G38" s="17">
        <v>0.9</v>
      </c>
      <c r="H38" s="17">
        <v>0.02</v>
      </c>
      <c r="I38" s="17">
        <v>0.08</v>
      </c>
    </row>
    <row r="39" spans="1:9" x14ac:dyDescent="0.35">
      <c r="A39" s="11" t="s">
        <v>217</v>
      </c>
      <c r="B39" s="16">
        <v>6735</v>
      </c>
      <c r="C39" s="16">
        <v>5825</v>
      </c>
      <c r="D39" s="16">
        <v>155</v>
      </c>
      <c r="E39" s="16">
        <v>750</v>
      </c>
      <c r="F39" s="16">
        <v>5</v>
      </c>
      <c r="G39" s="17">
        <v>0.86</v>
      </c>
      <c r="H39" s="17">
        <v>0.02</v>
      </c>
      <c r="I39" s="17">
        <v>0.11</v>
      </c>
    </row>
    <row r="40" spans="1:9" x14ac:dyDescent="0.35">
      <c r="A40" s="11" t="s">
        <v>218</v>
      </c>
      <c r="B40" s="16">
        <v>7205</v>
      </c>
      <c r="C40" s="16">
        <v>6050</v>
      </c>
      <c r="D40" s="16">
        <v>175</v>
      </c>
      <c r="E40" s="16">
        <v>975</v>
      </c>
      <c r="F40" s="16">
        <v>5</v>
      </c>
      <c r="G40" s="17">
        <v>0.84</v>
      </c>
      <c r="H40" s="17">
        <v>0.02</v>
      </c>
      <c r="I40" s="17">
        <v>0.14000000000000001</v>
      </c>
    </row>
    <row r="41" spans="1:9" x14ac:dyDescent="0.35">
      <c r="A41" s="11" t="s">
        <v>219</v>
      </c>
      <c r="B41" s="16">
        <v>5270</v>
      </c>
      <c r="C41" s="16">
        <v>4445</v>
      </c>
      <c r="D41" s="16">
        <v>125</v>
      </c>
      <c r="E41" s="16">
        <v>695</v>
      </c>
      <c r="F41" s="16">
        <v>0</v>
      </c>
      <c r="G41" s="17">
        <v>0.84</v>
      </c>
      <c r="H41" s="17">
        <v>0.02</v>
      </c>
      <c r="I41" s="17">
        <v>0.13</v>
      </c>
    </row>
    <row r="42" spans="1:9" x14ac:dyDescent="0.35">
      <c r="A42" s="11" t="s">
        <v>220</v>
      </c>
      <c r="B42" s="16">
        <v>5295</v>
      </c>
      <c r="C42" s="16">
        <v>4520</v>
      </c>
      <c r="D42" s="16">
        <v>120</v>
      </c>
      <c r="E42" s="16">
        <v>655</v>
      </c>
      <c r="F42" s="16">
        <v>0</v>
      </c>
      <c r="G42" s="17">
        <v>0.85</v>
      </c>
      <c r="H42" s="17">
        <v>0.02</v>
      </c>
      <c r="I42" s="17">
        <v>0.12</v>
      </c>
    </row>
    <row r="43" spans="1:9" x14ac:dyDescent="0.35">
      <c r="A43" s="11" t="s">
        <v>221</v>
      </c>
      <c r="B43" s="16">
        <v>5710</v>
      </c>
      <c r="C43" s="16">
        <v>4780</v>
      </c>
      <c r="D43" s="16">
        <v>185</v>
      </c>
      <c r="E43" s="16">
        <v>745</v>
      </c>
      <c r="F43" s="16">
        <v>5</v>
      </c>
      <c r="G43" s="17">
        <v>0.84</v>
      </c>
      <c r="H43" s="17">
        <v>0.03</v>
      </c>
      <c r="I43" s="17">
        <v>0.13</v>
      </c>
    </row>
    <row r="44" spans="1:9" x14ac:dyDescent="0.35">
      <c r="A44" s="11" t="s">
        <v>222</v>
      </c>
      <c r="B44" s="16">
        <v>4165</v>
      </c>
      <c r="C44" s="16">
        <v>3565</v>
      </c>
      <c r="D44" s="16">
        <v>90</v>
      </c>
      <c r="E44" s="16">
        <v>510</v>
      </c>
      <c r="F44" s="16">
        <v>5</v>
      </c>
      <c r="G44" s="17">
        <v>0.86</v>
      </c>
      <c r="H44" s="17">
        <v>0.02</v>
      </c>
      <c r="I44" s="17">
        <v>0.12</v>
      </c>
    </row>
    <row r="45" spans="1:9" x14ac:dyDescent="0.35">
      <c r="A45" s="11" t="s">
        <v>223</v>
      </c>
      <c r="B45" s="16">
        <v>7215</v>
      </c>
      <c r="C45" s="16">
        <v>6290</v>
      </c>
      <c r="D45" s="16">
        <v>115</v>
      </c>
      <c r="E45" s="16">
        <v>805</v>
      </c>
      <c r="F45" s="16">
        <v>5</v>
      </c>
      <c r="G45" s="17">
        <v>0.87</v>
      </c>
      <c r="H45" s="17">
        <v>0.02</v>
      </c>
      <c r="I45" s="17">
        <v>0.11</v>
      </c>
    </row>
    <row r="46" spans="1:9" x14ac:dyDescent="0.35">
      <c r="A46" s="11" t="s">
        <v>224</v>
      </c>
      <c r="B46" s="16">
        <v>9055</v>
      </c>
      <c r="C46" s="16">
        <v>8180</v>
      </c>
      <c r="D46" s="16">
        <v>130</v>
      </c>
      <c r="E46" s="16">
        <v>745</v>
      </c>
      <c r="F46" s="16">
        <v>5</v>
      </c>
      <c r="G46" s="17">
        <v>0.9</v>
      </c>
      <c r="H46" s="17">
        <v>0.01</v>
      </c>
      <c r="I46" s="17">
        <v>0.08</v>
      </c>
    </row>
    <row r="47" spans="1:9" x14ac:dyDescent="0.35">
      <c r="A47" s="11" t="s">
        <v>225</v>
      </c>
      <c r="B47" s="16">
        <v>5875</v>
      </c>
      <c r="C47" s="16">
        <v>5070</v>
      </c>
      <c r="D47" s="16">
        <v>120</v>
      </c>
      <c r="E47" s="16">
        <v>675</v>
      </c>
      <c r="F47" s="16">
        <v>10</v>
      </c>
      <c r="G47" s="17">
        <v>0.86</v>
      </c>
      <c r="H47" s="17">
        <v>0.02</v>
      </c>
      <c r="I47" s="17">
        <v>0.12</v>
      </c>
    </row>
    <row r="48" spans="1:9" x14ac:dyDescent="0.35">
      <c r="A48" s="11" t="s">
        <v>226</v>
      </c>
      <c r="B48" s="16">
        <v>5220</v>
      </c>
      <c r="C48" s="16">
        <v>4595</v>
      </c>
      <c r="D48" s="16">
        <v>90</v>
      </c>
      <c r="E48" s="16">
        <v>535</v>
      </c>
      <c r="F48" s="16">
        <v>0</v>
      </c>
      <c r="G48" s="17">
        <v>0.88</v>
      </c>
      <c r="H48" s="17">
        <v>0.02</v>
      </c>
      <c r="I48" s="17">
        <v>0.1</v>
      </c>
    </row>
    <row r="49" spans="1:9" x14ac:dyDescent="0.35">
      <c r="A49" s="11" t="s">
        <v>227</v>
      </c>
      <c r="B49" s="16">
        <v>6480</v>
      </c>
      <c r="C49" s="16">
        <v>5795</v>
      </c>
      <c r="D49" s="16">
        <v>90</v>
      </c>
      <c r="E49" s="16">
        <v>590</v>
      </c>
      <c r="F49" s="16">
        <v>5</v>
      </c>
      <c r="G49" s="17">
        <v>0.89</v>
      </c>
      <c r="H49" s="17">
        <v>0.01</v>
      </c>
      <c r="I49" s="17">
        <v>0.09</v>
      </c>
    </row>
    <row r="50" spans="1:9" x14ac:dyDescent="0.35">
      <c r="A50" s="11" t="s">
        <v>228</v>
      </c>
      <c r="B50" s="16">
        <v>16350</v>
      </c>
      <c r="C50" s="16">
        <v>14840</v>
      </c>
      <c r="D50" s="16">
        <v>175</v>
      </c>
      <c r="E50" s="16">
        <v>1330</v>
      </c>
      <c r="F50" s="16">
        <v>5</v>
      </c>
      <c r="G50" s="17">
        <v>0.91</v>
      </c>
      <c r="H50" s="17">
        <v>0.01</v>
      </c>
      <c r="I50" s="17">
        <v>0.08</v>
      </c>
    </row>
    <row r="51" spans="1:9" x14ac:dyDescent="0.35">
      <c r="A51" s="11" t="s">
        <v>229</v>
      </c>
      <c r="B51" s="16">
        <v>7300</v>
      </c>
      <c r="C51" s="16">
        <v>6595</v>
      </c>
      <c r="D51" s="16">
        <v>100</v>
      </c>
      <c r="E51" s="16">
        <v>605</v>
      </c>
      <c r="F51" s="16">
        <v>0</v>
      </c>
      <c r="G51" s="17">
        <v>0.9</v>
      </c>
      <c r="H51" s="17">
        <v>0.01</v>
      </c>
      <c r="I51" s="17">
        <v>0.08</v>
      </c>
    </row>
    <row r="52" spans="1:9" x14ac:dyDescent="0.35">
      <c r="A52" s="11" t="s">
        <v>230</v>
      </c>
      <c r="B52" s="16">
        <v>6850</v>
      </c>
      <c r="C52" s="16">
        <v>5945</v>
      </c>
      <c r="D52" s="16">
        <v>115</v>
      </c>
      <c r="E52" s="16">
        <v>785</v>
      </c>
      <c r="F52" s="16">
        <v>5</v>
      </c>
      <c r="G52" s="17">
        <v>0.87</v>
      </c>
      <c r="H52" s="17">
        <v>0.02</v>
      </c>
      <c r="I52" s="17">
        <v>0.11</v>
      </c>
    </row>
    <row r="53" spans="1:9" x14ac:dyDescent="0.35">
      <c r="A53" s="11" t="s">
        <v>231</v>
      </c>
      <c r="B53" s="16">
        <v>5855</v>
      </c>
      <c r="C53" s="16">
        <v>4975</v>
      </c>
      <c r="D53" s="16">
        <v>100</v>
      </c>
      <c r="E53" s="16">
        <v>765</v>
      </c>
      <c r="F53" s="16">
        <v>20</v>
      </c>
      <c r="G53" s="17">
        <v>0.85</v>
      </c>
      <c r="H53" s="17">
        <v>0.02</v>
      </c>
      <c r="I53" s="17">
        <v>0.13</v>
      </c>
    </row>
    <row r="54" spans="1:9" x14ac:dyDescent="0.35">
      <c r="A54" s="11" t="s">
        <v>232</v>
      </c>
      <c r="B54" s="16">
        <v>5055</v>
      </c>
      <c r="C54" s="16">
        <v>4310</v>
      </c>
      <c r="D54" s="16">
        <v>60</v>
      </c>
      <c r="E54" s="16">
        <v>665</v>
      </c>
      <c r="F54" s="16">
        <v>20</v>
      </c>
      <c r="G54" s="17">
        <v>0.85</v>
      </c>
      <c r="H54" s="17">
        <v>0.01</v>
      </c>
      <c r="I54" s="17">
        <v>0.13</v>
      </c>
    </row>
    <row r="55" spans="1:9" x14ac:dyDescent="0.35">
      <c r="A55" s="11" t="s">
        <v>233</v>
      </c>
      <c r="B55" s="16">
        <v>10920</v>
      </c>
      <c r="C55" s="16">
        <v>9775</v>
      </c>
      <c r="D55" s="16">
        <v>140</v>
      </c>
      <c r="E55" s="16">
        <v>940</v>
      </c>
      <c r="F55" s="16">
        <v>65</v>
      </c>
      <c r="G55" s="17">
        <v>0.9</v>
      </c>
      <c r="H55" s="17">
        <v>0.01</v>
      </c>
      <c r="I55" s="17">
        <v>0.09</v>
      </c>
    </row>
    <row r="56" spans="1:9" x14ac:dyDescent="0.35">
      <c r="A56" s="11" t="s">
        <v>234</v>
      </c>
      <c r="B56" s="16">
        <v>4320</v>
      </c>
      <c r="C56" s="16">
        <v>3790</v>
      </c>
      <c r="D56" s="16">
        <v>50</v>
      </c>
      <c r="E56" s="16">
        <v>450</v>
      </c>
      <c r="F56" s="16">
        <v>30</v>
      </c>
      <c r="G56" s="17">
        <v>0.88</v>
      </c>
      <c r="H56" s="17">
        <v>0.01</v>
      </c>
      <c r="I56" s="17">
        <v>0.1</v>
      </c>
    </row>
    <row r="57" spans="1:9" x14ac:dyDescent="0.35">
      <c r="A57" s="11" t="s">
        <v>235</v>
      </c>
      <c r="B57" s="16">
        <v>5910</v>
      </c>
      <c r="C57" s="16">
        <v>5350</v>
      </c>
      <c r="D57" s="16">
        <v>75</v>
      </c>
      <c r="E57" s="16">
        <v>465</v>
      </c>
      <c r="F57" s="16">
        <v>20</v>
      </c>
      <c r="G57" s="17">
        <v>0.91</v>
      </c>
      <c r="H57" s="17">
        <v>0.01</v>
      </c>
      <c r="I57" s="17">
        <v>0.08</v>
      </c>
    </row>
    <row r="58" spans="1:9" x14ac:dyDescent="0.35">
      <c r="A58" s="11" t="s">
        <v>236</v>
      </c>
      <c r="B58" s="16">
        <v>6360</v>
      </c>
      <c r="C58" s="16">
        <v>5140</v>
      </c>
      <c r="D58" s="16">
        <v>95</v>
      </c>
      <c r="E58" s="16">
        <v>405</v>
      </c>
      <c r="F58" s="16">
        <v>725</v>
      </c>
      <c r="G58" s="17">
        <v>0.81</v>
      </c>
      <c r="H58" s="17">
        <v>0.01</v>
      </c>
      <c r="I58" s="17">
        <v>0.06</v>
      </c>
    </row>
    <row r="59" spans="1:9" x14ac:dyDescent="0.35">
      <c r="A59" s="11" t="s">
        <v>237</v>
      </c>
      <c r="B59" s="16">
        <v>5200</v>
      </c>
      <c r="C59" s="16">
        <v>4585</v>
      </c>
      <c r="D59" s="16">
        <v>100</v>
      </c>
      <c r="E59" s="16">
        <v>420</v>
      </c>
      <c r="F59" s="16">
        <v>90</v>
      </c>
      <c r="G59" s="17">
        <v>0.88</v>
      </c>
      <c r="H59" s="17">
        <v>0.02</v>
      </c>
      <c r="I59" s="17">
        <v>0.08</v>
      </c>
    </row>
    <row r="60" spans="1:9" x14ac:dyDescent="0.35">
      <c r="A60" s="11" t="s">
        <v>238</v>
      </c>
      <c r="B60" s="16">
        <v>4080</v>
      </c>
      <c r="C60" s="16">
        <v>3585</v>
      </c>
      <c r="D60" s="16">
        <v>80</v>
      </c>
      <c r="E60" s="16">
        <v>360</v>
      </c>
      <c r="F60" s="16">
        <v>55</v>
      </c>
      <c r="G60" s="17">
        <v>0.88</v>
      </c>
      <c r="H60" s="17">
        <v>0.02</v>
      </c>
      <c r="I60" s="17">
        <v>0.09</v>
      </c>
    </row>
    <row r="61" spans="1:9" x14ac:dyDescent="0.35">
      <c r="A61" s="11" t="s">
        <v>239</v>
      </c>
      <c r="B61" s="16">
        <v>4470</v>
      </c>
      <c r="C61" s="16">
        <v>3865</v>
      </c>
      <c r="D61" s="16">
        <v>80</v>
      </c>
      <c r="E61" s="16">
        <v>475</v>
      </c>
      <c r="F61" s="16">
        <v>55</v>
      </c>
      <c r="G61" s="17">
        <v>0.86</v>
      </c>
      <c r="H61" s="17">
        <v>0.02</v>
      </c>
      <c r="I61" s="17">
        <v>0.11</v>
      </c>
    </row>
    <row r="62" spans="1:9" x14ac:dyDescent="0.35">
      <c r="A62" s="11" t="s">
        <v>240</v>
      </c>
      <c r="B62" s="16">
        <v>5400</v>
      </c>
      <c r="C62" s="16">
        <v>4545</v>
      </c>
      <c r="D62" s="16">
        <v>85</v>
      </c>
      <c r="E62" s="16">
        <v>550</v>
      </c>
      <c r="F62" s="16">
        <v>215</v>
      </c>
      <c r="G62" s="17">
        <v>0.84</v>
      </c>
      <c r="H62" s="17">
        <v>0.02</v>
      </c>
      <c r="I62" s="17">
        <v>0.1</v>
      </c>
    </row>
    <row r="63" spans="1:9" x14ac:dyDescent="0.35">
      <c r="A63" s="11" t="s">
        <v>241</v>
      </c>
      <c r="B63" s="16">
        <v>4860</v>
      </c>
      <c r="C63" s="16">
        <v>3895</v>
      </c>
      <c r="D63" s="16">
        <v>135</v>
      </c>
      <c r="E63" s="16">
        <v>440</v>
      </c>
      <c r="F63" s="16">
        <v>385</v>
      </c>
      <c r="G63" s="17">
        <v>0.8</v>
      </c>
      <c r="H63" s="17">
        <v>0.03</v>
      </c>
      <c r="I63" s="17">
        <v>0.09</v>
      </c>
    </row>
    <row r="64" spans="1:9" x14ac:dyDescent="0.35">
      <c r="A64" s="11" t="s">
        <v>242</v>
      </c>
      <c r="B64" s="16">
        <v>4690</v>
      </c>
      <c r="C64" s="16">
        <v>4035</v>
      </c>
      <c r="D64" s="16">
        <v>75</v>
      </c>
      <c r="E64" s="16">
        <v>520</v>
      </c>
      <c r="F64" s="16">
        <v>60</v>
      </c>
      <c r="G64" s="17">
        <v>0.86</v>
      </c>
      <c r="H64" s="17">
        <v>0.02</v>
      </c>
      <c r="I64" s="17">
        <v>0.11</v>
      </c>
    </row>
    <row r="65" spans="1:9" x14ac:dyDescent="0.35">
      <c r="A65" s="11" t="s">
        <v>243</v>
      </c>
      <c r="B65" s="16">
        <v>3975</v>
      </c>
      <c r="C65" s="16">
        <v>3255</v>
      </c>
      <c r="D65" s="16">
        <v>65</v>
      </c>
      <c r="E65" s="16">
        <v>435</v>
      </c>
      <c r="F65" s="16">
        <v>220</v>
      </c>
      <c r="G65" s="17">
        <v>0.82</v>
      </c>
      <c r="H65" s="17">
        <v>0.02</v>
      </c>
      <c r="I65" s="17">
        <v>0.11</v>
      </c>
    </row>
    <row r="66" spans="1:9" x14ac:dyDescent="0.35">
      <c r="A66" s="11" t="s">
        <v>64</v>
      </c>
      <c r="B66" s="11"/>
      <c r="C66" s="11"/>
      <c r="D66" s="11"/>
      <c r="E66" s="11"/>
      <c r="F66" s="11"/>
      <c r="G66" s="11"/>
      <c r="H66" s="11"/>
      <c r="I66" s="11"/>
    </row>
    <row r="67" spans="1:9" x14ac:dyDescent="0.35">
      <c r="A67" s="11" t="s">
        <v>80</v>
      </c>
      <c r="B67" s="11"/>
      <c r="C67" s="11"/>
      <c r="D67" s="11"/>
      <c r="E67" s="11"/>
      <c r="F67" s="11"/>
      <c r="G67" s="11"/>
      <c r="H67" s="11"/>
      <c r="I67" s="11"/>
    </row>
    <row r="68" spans="1:9" ht="124" x14ac:dyDescent="0.35">
      <c r="A68" s="24" t="s">
        <v>81</v>
      </c>
      <c r="B68" s="11"/>
      <c r="C68" s="11"/>
      <c r="D68" s="11"/>
      <c r="E68" s="11"/>
      <c r="F68" s="11"/>
      <c r="G68" s="11"/>
      <c r="H68" s="11"/>
      <c r="I68" s="11"/>
    </row>
    <row r="69" spans="1:9" x14ac:dyDescent="0.35">
      <c r="A69" s="11" t="s">
        <v>82</v>
      </c>
      <c r="B69" s="11"/>
      <c r="C69" s="11"/>
      <c r="D69" s="11"/>
      <c r="E69" s="11"/>
      <c r="F69" s="11"/>
      <c r="G69" s="11"/>
      <c r="H69" s="11"/>
      <c r="I69" s="11"/>
    </row>
  </sheetData>
  <sheetProtection sheet="1" objects="1" scenarios="1"/>
  <conditionalFormatting sqref="G1:I1048576">
    <cfRule type="dataBar" priority="1">
      <dataBar>
        <cfvo type="num" val="0"/>
        <cfvo type="num" val="1"/>
        <color rgb="FFB4A9D4"/>
      </dataBar>
      <extLst>
        <ext xmlns:x14="http://schemas.microsoft.com/office/spreadsheetml/2009/9/main" uri="{B025F937-C7B1-47D3-B67F-A62EFF666E3E}">
          <x14:id>{10BAA899-CEBE-4C66-968C-109F6CC63899}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0BAA899-CEBE-4C66-968C-109F6CC63899}">
            <x14:dataBar minLength="0" maxLength="100" gradient="0">
              <x14:cfvo type="num">
                <xm:f>0</xm:f>
              </x14:cfvo>
              <x14:cfvo type="num">
                <xm:f>1</xm:f>
              </x14:cfvo>
              <x14:negativeFillColor rgb="FFB4A9D4"/>
              <x14:axisColor rgb="FF000000"/>
            </x14:dataBar>
          </x14:cfRule>
          <xm:sqref>G1:I1048576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0"/>
  <sheetViews>
    <sheetView workbookViewId="0"/>
  </sheetViews>
  <sheetFormatPr defaultColWidth="11" defaultRowHeight="15.5" x14ac:dyDescent="0.35"/>
  <cols>
    <col min="1" max="1" width="35.75" customWidth="1"/>
    <col min="2" max="10" width="16.75" customWidth="1"/>
  </cols>
  <sheetData>
    <row r="1" spans="1:10" ht="21" x14ac:dyDescent="0.5">
      <c r="A1" s="10" t="s">
        <v>4</v>
      </c>
      <c r="B1" s="11"/>
      <c r="C1" s="11"/>
      <c r="D1" s="11"/>
      <c r="E1" s="11"/>
      <c r="F1" s="11"/>
      <c r="G1" s="11"/>
      <c r="H1" s="11"/>
      <c r="I1" s="11"/>
      <c r="J1" s="11"/>
    </row>
    <row r="2" spans="1:10" x14ac:dyDescent="0.35">
      <c r="A2" s="11" t="s">
        <v>32</v>
      </c>
      <c r="B2" s="11"/>
      <c r="C2" s="11"/>
      <c r="D2" s="11"/>
      <c r="E2" s="11"/>
      <c r="F2" s="11"/>
      <c r="G2" s="11"/>
      <c r="H2" s="11"/>
      <c r="I2" s="11"/>
      <c r="J2" s="11"/>
    </row>
    <row r="3" spans="1:10" x14ac:dyDescent="0.35">
      <c r="A3" s="11" t="s">
        <v>33</v>
      </c>
      <c r="B3" s="11"/>
      <c r="C3" s="11"/>
      <c r="D3" s="11"/>
      <c r="E3" s="11"/>
      <c r="F3" s="11"/>
      <c r="G3" s="11"/>
      <c r="H3" s="11"/>
      <c r="I3" s="11"/>
      <c r="J3" s="11"/>
    </row>
    <row r="4" spans="1:10" x14ac:dyDescent="0.35">
      <c r="A4" s="11" t="s">
        <v>24</v>
      </c>
      <c r="B4" s="11"/>
      <c r="C4" s="11"/>
      <c r="D4" s="11"/>
      <c r="E4" s="11"/>
      <c r="F4" s="11"/>
      <c r="G4" s="11"/>
      <c r="H4" s="11"/>
      <c r="I4" s="11"/>
      <c r="J4" s="11"/>
    </row>
    <row r="5" spans="1:10" x14ac:dyDescent="0.35">
      <c r="A5" s="11" t="s">
        <v>25</v>
      </c>
      <c r="B5" s="11"/>
      <c r="C5" s="11"/>
      <c r="D5" s="11"/>
      <c r="E5" s="11"/>
      <c r="F5" s="11"/>
      <c r="G5" s="11"/>
      <c r="H5" s="11"/>
      <c r="I5" s="11"/>
      <c r="J5" s="11"/>
    </row>
    <row r="6" spans="1:10" x14ac:dyDescent="0.35">
      <c r="A6" s="11" t="s">
        <v>34</v>
      </c>
      <c r="B6" s="11"/>
      <c r="C6" s="11"/>
      <c r="D6" s="11"/>
      <c r="E6" s="11"/>
      <c r="F6" s="11"/>
      <c r="G6" s="11"/>
      <c r="H6" s="11"/>
      <c r="I6" s="11"/>
      <c r="J6" s="11"/>
    </row>
    <row r="7" spans="1:10" ht="31" x14ac:dyDescent="0.35">
      <c r="A7" s="12" t="s">
        <v>848</v>
      </c>
      <c r="B7" s="12" t="s">
        <v>344</v>
      </c>
      <c r="C7" s="11"/>
      <c r="D7" s="11"/>
      <c r="E7" s="11"/>
      <c r="F7" s="11"/>
      <c r="G7" s="11"/>
      <c r="H7" s="11"/>
      <c r="I7" s="11"/>
      <c r="J7" s="11"/>
    </row>
    <row r="8" spans="1:10" ht="80.150000000000006" customHeight="1" x14ac:dyDescent="0.35">
      <c r="A8" s="12" t="s">
        <v>857</v>
      </c>
      <c r="B8" s="12" t="s">
        <v>858</v>
      </c>
      <c r="C8" s="12" t="s">
        <v>181</v>
      </c>
      <c r="D8" s="12" t="s">
        <v>262</v>
      </c>
      <c r="E8" s="12" t="s">
        <v>859</v>
      </c>
      <c r="F8" s="12" t="s">
        <v>860</v>
      </c>
      <c r="G8" s="12" t="s">
        <v>861</v>
      </c>
      <c r="H8" s="12" t="s">
        <v>182</v>
      </c>
      <c r="I8" s="12" t="s">
        <v>183</v>
      </c>
      <c r="J8" s="12" t="s">
        <v>184</v>
      </c>
    </row>
    <row r="9" spans="1:10" x14ac:dyDescent="0.35">
      <c r="A9" s="13" t="s">
        <v>185</v>
      </c>
      <c r="B9" s="14">
        <f>VLOOKUP(CONCATENATE($A9, " ", $B$7), 'Table 4 - Full data'!$A$2:$J$92, 2, FALSE)</f>
        <v>463685</v>
      </c>
      <c r="C9" s="15">
        <f>VLOOKUP(CONCATENATE($A9, " ", $B$7), 'Table 4 - Full data'!$A$2:$J$92, 3, FALSE)</f>
        <v>1</v>
      </c>
      <c r="D9" s="14">
        <f>VLOOKUP(CONCATENATE($A9, " ", $B$7), 'Table 4 - Full data'!$A$2:$J$92, 4, FALSE)</f>
        <v>460400</v>
      </c>
      <c r="E9" s="14">
        <f>VLOOKUP(CONCATENATE($A9, " ", $B$7), 'Table 4 - Full data'!$A$2:$J$92, 5, FALSE)</f>
        <v>305500</v>
      </c>
      <c r="F9" s="14">
        <f>VLOOKUP(CONCATENATE($A9, " ", $B$7), 'Table 4 - Full data'!$A$2:$J$92, 6, FALSE)</f>
        <v>138305</v>
      </c>
      <c r="G9" s="14">
        <f>VLOOKUP(CONCATENATE($A9, " ", $B$7), 'Table 4 - Full data'!$A$2:$J$92, 7, FALSE)</f>
        <v>16590</v>
      </c>
      <c r="H9" s="15">
        <f>VLOOKUP(CONCATENATE($A9, " ", $B$7), 'Table 4 - Full data'!$A$2:$J$92, 8, FALSE)</f>
        <v>0.66</v>
      </c>
      <c r="I9" s="15">
        <f>VLOOKUP(CONCATENATE($A9, " ", $B$7), 'Table 4 - Full data'!$A$2:$J$92, 9, FALSE)</f>
        <v>0.3</v>
      </c>
      <c r="J9" s="15">
        <f>VLOOKUP(CONCATENATE($A9, " ", $B$7), 'Table 4 - Full data'!$A$2:$J$92, 10, FALSE)</f>
        <v>0.04</v>
      </c>
    </row>
    <row r="10" spans="1:10" x14ac:dyDescent="0.35">
      <c r="A10" s="11" t="s">
        <v>263</v>
      </c>
      <c r="B10" s="16">
        <f>VLOOKUP(CONCATENATE($A10, " ", $B$7), 'Table 4 - Full data'!$A$2:$J$92, 2, FALSE)</f>
        <v>3125</v>
      </c>
      <c r="C10" s="17">
        <f>VLOOKUP(CONCATENATE($A10, " ", $B$7), 'Table 4 - Full data'!$A$2:$J$92, 3, FALSE)</f>
        <v>0.01</v>
      </c>
      <c r="D10" s="16">
        <f>VLOOKUP(CONCATENATE($A10, " ", $B$7), 'Table 4 - Full data'!$A$2:$J$92, 4, FALSE)</f>
        <v>3055</v>
      </c>
      <c r="E10" s="16">
        <f>VLOOKUP(CONCATENATE($A10, " ", $B$7), 'Table 4 - Full data'!$A$2:$J$92, 5, FALSE)</f>
        <v>2495</v>
      </c>
      <c r="F10" s="16">
        <f>VLOOKUP(CONCATENATE($A10, " ", $B$7), 'Table 4 - Full data'!$A$2:$J$92, 6, FALSE)</f>
        <v>390</v>
      </c>
      <c r="G10" s="16">
        <f>VLOOKUP(CONCATENATE($A10, " ", $B$7), 'Table 4 - Full data'!$A$2:$J$92, 7, FALSE)</f>
        <v>170</v>
      </c>
      <c r="H10" s="17">
        <f>VLOOKUP(CONCATENATE($A10, " ", $B$7), 'Table 4 - Full data'!$A$2:$J$92, 8, FALSE)</f>
        <v>0.82</v>
      </c>
      <c r="I10" s="17">
        <f>VLOOKUP(CONCATENATE($A10, " ", $B$7), 'Table 4 - Full data'!$A$2:$J$92, 9, FALSE)</f>
        <v>0.13</v>
      </c>
      <c r="J10" s="17">
        <f>VLOOKUP(CONCATENATE($A10, " ", $B$7), 'Table 4 - Full data'!$A$2:$J$92, 10, FALSE)</f>
        <v>0.06</v>
      </c>
    </row>
    <row r="11" spans="1:10" x14ac:dyDescent="0.35">
      <c r="A11" s="11" t="s">
        <v>264</v>
      </c>
      <c r="B11" s="16">
        <f>VLOOKUP(CONCATENATE($A11, " ", $B$7), 'Table 4 - Full data'!$A$2:$J$92, 2, FALSE)</f>
        <v>89950</v>
      </c>
      <c r="C11" s="17">
        <f>VLOOKUP(CONCATENATE($A11, " ", $B$7), 'Table 4 - Full data'!$A$2:$J$92, 3, FALSE)</f>
        <v>0.19</v>
      </c>
      <c r="D11" s="16">
        <f>VLOOKUP(CONCATENATE($A11, " ", $B$7), 'Table 4 - Full data'!$A$2:$J$92, 4, FALSE)</f>
        <v>89315</v>
      </c>
      <c r="E11" s="16">
        <f>VLOOKUP(CONCATENATE($A11, " ", $B$7), 'Table 4 - Full data'!$A$2:$J$92, 5, FALSE)</f>
        <v>61640</v>
      </c>
      <c r="F11" s="16">
        <f>VLOOKUP(CONCATENATE($A11, " ", $B$7), 'Table 4 - Full data'!$A$2:$J$92, 6, FALSE)</f>
        <v>23945</v>
      </c>
      <c r="G11" s="16">
        <f>VLOOKUP(CONCATENATE($A11, " ", $B$7), 'Table 4 - Full data'!$A$2:$J$92, 7, FALSE)</f>
        <v>3735</v>
      </c>
      <c r="H11" s="17">
        <f>VLOOKUP(CONCATENATE($A11, " ", $B$7), 'Table 4 - Full data'!$A$2:$J$92, 8, FALSE)</f>
        <v>0.69</v>
      </c>
      <c r="I11" s="17">
        <f>VLOOKUP(CONCATENATE($A11, " ", $B$7), 'Table 4 - Full data'!$A$2:$J$92, 9, FALSE)</f>
        <v>0.27</v>
      </c>
      <c r="J11" s="17">
        <f>VLOOKUP(CONCATENATE($A11, " ", $B$7), 'Table 4 - Full data'!$A$2:$J$92, 10, FALSE)</f>
        <v>0.04</v>
      </c>
    </row>
    <row r="12" spans="1:10" x14ac:dyDescent="0.35">
      <c r="A12" s="11" t="s">
        <v>265</v>
      </c>
      <c r="B12" s="16">
        <f>VLOOKUP(CONCATENATE($A12, " ", $B$7), 'Table 4 - Full data'!$A$2:$J$92, 2, FALSE)</f>
        <v>128355</v>
      </c>
      <c r="C12" s="17">
        <f>VLOOKUP(CONCATENATE($A12, " ", $B$7), 'Table 4 - Full data'!$A$2:$J$92, 3, FALSE)</f>
        <v>0.28000000000000003</v>
      </c>
      <c r="D12" s="16">
        <f>VLOOKUP(CONCATENATE($A12, " ", $B$7), 'Table 4 - Full data'!$A$2:$J$92, 4, FALSE)</f>
        <v>127620</v>
      </c>
      <c r="E12" s="16">
        <f>VLOOKUP(CONCATENATE($A12, " ", $B$7), 'Table 4 - Full data'!$A$2:$J$92, 5, FALSE)</f>
        <v>86380</v>
      </c>
      <c r="F12" s="16">
        <f>VLOOKUP(CONCATENATE($A12, " ", $B$7), 'Table 4 - Full data'!$A$2:$J$92, 6, FALSE)</f>
        <v>36565</v>
      </c>
      <c r="G12" s="16">
        <f>VLOOKUP(CONCATENATE($A12, " ", $B$7), 'Table 4 - Full data'!$A$2:$J$92, 7, FALSE)</f>
        <v>4675</v>
      </c>
      <c r="H12" s="17">
        <f>VLOOKUP(CONCATENATE($A12, " ", $B$7), 'Table 4 - Full data'!$A$2:$J$92, 8, FALSE)</f>
        <v>0.68</v>
      </c>
      <c r="I12" s="17">
        <f>VLOOKUP(CONCATENATE($A12, " ", $B$7), 'Table 4 - Full data'!$A$2:$J$92, 9, FALSE)</f>
        <v>0.28999999999999998</v>
      </c>
      <c r="J12" s="17">
        <f>VLOOKUP(CONCATENATE($A12, " ", $B$7), 'Table 4 - Full data'!$A$2:$J$92, 10, FALSE)</f>
        <v>0.04</v>
      </c>
    </row>
    <row r="13" spans="1:10" x14ac:dyDescent="0.35">
      <c r="A13" s="11" t="s">
        <v>266</v>
      </c>
      <c r="B13" s="16">
        <f>VLOOKUP(CONCATENATE($A13, " ", $B$7), 'Table 4 - Full data'!$A$2:$J$92, 2, FALSE)</f>
        <v>122400</v>
      </c>
      <c r="C13" s="17">
        <f>VLOOKUP(CONCATENATE($A13, " ", $B$7), 'Table 4 - Full data'!$A$2:$J$92, 3, FALSE)</f>
        <v>0.26</v>
      </c>
      <c r="D13" s="16">
        <f>VLOOKUP(CONCATENATE($A13, " ", $B$7), 'Table 4 - Full data'!$A$2:$J$92, 4, FALSE)</f>
        <v>121685</v>
      </c>
      <c r="E13" s="16">
        <f>VLOOKUP(CONCATENATE($A13, " ", $B$7), 'Table 4 - Full data'!$A$2:$J$92, 5, FALSE)</f>
        <v>79930</v>
      </c>
      <c r="F13" s="16">
        <f>VLOOKUP(CONCATENATE($A13, " ", $B$7), 'Table 4 - Full data'!$A$2:$J$92, 6, FALSE)</f>
        <v>37805</v>
      </c>
      <c r="G13" s="16">
        <f>VLOOKUP(CONCATENATE($A13, " ", $B$7), 'Table 4 - Full data'!$A$2:$J$92, 7, FALSE)</f>
        <v>3950</v>
      </c>
      <c r="H13" s="17">
        <f>VLOOKUP(CONCATENATE($A13, " ", $B$7), 'Table 4 - Full data'!$A$2:$J$92, 8, FALSE)</f>
        <v>0.66</v>
      </c>
      <c r="I13" s="17">
        <f>VLOOKUP(CONCATENATE($A13, " ", $B$7), 'Table 4 - Full data'!$A$2:$J$92, 9, FALSE)</f>
        <v>0.31</v>
      </c>
      <c r="J13" s="17">
        <f>VLOOKUP(CONCATENATE($A13, " ", $B$7), 'Table 4 - Full data'!$A$2:$J$92, 10, FALSE)</f>
        <v>0.03</v>
      </c>
    </row>
    <row r="14" spans="1:10" x14ac:dyDescent="0.35">
      <c r="A14" s="11" t="s">
        <v>267</v>
      </c>
      <c r="B14" s="16">
        <f>VLOOKUP(CONCATENATE($A14, " ", $B$7), 'Table 4 - Full data'!$A$2:$J$92, 2, FALSE)</f>
        <v>76615</v>
      </c>
      <c r="C14" s="17">
        <f>VLOOKUP(CONCATENATE($A14, " ", $B$7), 'Table 4 - Full data'!$A$2:$J$92, 3, FALSE)</f>
        <v>0.17</v>
      </c>
      <c r="D14" s="16">
        <f>VLOOKUP(CONCATENATE($A14, " ", $B$7), 'Table 4 - Full data'!$A$2:$J$92, 4, FALSE)</f>
        <v>76080</v>
      </c>
      <c r="E14" s="16">
        <f>VLOOKUP(CONCATENATE($A14, " ", $B$7), 'Table 4 - Full data'!$A$2:$J$92, 5, FALSE)</f>
        <v>49240</v>
      </c>
      <c r="F14" s="16">
        <f>VLOOKUP(CONCATENATE($A14, " ", $B$7), 'Table 4 - Full data'!$A$2:$J$92, 6, FALSE)</f>
        <v>24515</v>
      </c>
      <c r="G14" s="16">
        <f>VLOOKUP(CONCATENATE($A14, " ", $B$7), 'Table 4 - Full data'!$A$2:$J$92, 7, FALSE)</f>
        <v>2325</v>
      </c>
      <c r="H14" s="17">
        <f>VLOOKUP(CONCATENATE($A14, " ", $B$7), 'Table 4 - Full data'!$A$2:$J$92, 8, FALSE)</f>
        <v>0.65</v>
      </c>
      <c r="I14" s="17">
        <f>VLOOKUP(CONCATENATE($A14, " ", $B$7), 'Table 4 - Full data'!$A$2:$J$92, 9, FALSE)</f>
        <v>0.32</v>
      </c>
      <c r="J14" s="17">
        <f>VLOOKUP(CONCATENATE($A14, " ", $B$7), 'Table 4 - Full data'!$A$2:$J$92, 10, FALSE)</f>
        <v>0.03</v>
      </c>
    </row>
    <row r="15" spans="1:10" x14ac:dyDescent="0.35">
      <c r="A15" s="11" t="s">
        <v>268</v>
      </c>
      <c r="B15" s="16">
        <f>VLOOKUP(CONCATENATE($A15, " ", $B$7), 'Table 4 - Full data'!$A$2:$J$92, 2, FALSE)</f>
        <v>31030</v>
      </c>
      <c r="C15" s="17">
        <f>VLOOKUP(CONCATENATE($A15, " ", $B$7), 'Table 4 - Full data'!$A$2:$J$92, 3, FALSE)</f>
        <v>7.0000000000000007E-2</v>
      </c>
      <c r="D15" s="16">
        <f>VLOOKUP(CONCATENATE($A15, " ", $B$7), 'Table 4 - Full data'!$A$2:$J$92, 4, FALSE)</f>
        <v>30805</v>
      </c>
      <c r="E15" s="16">
        <f>VLOOKUP(CONCATENATE($A15, " ", $B$7), 'Table 4 - Full data'!$A$2:$J$92, 5, FALSE)</f>
        <v>19310</v>
      </c>
      <c r="F15" s="16">
        <f>VLOOKUP(CONCATENATE($A15, " ", $B$7), 'Table 4 - Full data'!$A$2:$J$92, 6, FALSE)</f>
        <v>10565</v>
      </c>
      <c r="G15" s="16">
        <f>VLOOKUP(CONCATENATE($A15, " ", $B$7), 'Table 4 - Full data'!$A$2:$J$92, 7, FALSE)</f>
        <v>925</v>
      </c>
      <c r="H15" s="17">
        <f>VLOOKUP(CONCATENATE($A15, " ", $B$7), 'Table 4 - Full data'!$A$2:$J$92, 8, FALSE)</f>
        <v>0.63</v>
      </c>
      <c r="I15" s="17">
        <f>VLOOKUP(CONCATENATE($A15, " ", $B$7), 'Table 4 - Full data'!$A$2:$J$92, 9, FALSE)</f>
        <v>0.34</v>
      </c>
      <c r="J15" s="17">
        <f>VLOOKUP(CONCATENATE($A15, " ", $B$7), 'Table 4 - Full data'!$A$2:$J$92, 10, FALSE)</f>
        <v>0.03</v>
      </c>
    </row>
    <row r="16" spans="1:10" x14ac:dyDescent="0.35">
      <c r="A16" s="11" t="s">
        <v>269</v>
      </c>
      <c r="B16" s="16">
        <f>VLOOKUP(CONCATENATE($A16, " ", $B$7), 'Table 4 - Full data'!$A$2:$J$92, 2, FALSE)</f>
        <v>7640</v>
      </c>
      <c r="C16" s="17">
        <f>VLOOKUP(CONCATENATE($A16, " ", $B$7), 'Table 4 - Full data'!$A$2:$J$92, 3, FALSE)</f>
        <v>0.02</v>
      </c>
      <c r="D16" s="16">
        <f>VLOOKUP(CONCATENATE($A16, " ", $B$7), 'Table 4 - Full data'!$A$2:$J$92, 4, FALSE)</f>
        <v>7575</v>
      </c>
      <c r="E16" s="16">
        <f>VLOOKUP(CONCATENATE($A16, " ", $B$7), 'Table 4 - Full data'!$A$2:$J$92, 5, FALSE)</f>
        <v>4440</v>
      </c>
      <c r="F16" s="16">
        <f>VLOOKUP(CONCATENATE($A16, " ", $B$7), 'Table 4 - Full data'!$A$2:$J$92, 6, FALSE)</f>
        <v>2905</v>
      </c>
      <c r="G16" s="16">
        <f>VLOOKUP(CONCATENATE($A16, " ", $B$7), 'Table 4 - Full data'!$A$2:$J$92, 7, FALSE)</f>
        <v>230</v>
      </c>
      <c r="H16" s="17">
        <f>VLOOKUP(CONCATENATE($A16, " ", $B$7), 'Table 4 - Full data'!$A$2:$J$92, 8, FALSE)</f>
        <v>0.59</v>
      </c>
      <c r="I16" s="17">
        <f>VLOOKUP(CONCATENATE($A16, " ", $B$7), 'Table 4 - Full data'!$A$2:$J$92, 9, FALSE)</f>
        <v>0.38</v>
      </c>
      <c r="J16" s="17">
        <f>VLOOKUP(CONCATENATE($A16, " ", $B$7), 'Table 4 - Full data'!$A$2:$J$92, 10, FALSE)</f>
        <v>0.03</v>
      </c>
    </row>
    <row r="17" spans="1:10" x14ac:dyDescent="0.35">
      <c r="A17" s="11" t="s">
        <v>270</v>
      </c>
      <c r="B17" s="16">
        <f>VLOOKUP(CONCATENATE($A17, " ", $B$7), 'Table 4 - Full data'!$A$2:$J$92, 2, FALSE)</f>
        <v>2145</v>
      </c>
      <c r="C17" s="17">
        <f>VLOOKUP(CONCATENATE($A17, " ", $B$7), 'Table 4 - Full data'!$A$2:$J$92, 3, FALSE)</f>
        <v>0</v>
      </c>
      <c r="D17" s="16">
        <f>VLOOKUP(CONCATENATE($A17, " ", $B$7), 'Table 4 - Full data'!$A$2:$J$92, 4, FALSE)</f>
        <v>2115</v>
      </c>
      <c r="E17" s="16">
        <f>VLOOKUP(CONCATENATE($A17, " ", $B$7), 'Table 4 - Full data'!$A$2:$J$92, 5, FALSE)</f>
        <v>1185</v>
      </c>
      <c r="F17" s="16">
        <f>VLOOKUP(CONCATENATE($A17, " ", $B$7), 'Table 4 - Full data'!$A$2:$J$92, 6, FALSE)</f>
        <v>865</v>
      </c>
      <c r="G17" s="16">
        <f>VLOOKUP(CONCATENATE($A17, " ", $B$7), 'Table 4 - Full data'!$A$2:$J$92, 7, FALSE)</f>
        <v>65</v>
      </c>
      <c r="H17" s="17">
        <f>VLOOKUP(CONCATENATE($A17, " ", $B$7), 'Table 4 - Full data'!$A$2:$J$92, 8, FALSE)</f>
        <v>0.56000000000000005</v>
      </c>
      <c r="I17" s="17">
        <f>VLOOKUP(CONCATENATE($A17, " ", $B$7), 'Table 4 - Full data'!$A$2:$J$92, 9, FALSE)</f>
        <v>0.41</v>
      </c>
      <c r="J17" s="17">
        <f>VLOOKUP(CONCATENATE($A17, " ", $B$7), 'Table 4 - Full data'!$A$2:$J$92, 10, FALSE)</f>
        <v>0.03</v>
      </c>
    </row>
    <row r="18" spans="1:10" x14ac:dyDescent="0.35">
      <c r="A18" s="11" t="s">
        <v>271</v>
      </c>
      <c r="B18" s="16">
        <f>VLOOKUP(CONCATENATE($A18, " ", $B$7), 'Table 4 - Full data'!$A$2:$J$92, 2, FALSE)</f>
        <v>950</v>
      </c>
      <c r="C18" s="17">
        <f>VLOOKUP(CONCATENATE($A18, " ", $B$7), 'Table 4 - Full data'!$A$2:$J$92, 3, FALSE)</f>
        <v>0</v>
      </c>
      <c r="D18" s="16">
        <f>VLOOKUP(CONCATENATE($A18, " ", $B$7), 'Table 4 - Full data'!$A$2:$J$92, 4, FALSE)</f>
        <v>930</v>
      </c>
      <c r="E18" s="16">
        <f>VLOOKUP(CONCATENATE($A18, " ", $B$7), 'Table 4 - Full data'!$A$2:$J$92, 5, FALSE)</f>
        <v>515</v>
      </c>
      <c r="F18" s="16">
        <f>VLOOKUP(CONCATENATE($A18, " ", $B$7), 'Table 4 - Full data'!$A$2:$J$92, 6, FALSE)</f>
        <v>380</v>
      </c>
      <c r="G18" s="16">
        <f>VLOOKUP(CONCATENATE($A18, " ", $B$7), 'Table 4 - Full data'!$A$2:$J$92, 7, FALSE)</f>
        <v>35</v>
      </c>
      <c r="H18" s="17">
        <f>VLOOKUP(CONCATENATE($A18, " ", $B$7), 'Table 4 - Full data'!$A$2:$J$92, 8, FALSE)</f>
        <v>0.56000000000000005</v>
      </c>
      <c r="I18" s="17">
        <f>VLOOKUP(CONCATENATE($A18, " ", $B$7), 'Table 4 - Full data'!$A$2:$J$92, 9, FALSE)</f>
        <v>0.41</v>
      </c>
      <c r="J18" s="17">
        <f>VLOOKUP(CONCATENATE($A18, " ", $B$7), 'Table 4 - Full data'!$A$2:$J$92, 10, FALSE)</f>
        <v>0.04</v>
      </c>
    </row>
    <row r="19" spans="1:10" x14ac:dyDescent="0.35">
      <c r="A19" s="11" t="s">
        <v>272</v>
      </c>
      <c r="B19" s="16">
        <f>VLOOKUP(CONCATENATE($A19, " ", $B$7), 'Table 4 - Full data'!$A$2:$J$92, 2, FALSE)</f>
        <v>485</v>
      </c>
      <c r="C19" s="17">
        <f>VLOOKUP(CONCATENATE($A19, " ", $B$7), 'Table 4 - Full data'!$A$2:$J$92, 3, FALSE)</f>
        <v>0</v>
      </c>
      <c r="D19" s="16">
        <f>VLOOKUP(CONCATENATE($A19, " ", $B$7), 'Table 4 - Full data'!$A$2:$J$92, 4, FALSE)</f>
        <v>475</v>
      </c>
      <c r="E19" s="16">
        <f>VLOOKUP(CONCATENATE($A19, " ", $B$7), 'Table 4 - Full data'!$A$2:$J$92, 5, FALSE)</f>
        <v>250</v>
      </c>
      <c r="F19" s="16">
        <f>VLOOKUP(CONCATENATE($A19, " ", $B$7), 'Table 4 - Full data'!$A$2:$J$92, 6, FALSE)</f>
        <v>200</v>
      </c>
      <c r="G19" s="16">
        <f>VLOOKUP(CONCATENATE($A19, " ", $B$7), 'Table 4 - Full data'!$A$2:$J$92, 7, FALSE)</f>
        <v>25</v>
      </c>
      <c r="H19" s="17">
        <f>VLOOKUP(CONCATENATE($A19, " ", $B$7), 'Table 4 - Full data'!$A$2:$J$92, 8, FALSE)</f>
        <v>0.53</v>
      </c>
      <c r="I19" s="17">
        <f>VLOOKUP(CONCATENATE($A19, " ", $B$7), 'Table 4 - Full data'!$A$2:$J$92, 9, FALSE)</f>
        <v>0.42</v>
      </c>
      <c r="J19" s="17">
        <f>VLOOKUP(CONCATENATE($A19, " ", $B$7), 'Table 4 - Full data'!$A$2:$J$92, 10, FALSE)</f>
        <v>0.05</v>
      </c>
    </row>
    <row r="20" spans="1:10" x14ac:dyDescent="0.35">
      <c r="A20" s="11" t="s">
        <v>273</v>
      </c>
      <c r="B20" s="16">
        <f>VLOOKUP(CONCATENATE($A20, " ", $B$7), 'Table 4 - Full data'!$A$2:$J$92, 2, FALSE)</f>
        <v>235</v>
      </c>
      <c r="C20" s="17">
        <f>VLOOKUP(CONCATENATE($A20, " ", $B$7), 'Table 4 - Full data'!$A$2:$J$92, 3, FALSE)</f>
        <v>0</v>
      </c>
      <c r="D20" s="16">
        <f>VLOOKUP(CONCATENATE($A20, " ", $B$7), 'Table 4 - Full data'!$A$2:$J$92, 4, FALSE)</f>
        <v>225</v>
      </c>
      <c r="E20" s="16">
        <f>VLOOKUP(CONCATENATE($A20, " ", $B$7), 'Table 4 - Full data'!$A$2:$J$92, 5, FALSE)</f>
        <v>100</v>
      </c>
      <c r="F20" s="16">
        <f>VLOOKUP(CONCATENATE($A20, " ", $B$7), 'Table 4 - Full data'!$A$2:$J$92, 6, FALSE)</f>
        <v>120</v>
      </c>
      <c r="G20" s="16">
        <f>VLOOKUP(CONCATENATE($A20, " ", $B$7), 'Table 4 - Full data'!$A$2:$J$92, 7, FALSE)</f>
        <v>5</v>
      </c>
      <c r="H20" s="17">
        <f>VLOOKUP(CONCATENATE($A20, " ", $B$7), 'Table 4 - Full data'!$A$2:$J$92, 8, FALSE)</f>
        <v>0.45</v>
      </c>
      <c r="I20" s="17">
        <f>VLOOKUP(CONCATENATE($A20, " ", $B$7), 'Table 4 - Full data'!$A$2:$J$92, 9, FALSE)</f>
        <v>0.52</v>
      </c>
      <c r="J20" s="17">
        <f>VLOOKUP(CONCATENATE($A20, " ", $B$7), 'Table 4 - Full data'!$A$2:$J$92, 10, FALSE)</f>
        <v>0.03</v>
      </c>
    </row>
    <row r="21" spans="1:10" x14ac:dyDescent="0.35">
      <c r="A21" s="11" t="s">
        <v>256</v>
      </c>
      <c r="B21" s="16">
        <f>VLOOKUP(CONCATENATE($A21, " ", $B$7), 'Table 4 - Full data'!$A$2:$J$92, 2, FALSE)</f>
        <v>755</v>
      </c>
      <c r="C21" s="17">
        <f>VLOOKUP(CONCATENATE($A21, " ", $B$7), 'Table 4 - Full data'!$A$2:$J$92, 3, FALSE)</f>
        <v>0</v>
      </c>
      <c r="D21" s="16">
        <f>VLOOKUP(CONCATENATE($A21, " ", $B$7), 'Table 4 - Full data'!$A$2:$J$92, 4, FALSE)</f>
        <v>520</v>
      </c>
      <c r="E21" s="16">
        <f>VLOOKUP(CONCATENATE($A21, " ", $B$7), 'Table 4 - Full data'!$A$2:$J$92, 5, FALSE)</f>
        <v>10</v>
      </c>
      <c r="F21" s="16">
        <f>VLOOKUP(CONCATENATE($A21, " ", $B$7), 'Table 4 - Full data'!$A$2:$J$92, 6, FALSE)</f>
        <v>55</v>
      </c>
      <c r="G21" s="16">
        <f>VLOOKUP(CONCATENATE($A21, " ", $B$7), 'Table 4 - Full data'!$A$2:$J$92, 7, FALSE)</f>
        <v>460</v>
      </c>
      <c r="H21" s="17">
        <f>VLOOKUP(CONCATENATE($A21, " ", $B$7), 'Table 4 - Full data'!$A$2:$J$92, 8, FALSE)</f>
        <v>0.02</v>
      </c>
      <c r="I21" s="17">
        <f>VLOOKUP(CONCATENATE($A21, " ", $B$7), 'Table 4 - Full data'!$A$2:$J$92, 9, FALSE)</f>
        <v>0.11</v>
      </c>
      <c r="J21" s="17">
        <f>VLOOKUP(CONCATENATE($A21, " ", $B$7), 'Table 4 - Full data'!$A$2:$J$92, 10, FALSE)</f>
        <v>0.88</v>
      </c>
    </row>
    <row r="22" spans="1:10" x14ac:dyDescent="0.35">
      <c r="A22" s="11" t="s">
        <v>64</v>
      </c>
      <c r="B22" s="11"/>
      <c r="C22" s="11"/>
      <c r="D22" s="11"/>
      <c r="E22" s="11"/>
      <c r="F22" s="11"/>
      <c r="G22" s="11"/>
      <c r="H22" s="11"/>
      <c r="I22" s="11"/>
      <c r="J22" s="11"/>
    </row>
    <row r="23" spans="1:10" x14ac:dyDescent="0.35">
      <c r="A23" s="11" t="s">
        <v>83</v>
      </c>
      <c r="B23" s="11"/>
      <c r="C23" s="11"/>
      <c r="D23" s="11"/>
      <c r="E23" s="11"/>
      <c r="F23" s="11"/>
      <c r="G23" s="11"/>
      <c r="H23" s="11"/>
      <c r="I23" s="11"/>
      <c r="J23" s="11"/>
    </row>
    <row r="24" spans="1:10" ht="201.5" x14ac:dyDescent="0.35">
      <c r="A24" s="24" t="s">
        <v>65</v>
      </c>
      <c r="B24" s="11"/>
      <c r="C24" s="11"/>
      <c r="D24" s="11"/>
      <c r="E24" s="11"/>
      <c r="F24" s="11"/>
      <c r="G24" s="11"/>
      <c r="H24" s="11"/>
      <c r="I24" s="11"/>
      <c r="J24" s="11"/>
    </row>
    <row r="25" spans="1:10" x14ac:dyDescent="0.35">
      <c r="A25" s="11" t="s">
        <v>84</v>
      </c>
      <c r="B25" s="11"/>
      <c r="C25" s="11"/>
      <c r="D25" s="11"/>
      <c r="E25" s="11"/>
      <c r="F25" s="11"/>
      <c r="G25" s="11"/>
      <c r="H25" s="11"/>
      <c r="I25" s="11"/>
      <c r="J25" s="11"/>
    </row>
    <row r="26" spans="1:10" x14ac:dyDescent="0.35">
      <c r="A26" s="11" t="s">
        <v>85</v>
      </c>
      <c r="B26" s="11"/>
      <c r="C26" s="11"/>
      <c r="D26" s="11"/>
      <c r="E26" s="11"/>
      <c r="F26" s="11"/>
      <c r="G26" s="11"/>
      <c r="H26" s="11"/>
      <c r="I26" s="11"/>
      <c r="J26" s="11"/>
    </row>
    <row r="27" spans="1:10" x14ac:dyDescent="0.35">
      <c r="A27" s="11" t="s">
        <v>86</v>
      </c>
      <c r="B27" s="11"/>
      <c r="C27" s="11"/>
      <c r="D27" s="11"/>
      <c r="E27" s="11"/>
      <c r="F27" s="11"/>
      <c r="G27" s="11"/>
      <c r="H27" s="11"/>
      <c r="I27" s="11"/>
      <c r="J27" s="11"/>
    </row>
    <row r="28" spans="1:10" x14ac:dyDescent="0.35">
      <c r="A28" s="11" t="s">
        <v>87</v>
      </c>
      <c r="B28" s="11"/>
      <c r="C28" s="11"/>
      <c r="D28" s="11"/>
      <c r="E28" s="11"/>
      <c r="F28" s="11"/>
      <c r="G28" s="11"/>
      <c r="H28" s="11"/>
      <c r="I28" s="11"/>
      <c r="J28" s="11"/>
    </row>
    <row r="29" spans="1:10" x14ac:dyDescent="0.35">
      <c r="A29" s="11" t="s">
        <v>88</v>
      </c>
      <c r="B29" s="11"/>
      <c r="C29" s="11"/>
      <c r="D29" s="11"/>
      <c r="E29" s="11"/>
      <c r="F29" s="11"/>
      <c r="G29" s="11"/>
      <c r="H29" s="11"/>
      <c r="I29" s="11"/>
      <c r="J29" s="11"/>
    </row>
    <row r="30" spans="1:10" x14ac:dyDescent="0.35">
      <c r="A30" s="11" t="s">
        <v>89</v>
      </c>
      <c r="B30" s="11"/>
      <c r="C30" s="11"/>
      <c r="D30" s="11"/>
      <c r="E30" s="11"/>
      <c r="F30" s="11"/>
      <c r="G30" s="11"/>
      <c r="H30" s="11"/>
      <c r="I30" s="11"/>
      <c r="J30" s="11"/>
    </row>
  </sheetData>
  <conditionalFormatting sqref="C1:C1048576 H1:J1048576">
    <cfRule type="dataBar" priority="1">
      <dataBar>
        <cfvo type="num" val="0"/>
        <cfvo type="num" val="1"/>
        <color rgb="FFB4A9D4"/>
      </dataBar>
      <extLst>
        <ext xmlns:x14="http://schemas.microsoft.com/office/spreadsheetml/2009/9/main" uri="{B025F937-C7B1-47D3-B67F-A62EFF666E3E}">
          <x14:id>{969A509E-C7DB-4682-812C-C706A861C72E}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69A509E-C7DB-4682-812C-C706A861C72E}">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lookup'!A3:A9</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5"/>
  <sheetViews>
    <sheetView workbookViewId="0"/>
  </sheetViews>
  <sheetFormatPr defaultColWidth="11" defaultRowHeight="15.5" x14ac:dyDescent="0.35"/>
  <cols>
    <col min="1" max="1" width="35.75" customWidth="1"/>
    <col min="2" max="10" width="16.75" customWidth="1"/>
  </cols>
  <sheetData>
    <row r="1" spans="1:10" ht="21" x14ac:dyDescent="0.5">
      <c r="A1" s="10" t="s">
        <v>5</v>
      </c>
      <c r="B1" s="11"/>
      <c r="C1" s="11"/>
      <c r="D1" s="11"/>
      <c r="E1" s="11"/>
      <c r="F1" s="11"/>
      <c r="G1" s="11"/>
      <c r="H1" s="11"/>
      <c r="I1" s="11"/>
      <c r="J1" s="11"/>
    </row>
    <row r="2" spans="1:10" x14ac:dyDescent="0.35">
      <c r="A2" s="11" t="s">
        <v>35</v>
      </c>
      <c r="B2" s="11"/>
      <c r="C2" s="11"/>
      <c r="D2" s="11"/>
      <c r="E2" s="11"/>
      <c r="F2" s="11"/>
      <c r="G2" s="11"/>
      <c r="H2" s="11"/>
      <c r="I2" s="11"/>
      <c r="J2" s="11"/>
    </row>
    <row r="3" spans="1:10" x14ac:dyDescent="0.35">
      <c r="A3" s="11" t="s">
        <v>36</v>
      </c>
      <c r="B3" s="11"/>
      <c r="C3" s="11"/>
      <c r="D3" s="11"/>
      <c r="E3" s="11"/>
      <c r="F3" s="11"/>
      <c r="G3" s="11"/>
      <c r="H3" s="11"/>
      <c r="I3" s="11"/>
      <c r="J3" s="11"/>
    </row>
    <row r="4" spans="1:10" x14ac:dyDescent="0.35">
      <c r="A4" s="11" t="s">
        <v>24</v>
      </c>
      <c r="B4" s="11"/>
      <c r="C4" s="11"/>
      <c r="D4" s="11"/>
      <c r="E4" s="11"/>
      <c r="F4" s="11"/>
      <c r="G4" s="11"/>
      <c r="H4" s="11"/>
      <c r="I4" s="11"/>
      <c r="J4" s="11"/>
    </row>
    <row r="5" spans="1:10" x14ac:dyDescent="0.35">
      <c r="A5" s="11" t="s">
        <v>25</v>
      </c>
      <c r="B5" s="11"/>
      <c r="C5" s="11"/>
      <c r="D5" s="11"/>
      <c r="E5" s="11"/>
      <c r="F5" s="11"/>
      <c r="G5" s="11"/>
      <c r="H5" s="11"/>
      <c r="I5" s="11"/>
      <c r="J5" s="11"/>
    </row>
    <row r="6" spans="1:10" x14ac:dyDescent="0.35">
      <c r="A6" s="11" t="s">
        <v>37</v>
      </c>
      <c r="B6" s="11"/>
      <c r="C6" s="11"/>
      <c r="D6" s="11"/>
      <c r="E6" s="11"/>
      <c r="F6" s="11"/>
      <c r="G6" s="11"/>
      <c r="H6" s="11"/>
      <c r="I6" s="11"/>
      <c r="J6" s="11"/>
    </row>
    <row r="7" spans="1:10" ht="31" x14ac:dyDescent="0.35">
      <c r="A7" s="12" t="s">
        <v>848</v>
      </c>
      <c r="B7" s="12" t="s">
        <v>344</v>
      </c>
      <c r="C7" s="11"/>
      <c r="D7" s="11"/>
      <c r="E7" s="11"/>
      <c r="F7" s="11"/>
      <c r="G7" s="11"/>
      <c r="H7" s="11"/>
      <c r="I7" s="11"/>
      <c r="J7" s="11"/>
    </row>
    <row r="8" spans="1:10" ht="80.150000000000006" customHeight="1" x14ac:dyDescent="0.35">
      <c r="A8" s="12" t="s">
        <v>862</v>
      </c>
      <c r="B8" s="12" t="s">
        <v>863</v>
      </c>
      <c r="C8" s="12" t="s">
        <v>181</v>
      </c>
      <c r="D8" s="12" t="s">
        <v>262</v>
      </c>
      <c r="E8" s="12" t="s">
        <v>864</v>
      </c>
      <c r="F8" s="12" t="s">
        <v>865</v>
      </c>
      <c r="G8" s="12" t="s">
        <v>866</v>
      </c>
      <c r="H8" s="12" t="s">
        <v>182</v>
      </c>
      <c r="I8" s="12" t="s">
        <v>183</v>
      </c>
      <c r="J8" s="12" t="s">
        <v>184</v>
      </c>
    </row>
    <row r="9" spans="1:10" x14ac:dyDescent="0.35">
      <c r="A9" s="13" t="s">
        <v>185</v>
      </c>
      <c r="B9" s="14">
        <f>VLOOKUP(CONCATENATE($A9, " ", $B$7), 'Table 5 - Full data'!$A$2:$J$253, 2, FALSE)</f>
        <v>463685</v>
      </c>
      <c r="C9" s="15">
        <f>VLOOKUP(CONCATENATE($A9, " ", $B$7), 'Table 5 - Full data'!$A$2:$J$253, 3, FALSE)</f>
        <v>1</v>
      </c>
      <c r="D9" s="14">
        <f>VLOOKUP(CONCATENATE($A9, " ", $B$7), 'Table 5 - Full data'!$A$2:$J$253, 4, FALSE)</f>
        <v>460400</v>
      </c>
      <c r="E9" s="14">
        <f>VLOOKUP(CONCATENATE($A9, " ", $B$7), 'Table 5 - Full data'!$A$2:$J$253, 5, FALSE)</f>
        <v>305500</v>
      </c>
      <c r="F9" s="14">
        <f>VLOOKUP(CONCATENATE($A9, " ", $B$7), 'Table 5 - Full data'!$A$2:$J$253, 6, FALSE)</f>
        <v>138305</v>
      </c>
      <c r="G9" s="14">
        <f>VLOOKUP(CONCATENATE($A9, " ", $B$7), 'Table 5 - Full data'!$A$2:$J$253, 7, FALSE)</f>
        <v>16590</v>
      </c>
      <c r="H9" s="15">
        <f>VLOOKUP(CONCATENATE($A9, " ", $B$7), 'Table 5 - Full data'!$A$2:$J$253, 8, FALSE)</f>
        <v>0.66</v>
      </c>
      <c r="I9" s="15">
        <f>VLOOKUP(CONCATENATE($A9, " ", $B$7), 'Table 5 - Full data'!$A$2:$J$253, 9, FALSE)</f>
        <v>0.3</v>
      </c>
      <c r="J9" s="15">
        <f>VLOOKUP(CONCATENATE($A9, " ", $B$7), 'Table 5 - Full data'!$A$2:$J$253, 10, FALSE)</f>
        <v>0.04</v>
      </c>
    </row>
    <row r="10" spans="1:10" x14ac:dyDescent="0.35">
      <c r="A10" s="11" t="s">
        <v>274</v>
      </c>
      <c r="B10" s="16">
        <f>VLOOKUP(CONCATENATE($A10, " ", $B$7), 'Table 5 - Full data'!$A$2:$J$253, 2, FALSE)</f>
        <v>14585</v>
      </c>
      <c r="C10" s="17">
        <f>VLOOKUP(CONCATENATE($A10, " ", $B$7), 'Table 5 - Full data'!$A$2:$J$253, 3, FALSE)</f>
        <v>0.03</v>
      </c>
      <c r="D10" s="16">
        <f>VLOOKUP(CONCATENATE($A10, " ", $B$7), 'Table 5 - Full data'!$A$2:$J$253, 4, FALSE)</f>
        <v>14485</v>
      </c>
      <c r="E10" s="16">
        <f>VLOOKUP(CONCATENATE($A10, " ", $B$7), 'Table 5 - Full data'!$A$2:$J$253, 5, FALSE)</f>
        <v>9465</v>
      </c>
      <c r="F10" s="16">
        <f>VLOOKUP(CONCATENATE($A10, " ", $B$7), 'Table 5 - Full data'!$A$2:$J$253, 6, FALSE)</f>
        <v>4505</v>
      </c>
      <c r="G10" s="16">
        <f>VLOOKUP(CONCATENATE($A10, " ", $B$7), 'Table 5 - Full data'!$A$2:$J$253, 7, FALSE)</f>
        <v>520</v>
      </c>
      <c r="H10" s="17">
        <f>VLOOKUP(CONCATENATE($A10, " ", $B$7), 'Table 5 - Full data'!$A$2:$J$253, 8, FALSE)</f>
        <v>0.65</v>
      </c>
      <c r="I10" s="17">
        <f>VLOOKUP(CONCATENATE($A10, " ", $B$7), 'Table 5 - Full data'!$A$2:$J$253, 9, FALSE)</f>
        <v>0.31</v>
      </c>
      <c r="J10" s="17">
        <f>VLOOKUP(CONCATENATE($A10, " ", $B$7), 'Table 5 - Full data'!$A$2:$J$253, 10, FALSE)</f>
        <v>0.04</v>
      </c>
    </row>
    <row r="11" spans="1:10" x14ac:dyDescent="0.35">
      <c r="A11" s="11" t="s">
        <v>275</v>
      </c>
      <c r="B11" s="16">
        <f>VLOOKUP(CONCATENATE($A11, " ", $B$7), 'Table 5 - Full data'!$A$2:$J$253, 2, FALSE)</f>
        <v>12580</v>
      </c>
      <c r="C11" s="17">
        <f>VLOOKUP(CONCATENATE($A11, " ", $B$7), 'Table 5 - Full data'!$A$2:$J$253, 3, FALSE)</f>
        <v>0.03</v>
      </c>
      <c r="D11" s="16">
        <f>VLOOKUP(CONCATENATE($A11, " ", $B$7), 'Table 5 - Full data'!$A$2:$J$253, 4, FALSE)</f>
        <v>12490</v>
      </c>
      <c r="E11" s="16">
        <f>VLOOKUP(CONCATENATE($A11, " ", $B$7), 'Table 5 - Full data'!$A$2:$J$253, 5, FALSE)</f>
        <v>8125</v>
      </c>
      <c r="F11" s="16">
        <f>VLOOKUP(CONCATENATE($A11, " ", $B$7), 'Table 5 - Full data'!$A$2:$J$253, 6, FALSE)</f>
        <v>3925</v>
      </c>
      <c r="G11" s="16">
        <f>VLOOKUP(CONCATENATE($A11, " ", $B$7), 'Table 5 - Full data'!$A$2:$J$253, 7, FALSE)</f>
        <v>435</v>
      </c>
      <c r="H11" s="17">
        <f>VLOOKUP(CONCATENATE($A11, " ", $B$7), 'Table 5 - Full data'!$A$2:$J$253, 8, FALSE)</f>
        <v>0.65</v>
      </c>
      <c r="I11" s="17">
        <f>VLOOKUP(CONCATENATE($A11, " ", $B$7), 'Table 5 - Full data'!$A$2:$J$253, 9, FALSE)</f>
        <v>0.31</v>
      </c>
      <c r="J11" s="17">
        <f>VLOOKUP(CONCATENATE($A11, " ", $B$7), 'Table 5 - Full data'!$A$2:$J$253, 10, FALSE)</f>
        <v>0.03</v>
      </c>
    </row>
    <row r="12" spans="1:10" x14ac:dyDescent="0.35">
      <c r="A12" s="11" t="s">
        <v>276</v>
      </c>
      <c r="B12" s="16">
        <f>VLOOKUP(CONCATENATE($A12, " ", $B$7), 'Table 5 - Full data'!$A$2:$J$253, 2, FALSE)</f>
        <v>8775</v>
      </c>
      <c r="C12" s="17">
        <f>VLOOKUP(CONCATENATE($A12, " ", $B$7), 'Table 5 - Full data'!$A$2:$J$253, 3, FALSE)</f>
        <v>0.02</v>
      </c>
      <c r="D12" s="16">
        <f>VLOOKUP(CONCATENATE($A12, " ", $B$7), 'Table 5 - Full data'!$A$2:$J$253, 4, FALSE)</f>
        <v>8720</v>
      </c>
      <c r="E12" s="16">
        <f>VLOOKUP(CONCATENATE($A12, " ", $B$7), 'Table 5 - Full data'!$A$2:$J$253, 5, FALSE)</f>
        <v>6085</v>
      </c>
      <c r="F12" s="16">
        <f>VLOOKUP(CONCATENATE($A12, " ", $B$7), 'Table 5 - Full data'!$A$2:$J$253, 6, FALSE)</f>
        <v>2350</v>
      </c>
      <c r="G12" s="16">
        <f>VLOOKUP(CONCATENATE($A12, " ", $B$7), 'Table 5 - Full data'!$A$2:$J$253, 7, FALSE)</f>
        <v>290</v>
      </c>
      <c r="H12" s="17">
        <f>VLOOKUP(CONCATENATE($A12, " ", $B$7), 'Table 5 - Full data'!$A$2:$J$253, 8, FALSE)</f>
        <v>0.7</v>
      </c>
      <c r="I12" s="17">
        <f>VLOOKUP(CONCATENATE($A12, " ", $B$7), 'Table 5 - Full data'!$A$2:$J$253, 9, FALSE)</f>
        <v>0.27</v>
      </c>
      <c r="J12" s="17">
        <f>VLOOKUP(CONCATENATE($A12, " ", $B$7), 'Table 5 - Full data'!$A$2:$J$253, 10, FALSE)</f>
        <v>0.03</v>
      </c>
    </row>
    <row r="13" spans="1:10" x14ac:dyDescent="0.35">
      <c r="A13" s="11" t="s">
        <v>277</v>
      </c>
      <c r="B13" s="16">
        <f>VLOOKUP(CONCATENATE($A13, " ", $B$7), 'Table 5 - Full data'!$A$2:$J$253, 2, FALSE)</f>
        <v>5340</v>
      </c>
      <c r="C13" s="17">
        <f>VLOOKUP(CONCATENATE($A13, " ", $B$7), 'Table 5 - Full data'!$A$2:$J$253, 3, FALSE)</f>
        <v>0.01</v>
      </c>
      <c r="D13" s="16">
        <f>VLOOKUP(CONCATENATE($A13, " ", $B$7), 'Table 5 - Full data'!$A$2:$J$253, 4, FALSE)</f>
        <v>5305</v>
      </c>
      <c r="E13" s="16">
        <f>VLOOKUP(CONCATENATE($A13, " ", $B$7), 'Table 5 - Full data'!$A$2:$J$253, 5, FALSE)</f>
        <v>3535</v>
      </c>
      <c r="F13" s="16">
        <f>VLOOKUP(CONCATENATE($A13, " ", $B$7), 'Table 5 - Full data'!$A$2:$J$253, 6, FALSE)</f>
        <v>1605</v>
      </c>
      <c r="G13" s="16">
        <f>VLOOKUP(CONCATENATE($A13, " ", $B$7), 'Table 5 - Full data'!$A$2:$J$253, 7, FALSE)</f>
        <v>165</v>
      </c>
      <c r="H13" s="17">
        <f>VLOOKUP(CONCATENATE($A13, " ", $B$7), 'Table 5 - Full data'!$A$2:$J$253, 8, FALSE)</f>
        <v>0.67</v>
      </c>
      <c r="I13" s="17">
        <f>VLOOKUP(CONCATENATE($A13, " ", $B$7), 'Table 5 - Full data'!$A$2:$J$253, 9, FALSE)</f>
        <v>0.3</v>
      </c>
      <c r="J13" s="17">
        <f>VLOOKUP(CONCATENATE($A13, " ", $B$7), 'Table 5 - Full data'!$A$2:$J$253, 10, FALSE)</f>
        <v>0.03</v>
      </c>
    </row>
    <row r="14" spans="1:10" x14ac:dyDescent="0.35">
      <c r="A14" s="11" t="s">
        <v>278</v>
      </c>
      <c r="B14" s="16">
        <f>VLOOKUP(CONCATENATE($A14, " ", $B$7), 'Table 5 - Full data'!$A$2:$J$253, 2, FALSE)</f>
        <v>5020</v>
      </c>
      <c r="C14" s="17">
        <f>VLOOKUP(CONCATENATE($A14, " ", $B$7), 'Table 5 - Full data'!$A$2:$J$253, 3, FALSE)</f>
        <v>0.01</v>
      </c>
      <c r="D14" s="16">
        <f>VLOOKUP(CONCATENATE($A14, " ", $B$7), 'Table 5 - Full data'!$A$2:$J$253, 4, FALSE)</f>
        <v>4985</v>
      </c>
      <c r="E14" s="16">
        <f>VLOOKUP(CONCATENATE($A14, " ", $B$7), 'Table 5 - Full data'!$A$2:$J$253, 5, FALSE)</f>
        <v>3490</v>
      </c>
      <c r="F14" s="16">
        <f>VLOOKUP(CONCATENATE($A14, " ", $B$7), 'Table 5 - Full data'!$A$2:$J$253, 6, FALSE)</f>
        <v>1340</v>
      </c>
      <c r="G14" s="16">
        <f>VLOOKUP(CONCATENATE($A14, " ", $B$7), 'Table 5 - Full data'!$A$2:$J$253, 7, FALSE)</f>
        <v>155</v>
      </c>
      <c r="H14" s="17">
        <f>VLOOKUP(CONCATENATE($A14, " ", $B$7), 'Table 5 - Full data'!$A$2:$J$253, 8, FALSE)</f>
        <v>0.7</v>
      </c>
      <c r="I14" s="17">
        <f>VLOOKUP(CONCATENATE($A14, " ", $B$7), 'Table 5 - Full data'!$A$2:$J$253, 9, FALSE)</f>
        <v>0.27</v>
      </c>
      <c r="J14" s="17">
        <f>VLOOKUP(CONCATENATE($A14, " ", $B$7), 'Table 5 - Full data'!$A$2:$J$253, 10, FALSE)</f>
        <v>0.03</v>
      </c>
    </row>
    <row r="15" spans="1:10" x14ac:dyDescent="0.35">
      <c r="A15" s="11" t="s">
        <v>279</v>
      </c>
      <c r="B15" s="16">
        <f>VLOOKUP(CONCATENATE($A15, " ", $B$7), 'Table 5 - Full data'!$A$2:$J$253, 2, FALSE)</f>
        <v>12095</v>
      </c>
      <c r="C15" s="17">
        <f>VLOOKUP(CONCATENATE($A15, " ", $B$7), 'Table 5 - Full data'!$A$2:$J$253, 3, FALSE)</f>
        <v>0.03</v>
      </c>
      <c r="D15" s="16">
        <f>VLOOKUP(CONCATENATE($A15, " ", $B$7), 'Table 5 - Full data'!$A$2:$J$253, 4, FALSE)</f>
        <v>12025</v>
      </c>
      <c r="E15" s="16">
        <f>VLOOKUP(CONCATENATE($A15, " ", $B$7), 'Table 5 - Full data'!$A$2:$J$253, 5, FALSE)</f>
        <v>8310</v>
      </c>
      <c r="F15" s="16">
        <f>VLOOKUP(CONCATENATE($A15, " ", $B$7), 'Table 5 - Full data'!$A$2:$J$253, 6, FALSE)</f>
        <v>3275</v>
      </c>
      <c r="G15" s="16">
        <f>VLOOKUP(CONCATENATE($A15, " ", $B$7), 'Table 5 - Full data'!$A$2:$J$253, 7, FALSE)</f>
        <v>445</v>
      </c>
      <c r="H15" s="17">
        <f>VLOOKUP(CONCATENATE($A15, " ", $B$7), 'Table 5 - Full data'!$A$2:$J$253, 8, FALSE)</f>
        <v>0.69</v>
      </c>
      <c r="I15" s="17">
        <f>VLOOKUP(CONCATENATE($A15, " ", $B$7), 'Table 5 - Full data'!$A$2:$J$253, 9, FALSE)</f>
        <v>0.27</v>
      </c>
      <c r="J15" s="17">
        <f>VLOOKUP(CONCATENATE($A15, " ", $B$7), 'Table 5 - Full data'!$A$2:$J$253, 10, FALSE)</f>
        <v>0.04</v>
      </c>
    </row>
    <row r="16" spans="1:10" x14ac:dyDescent="0.35">
      <c r="A16" s="11" t="s">
        <v>280</v>
      </c>
      <c r="B16" s="16">
        <f>VLOOKUP(CONCATENATE($A16, " ", $B$7), 'Table 5 - Full data'!$A$2:$J$253, 2, FALSE)</f>
        <v>15655</v>
      </c>
      <c r="C16" s="17">
        <f>VLOOKUP(CONCATENATE($A16, " ", $B$7), 'Table 5 - Full data'!$A$2:$J$253, 3, FALSE)</f>
        <v>0.03</v>
      </c>
      <c r="D16" s="16">
        <f>VLOOKUP(CONCATENATE($A16, " ", $B$7), 'Table 5 - Full data'!$A$2:$J$253, 4, FALSE)</f>
        <v>15535</v>
      </c>
      <c r="E16" s="16">
        <f>VLOOKUP(CONCATENATE($A16, " ", $B$7), 'Table 5 - Full data'!$A$2:$J$253, 5, FALSE)</f>
        <v>10845</v>
      </c>
      <c r="F16" s="16">
        <f>VLOOKUP(CONCATENATE($A16, " ", $B$7), 'Table 5 - Full data'!$A$2:$J$253, 6, FALSE)</f>
        <v>4105</v>
      </c>
      <c r="G16" s="16">
        <f>VLOOKUP(CONCATENATE($A16, " ", $B$7), 'Table 5 - Full data'!$A$2:$J$253, 7, FALSE)</f>
        <v>590</v>
      </c>
      <c r="H16" s="17">
        <f>VLOOKUP(CONCATENATE($A16, " ", $B$7), 'Table 5 - Full data'!$A$2:$J$253, 8, FALSE)</f>
        <v>0.7</v>
      </c>
      <c r="I16" s="17">
        <f>VLOOKUP(CONCATENATE($A16, " ", $B$7), 'Table 5 - Full data'!$A$2:$J$253, 9, FALSE)</f>
        <v>0.26</v>
      </c>
      <c r="J16" s="17">
        <f>VLOOKUP(CONCATENATE($A16, " ", $B$7), 'Table 5 - Full data'!$A$2:$J$253, 10, FALSE)</f>
        <v>0.04</v>
      </c>
    </row>
    <row r="17" spans="1:10" x14ac:dyDescent="0.35">
      <c r="A17" s="11" t="s">
        <v>281</v>
      </c>
      <c r="B17" s="16">
        <f>VLOOKUP(CONCATENATE($A17, " ", $B$7), 'Table 5 - Full data'!$A$2:$J$253, 2, FALSE)</f>
        <v>13380</v>
      </c>
      <c r="C17" s="17">
        <f>VLOOKUP(CONCATENATE($A17, " ", $B$7), 'Table 5 - Full data'!$A$2:$J$253, 3, FALSE)</f>
        <v>0.03</v>
      </c>
      <c r="D17" s="16">
        <f>VLOOKUP(CONCATENATE($A17, " ", $B$7), 'Table 5 - Full data'!$A$2:$J$253, 4, FALSE)</f>
        <v>13315</v>
      </c>
      <c r="E17" s="16">
        <f>VLOOKUP(CONCATENATE($A17, " ", $B$7), 'Table 5 - Full data'!$A$2:$J$253, 5, FALSE)</f>
        <v>9255</v>
      </c>
      <c r="F17" s="16">
        <f>VLOOKUP(CONCATENATE($A17, " ", $B$7), 'Table 5 - Full data'!$A$2:$J$253, 6, FALSE)</f>
        <v>3550</v>
      </c>
      <c r="G17" s="16">
        <f>VLOOKUP(CONCATENATE($A17, " ", $B$7), 'Table 5 - Full data'!$A$2:$J$253, 7, FALSE)</f>
        <v>510</v>
      </c>
      <c r="H17" s="17">
        <f>VLOOKUP(CONCATENATE($A17, " ", $B$7), 'Table 5 - Full data'!$A$2:$J$253, 8, FALSE)</f>
        <v>0.7</v>
      </c>
      <c r="I17" s="17">
        <f>VLOOKUP(CONCATENATE($A17, " ", $B$7), 'Table 5 - Full data'!$A$2:$J$253, 9, FALSE)</f>
        <v>0.27</v>
      </c>
      <c r="J17" s="17">
        <f>VLOOKUP(CONCATENATE($A17, " ", $B$7), 'Table 5 - Full data'!$A$2:$J$253, 10, FALSE)</f>
        <v>0.04</v>
      </c>
    </row>
    <row r="18" spans="1:10" x14ac:dyDescent="0.35">
      <c r="A18" s="11" t="s">
        <v>282</v>
      </c>
      <c r="B18" s="16">
        <f>VLOOKUP(CONCATENATE($A18, " ", $B$7), 'Table 5 - Full data'!$A$2:$J$253, 2, FALSE)</f>
        <v>4605</v>
      </c>
      <c r="C18" s="17">
        <f>VLOOKUP(CONCATENATE($A18, " ", $B$7), 'Table 5 - Full data'!$A$2:$J$253, 3, FALSE)</f>
        <v>0.01</v>
      </c>
      <c r="D18" s="16">
        <f>VLOOKUP(CONCATENATE($A18, " ", $B$7), 'Table 5 - Full data'!$A$2:$J$253, 4, FALSE)</f>
        <v>4580</v>
      </c>
      <c r="E18" s="16">
        <f>VLOOKUP(CONCATENATE($A18, " ", $B$7), 'Table 5 - Full data'!$A$2:$J$253, 5, FALSE)</f>
        <v>3035</v>
      </c>
      <c r="F18" s="16">
        <f>VLOOKUP(CONCATENATE($A18, " ", $B$7), 'Table 5 - Full data'!$A$2:$J$253, 6, FALSE)</f>
        <v>1400</v>
      </c>
      <c r="G18" s="16">
        <f>VLOOKUP(CONCATENATE($A18, " ", $B$7), 'Table 5 - Full data'!$A$2:$J$253, 7, FALSE)</f>
        <v>140</v>
      </c>
      <c r="H18" s="17">
        <f>VLOOKUP(CONCATENATE($A18, " ", $B$7), 'Table 5 - Full data'!$A$2:$J$253, 8, FALSE)</f>
        <v>0.66</v>
      </c>
      <c r="I18" s="17">
        <f>VLOOKUP(CONCATENATE($A18, " ", $B$7), 'Table 5 - Full data'!$A$2:$J$253, 9, FALSE)</f>
        <v>0.31</v>
      </c>
      <c r="J18" s="17">
        <f>VLOOKUP(CONCATENATE($A18, " ", $B$7), 'Table 5 - Full data'!$A$2:$J$253, 10, FALSE)</f>
        <v>0.03</v>
      </c>
    </row>
    <row r="19" spans="1:10" x14ac:dyDescent="0.35">
      <c r="A19" s="11" t="s">
        <v>283</v>
      </c>
      <c r="B19" s="16">
        <f>VLOOKUP(CONCATENATE($A19, " ", $B$7), 'Table 5 - Full data'!$A$2:$J$253, 2, FALSE)</f>
        <v>7825</v>
      </c>
      <c r="C19" s="17">
        <f>VLOOKUP(CONCATENATE($A19, " ", $B$7), 'Table 5 - Full data'!$A$2:$J$253, 3, FALSE)</f>
        <v>0.02</v>
      </c>
      <c r="D19" s="16">
        <f>VLOOKUP(CONCATENATE($A19, " ", $B$7), 'Table 5 - Full data'!$A$2:$J$253, 4, FALSE)</f>
        <v>7775</v>
      </c>
      <c r="E19" s="16">
        <f>VLOOKUP(CONCATENATE($A19, " ", $B$7), 'Table 5 - Full data'!$A$2:$J$253, 5, FALSE)</f>
        <v>5310</v>
      </c>
      <c r="F19" s="16">
        <f>VLOOKUP(CONCATENATE($A19, " ", $B$7), 'Table 5 - Full data'!$A$2:$J$253, 6, FALSE)</f>
        <v>2215</v>
      </c>
      <c r="G19" s="16">
        <f>VLOOKUP(CONCATENATE($A19, " ", $B$7), 'Table 5 - Full data'!$A$2:$J$253, 7, FALSE)</f>
        <v>250</v>
      </c>
      <c r="H19" s="17">
        <f>VLOOKUP(CONCATENATE($A19, " ", $B$7), 'Table 5 - Full data'!$A$2:$J$253, 8, FALSE)</f>
        <v>0.68</v>
      </c>
      <c r="I19" s="17">
        <f>VLOOKUP(CONCATENATE($A19, " ", $B$7), 'Table 5 - Full data'!$A$2:$J$253, 9, FALSE)</f>
        <v>0.28999999999999998</v>
      </c>
      <c r="J19" s="17">
        <f>VLOOKUP(CONCATENATE($A19, " ", $B$7), 'Table 5 - Full data'!$A$2:$J$253, 10, FALSE)</f>
        <v>0.03</v>
      </c>
    </row>
    <row r="20" spans="1:10" x14ac:dyDescent="0.35">
      <c r="A20" s="11" t="s">
        <v>284</v>
      </c>
      <c r="B20" s="16">
        <f>VLOOKUP(CONCATENATE($A20, " ", $B$7), 'Table 5 - Full data'!$A$2:$J$253, 2, FALSE)</f>
        <v>4465</v>
      </c>
      <c r="C20" s="17">
        <f>VLOOKUP(CONCATENATE($A20, " ", $B$7), 'Table 5 - Full data'!$A$2:$J$253, 3, FALSE)</f>
        <v>0.01</v>
      </c>
      <c r="D20" s="16">
        <f>VLOOKUP(CONCATENATE($A20, " ", $B$7), 'Table 5 - Full data'!$A$2:$J$253, 4, FALSE)</f>
        <v>4445</v>
      </c>
      <c r="E20" s="16">
        <f>VLOOKUP(CONCATENATE($A20, " ", $B$7), 'Table 5 - Full data'!$A$2:$J$253, 5, FALSE)</f>
        <v>2920</v>
      </c>
      <c r="F20" s="16">
        <f>VLOOKUP(CONCATENATE($A20, " ", $B$7), 'Table 5 - Full data'!$A$2:$J$253, 6, FALSE)</f>
        <v>1380</v>
      </c>
      <c r="G20" s="16">
        <f>VLOOKUP(CONCATENATE($A20, " ", $B$7), 'Table 5 - Full data'!$A$2:$J$253, 7, FALSE)</f>
        <v>145</v>
      </c>
      <c r="H20" s="17">
        <f>VLOOKUP(CONCATENATE($A20, " ", $B$7), 'Table 5 - Full data'!$A$2:$J$253, 8, FALSE)</f>
        <v>0.66</v>
      </c>
      <c r="I20" s="17">
        <f>VLOOKUP(CONCATENATE($A20, " ", $B$7), 'Table 5 - Full data'!$A$2:$J$253, 9, FALSE)</f>
        <v>0.31</v>
      </c>
      <c r="J20" s="17">
        <f>VLOOKUP(CONCATENATE($A20, " ", $B$7), 'Table 5 - Full data'!$A$2:$J$253, 10, FALSE)</f>
        <v>0.03</v>
      </c>
    </row>
    <row r="21" spans="1:10" x14ac:dyDescent="0.35">
      <c r="A21" s="11" t="s">
        <v>285</v>
      </c>
      <c r="B21" s="16">
        <f>VLOOKUP(CONCATENATE($A21, " ", $B$7), 'Table 5 - Full data'!$A$2:$J$253, 2, FALSE)</f>
        <v>28285</v>
      </c>
      <c r="C21" s="17">
        <f>VLOOKUP(CONCATENATE($A21, " ", $B$7), 'Table 5 - Full data'!$A$2:$J$253, 3, FALSE)</f>
        <v>0.06</v>
      </c>
      <c r="D21" s="16">
        <f>VLOOKUP(CONCATENATE($A21, " ", $B$7), 'Table 5 - Full data'!$A$2:$J$253, 4, FALSE)</f>
        <v>28060</v>
      </c>
      <c r="E21" s="16">
        <f>VLOOKUP(CONCATENATE($A21, " ", $B$7), 'Table 5 - Full data'!$A$2:$J$253, 5, FALSE)</f>
        <v>18720</v>
      </c>
      <c r="F21" s="16">
        <f>VLOOKUP(CONCATENATE($A21, " ", $B$7), 'Table 5 - Full data'!$A$2:$J$253, 6, FALSE)</f>
        <v>8395</v>
      </c>
      <c r="G21" s="16">
        <f>VLOOKUP(CONCATENATE($A21, " ", $B$7), 'Table 5 - Full data'!$A$2:$J$253, 7, FALSE)</f>
        <v>945</v>
      </c>
      <c r="H21" s="17">
        <f>VLOOKUP(CONCATENATE($A21, " ", $B$7), 'Table 5 - Full data'!$A$2:$J$253, 8, FALSE)</f>
        <v>0.67</v>
      </c>
      <c r="I21" s="17">
        <f>VLOOKUP(CONCATENATE($A21, " ", $B$7), 'Table 5 - Full data'!$A$2:$J$253, 9, FALSE)</f>
        <v>0.3</v>
      </c>
      <c r="J21" s="17">
        <f>VLOOKUP(CONCATENATE($A21, " ", $B$7), 'Table 5 - Full data'!$A$2:$J$253, 10, FALSE)</f>
        <v>0.03</v>
      </c>
    </row>
    <row r="22" spans="1:10" x14ac:dyDescent="0.35">
      <c r="A22" s="11" t="s">
        <v>286</v>
      </c>
      <c r="B22" s="16">
        <f>VLOOKUP(CONCATENATE($A22, " ", $B$7), 'Table 5 - Full data'!$A$2:$J$253, 2, FALSE)</f>
        <v>13390</v>
      </c>
      <c r="C22" s="17">
        <f>VLOOKUP(CONCATENATE($A22, " ", $B$7), 'Table 5 - Full data'!$A$2:$J$253, 3, FALSE)</f>
        <v>0.03</v>
      </c>
      <c r="D22" s="16">
        <f>VLOOKUP(CONCATENATE($A22, " ", $B$7), 'Table 5 - Full data'!$A$2:$J$253, 4, FALSE)</f>
        <v>13310</v>
      </c>
      <c r="E22" s="16">
        <f>VLOOKUP(CONCATENATE($A22, " ", $B$7), 'Table 5 - Full data'!$A$2:$J$253, 5, FALSE)</f>
        <v>9140</v>
      </c>
      <c r="F22" s="16">
        <f>VLOOKUP(CONCATENATE($A22, " ", $B$7), 'Table 5 - Full data'!$A$2:$J$253, 6, FALSE)</f>
        <v>3650</v>
      </c>
      <c r="G22" s="16">
        <f>VLOOKUP(CONCATENATE($A22, " ", $B$7), 'Table 5 - Full data'!$A$2:$J$253, 7, FALSE)</f>
        <v>520</v>
      </c>
      <c r="H22" s="17">
        <f>VLOOKUP(CONCATENATE($A22, " ", $B$7), 'Table 5 - Full data'!$A$2:$J$253, 8, FALSE)</f>
        <v>0.69</v>
      </c>
      <c r="I22" s="17">
        <f>VLOOKUP(CONCATENATE($A22, " ", $B$7), 'Table 5 - Full data'!$A$2:$J$253, 9, FALSE)</f>
        <v>0.27</v>
      </c>
      <c r="J22" s="17">
        <f>VLOOKUP(CONCATENATE($A22, " ", $B$7), 'Table 5 - Full data'!$A$2:$J$253, 10, FALSE)</f>
        <v>0.04</v>
      </c>
    </row>
    <row r="23" spans="1:10" x14ac:dyDescent="0.35">
      <c r="A23" s="11" t="s">
        <v>287</v>
      </c>
      <c r="B23" s="16">
        <f>VLOOKUP(CONCATENATE($A23, " ", $B$7), 'Table 5 - Full data'!$A$2:$J$253, 2, FALSE)</f>
        <v>33950</v>
      </c>
      <c r="C23" s="17">
        <f>VLOOKUP(CONCATENATE($A23, " ", $B$7), 'Table 5 - Full data'!$A$2:$J$253, 3, FALSE)</f>
        <v>7.0000000000000007E-2</v>
      </c>
      <c r="D23" s="16">
        <f>VLOOKUP(CONCATENATE($A23, " ", $B$7), 'Table 5 - Full data'!$A$2:$J$253, 4, FALSE)</f>
        <v>33745</v>
      </c>
      <c r="E23" s="16">
        <f>VLOOKUP(CONCATENATE($A23, " ", $B$7), 'Table 5 - Full data'!$A$2:$J$253, 5, FALSE)</f>
        <v>23610</v>
      </c>
      <c r="F23" s="16">
        <f>VLOOKUP(CONCATENATE($A23, " ", $B$7), 'Table 5 - Full data'!$A$2:$J$253, 6, FALSE)</f>
        <v>8945</v>
      </c>
      <c r="G23" s="16">
        <f>VLOOKUP(CONCATENATE($A23, " ", $B$7), 'Table 5 - Full data'!$A$2:$J$253, 7, FALSE)</f>
        <v>1190</v>
      </c>
      <c r="H23" s="17">
        <f>VLOOKUP(CONCATENATE($A23, " ", $B$7), 'Table 5 - Full data'!$A$2:$J$253, 8, FALSE)</f>
        <v>0.7</v>
      </c>
      <c r="I23" s="17">
        <f>VLOOKUP(CONCATENATE($A23, " ", $B$7), 'Table 5 - Full data'!$A$2:$J$253, 9, FALSE)</f>
        <v>0.27</v>
      </c>
      <c r="J23" s="17">
        <f>VLOOKUP(CONCATENATE($A23, " ", $B$7), 'Table 5 - Full data'!$A$2:$J$253, 10, FALSE)</f>
        <v>0.04</v>
      </c>
    </row>
    <row r="24" spans="1:10" x14ac:dyDescent="0.35">
      <c r="A24" s="11" t="s">
        <v>288</v>
      </c>
      <c r="B24" s="16">
        <f>VLOOKUP(CONCATENATE($A24, " ", $B$7), 'Table 5 - Full data'!$A$2:$J$253, 2, FALSE)</f>
        <v>75805</v>
      </c>
      <c r="C24" s="17">
        <f>VLOOKUP(CONCATENATE($A24, " ", $B$7), 'Table 5 - Full data'!$A$2:$J$253, 3, FALSE)</f>
        <v>0.16</v>
      </c>
      <c r="D24" s="16">
        <f>VLOOKUP(CONCATENATE($A24, " ", $B$7), 'Table 5 - Full data'!$A$2:$J$253, 4, FALSE)</f>
        <v>75150</v>
      </c>
      <c r="E24" s="16">
        <f>VLOOKUP(CONCATENATE($A24, " ", $B$7), 'Table 5 - Full data'!$A$2:$J$253, 5, FALSE)</f>
        <v>50215</v>
      </c>
      <c r="F24" s="16">
        <f>VLOOKUP(CONCATENATE($A24, " ", $B$7), 'Table 5 - Full data'!$A$2:$J$253, 6, FALSE)</f>
        <v>22105</v>
      </c>
      <c r="G24" s="16">
        <f>VLOOKUP(CONCATENATE($A24, " ", $B$7), 'Table 5 - Full data'!$A$2:$J$253, 7, FALSE)</f>
        <v>2830</v>
      </c>
      <c r="H24" s="17">
        <f>VLOOKUP(CONCATENATE($A24, " ", $B$7), 'Table 5 - Full data'!$A$2:$J$253, 8, FALSE)</f>
        <v>0.67</v>
      </c>
      <c r="I24" s="17">
        <f>VLOOKUP(CONCATENATE($A24, " ", $B$7), 'Table 5 - Full data'!$A$2:$J$253, 9, FALSE)</f>
        <v>0.28999999999999998</v>
      </c>
      <c r="J24" s="17">
        <f>VLOOKUP(CONCATENATE($A24, " ", $B$7), 'Table 5 - Full data'!$A$2:$J$253, 10, FALSE)</f>
        <v>0.04</v>
      </c>
    </row>
    <row r="25" spans="1:10" x14ac:dyDescent="0.35">
      <c r="A25" s="11" t="s">
        <v>289</v>
      </c>
      <c r="B25" s="16">
        <f>VLOOKUP(CONCATENATE($A25, " ", $B$7), 'Table 5 - Full data'!$A$2:$J$253, 2, FALSE)</f>
        <v>15255</v>
      </c>
      <c r="C25" s="17">
        <f>VLOOKUP(CONCATENATE($A25, " ", $B$7), 'Table 5 - Full data'!$A$2:$J$253, 3, FALSE)</f>
        <v>0.03</v>
      </c>
      <c r="D25" s="16">
        <f>VLOOKUP(CONCATENATE($A25, " ", $B$7), 'Table 5 - Full data'!$A$2:$J$253, 4, FALSE)</f>
        <v>15145</v>
      </c>
      <c r="E25" s="16">
        <f>VLOOKUP(CONCATENATE($A25, " ", $B$7), 'Table 5 - Full data'!$A$2:$J$253, 5, FALSE)</f>
        <v>10175</v>
      </c>
      <c r="F25" s="16">
        <f>VLOOKUP(CONCATENATE($A25, " ", $B$7), 'Table 5 - Full data'!$A$2:$J$253, 6, FALSE)</f>
        <v>4420</v>
      </c>
      <c r="G25" s="16">
        <f>VLOOKUP(CONCATENATE($A25, " ", $B$7), 'Table 5 - Full data'!$A$2:$J$253, 7, FALSE)</f>
        <v>550</v>
      </c>
      <c r="H25" s="17">
        <f>VLOOKUP(CONCATENATE($A25, " ", $B$7), 'Table 5 - Full data'!$A$2:$J$253, 8, FALSE)</f>
        <v>0.67</v>
      </c>
      <c r="I25" s="17">
        <f>VLOOKUP(CONCATENATE($A25, " ", $B$7), 'Table 5 - Full data'!$A$2:$J$253, 9, FALSE)</f>
        <v>0.28999999999999998</v>
      </c>
      <c r="J25" s="17">
        <f>VLOOKUP(CONCATENATE($A25, " ", $B$7), 'Table 5 - Full data'!$A$2:$J$253, 10, FALSE)</f>
        <v>0.04</v>
      </c>
    </row>
    <row r="26" spans="1:10" x14ac:dyDescent="0.35">
      <c r="A26" s="11" t="s">
        <v>290</v>
      </c>
      <c r="B26" s="16">
        <f>VLOOKUP(CONCATENATE($A26, " ", $B$7), 'Table 5 - Full data'!$A$2:$J$253, 2, FALSE)</f>
        <v>7590</v>
      </c>
      <c r="C26" s="17">
        <f>VLOOKUP(CONCATENATE($A26, " ", $B$7), 'Table 5 - Full data'!$A$2:$J$253, 3, FALSE)</f>
        <v>0.02</v>
      </c>
      <c r="D26" s="16">
        <f>VLOOKUP(CONCATENATE($A26, " ", $B$7), 'Table 5 - Full data'!$A$2:$J$253, 4, FALSE)</f>
        <v>7540</v>
      </c>
      <c r="E26" s="16">
        <f>VLOOKUP(CONCATENATE($A26, " ", $B$7), 'Table 5 - Full data'!$A$2:$J$253, 5, FALSE)</f>
        <v>5190</v>
      </c>
      <c r="F26" s="16">
        <f>VLOOKUP(CONCATENATE($A26, " ", $B$7), 'Table 5 - Full data'!$A$2:$J$253, 6, FALSE)</f>
        <v>2080</v>
      </c>
      <c r="G26" s="16">
        <f>VLOOKUP(CONCATENATE($A26, " ", $B$7), 'Table 5 - Full data'!$A$2:$J$253, 7, FALSE)</f>
        <v>265</v>
      </c>
      <c r="H26" s="17">
        <f>VLOOKUP(CONCATENATE($A26, " ", $B$7), 'Table 5 - Full data'!$A$2:$J$253, 8, FALSE)</f>
        <v>0.69</v>
      </c>
      <c r="I26" s="17">
        <f>VLOOKUP(CONCATENATE($A26, " ", $B$7), 'Table 5 - Full data'!$A$2:$J$253, 9, FALSE)</f>
        <v>0.28000000000000003</v>
      </c>
      <c r="J26" s="17">
        <f>VLOOKUP(CONCATENATE($A26, " ", $B$7), 'Table 5 - Full data'!$A$2:$J$253, 10, FALSE)</f>
        <v>0.04</v>
      </c>
    </row>
    <row r="27" spans="1:10" x14ac:dyDescent="0.35">
      <c r="A27" s="11" t="s">
        <v>291</v>
      </c>
      <c r="B27" s="16">
        <f>VLOOKUP(CONCATENATE($A27, " ", $B$7), 'Table 5 - Full data'!$A$2:$J$253, 2, FALSE)</f>
        <v>8665</v>
      </c>
      <c r="C27" s="17">
        <f>VLOOKUP(CONCATENATE($A27, " ", $B$7), 'Table 5 - Full data'!$A$2:$J$253, 3, FALSE)</f>
        <v>0.02</v>
      </c>
      <c r="D27" s="16">
        <f>VLOOKUP(CONCATENATE($A27, " ", $B$7), 'Table 5 - Full data'!$A$2:$J$253, 4, FALSE)</f>
        <v>8610</v>
      </c>
      <c r="E27" s="16">
        <f>VLOOKUP(CONCATENATE($A27, " ", $B$7), 'Table 5 - Full data'!$A$2:$J$253, 5, FALSE)</f>
        <v>5840</v>
      </c>
      <c r="F27" s="16">
        <f>VLOOKUP(CONCATENATE($A27, " ", $B$7), 'Table 5 - Full data'!$A$2:$J$253, 6, FALSE)</f>
        <v>2425</v>
      </c>
      <c r="G27" s="16">
        <f>VLOOKUP(CONCATENATE($A27, " ", $B$7), 'Table 5 - Full data'!$A$2:$J$253, 7, FALSE)</f>
        <v>340</v>
      </c>
      <c r="H27" s="17">
        <f>VLOOKUP(CONCATENATE($A27, " ", $B$7), 'Table 5 - Full data'!$A$2:$J$253, 8, FALSE)</f>
        <v>0.68</v>
      </c>
      <c r="I27" s="17">
        <f>VLOOKUP(CONCATENATE($A27, " ", $B$7), 'Table 5 - Full data'!$A$2:$J$253, 9, FALSE)</f>
        <v>0.28000000000000003</v>
      </c>
      <c r="J27" s="17">
        <f>VLOOKUP(CONCATENATE($A27, " ", $B$7), 'Table 5 - Full data'!$A$2:$J$253, 10, FALSE)</f>
        <v>0.04</v>
      </c>
    </row>
    <row r="28" spans="1:10" x14ac:dyDescent="0.35">
      <c r="A28" s="11" t="s">
        <v>292</v>
      </c>
      <c r="B28" s="16">
        <f>VLOOKUP(CONCATENATE($A28, " ", $B$7), 'Table 5 - Full data'!$A$2:$J$253, 2, FALSE)</f>
        <v>6435</v>
      </c>
      <c r="C28" s="17">
        <f>VLOOKUP(CONCATENATE($A28, " ", $B$7), 'Table 5 - Full data'!$A$2:$J$253, 3, FALSE)</f>
        <v>0.01</v>
      </c>
      <c r="D28" s="16">
        <f>VLOOKUP(CONCATENATE($A28, " ", $B$7), 'Table 5 - Full data'!$A$2:$J$253, 4, FALSE)</f>
        <v>6395</v>
      </c>
      <c r="E28" s="16">
        <f>VLOOKUP(CONCATENATE($A28, " ", $B$7), 'Table 5 - Full data'!$A$2:$J$253, 5, FALSE)</f>
        <v>4315</v>
      </c>
      <c r="F28" s="16">
        <f>VLOOKUP(CONCATENATE($A28, " ", $B$7), 'Table 5 - Full data'!$A$2:$J$253, 6, FALSE)</f>
        <v>1890</v>
      </c>
      <c r="G28" s="16">
        <f>VLOOKUP(CONCATENATE($A28, " ", $B$7), 'Table 5 - Full data'!$A$2:$J$253, 7, FALSE)</f>
        <v>190</v>
      </c>
      <c r="H28" s="17">
        <f>VLOOKUP(CONCATENATE($A28, " ", $B$7), 'Table 5 - Full data'!$A$2:$J$253, 8, FALSE)</f>
        <v>0.67</v>
      </c>
      <c r="I28" s="17">
        <f>VLOOKUP(CONCATENATE($A28, " ", $B$7), 'Table 5 - Full data'!$A$2:$J$253, 9, FALSE)</f>
        <v>0.3</v>
      </c>
      <c r="J28" s="17">
        <f>VLOOKUP(CONCATENATE($A28, " ", $B$7), 'Table 5 - Full data'!$A$2:$J$253, 10, FALSE)</f>
        <v>0.03</v>
      </c>
    </row>
    <row r="29" spans="1:10" x14ac:dyDescent="0.35">
      <c r="A29" s="11" t="s">
        <v>293</v>
      </c>
      <c r="B29" s="16">
        <f>VLOOKUP(CONCATENATE($A29, " ", $B$7), 'Table 5 - Full data'!$A$2:$J$253, 2, FALSE)</f>
        <v>1260</v>
      </c>
      <c r="C29" s="17">
        <f>VLOOKUP(CONCATENATE($A29, " ", $B$7), 'Table 5 - Full data'!$A$2:$J$253, 3, FALSE)</f>
        <v>0</v>
      </c>
      <c r="D29" s="16">
        <f>VLOOKUP(CONCATENATE($A29, " ", $B$7), 'Table 5 - Full data'!$A$2:$J$253, 4, FALSE)</f>
        <v>1260</v>
      </c>
      <c r="E29" s="16">
        <f>VLOOKUP(CONCATENATE($A29, " ", $B$7), 'Table 5 - Full data'!$A$2:$J$253, 5, FALSE)</f>
        <v>795</v>
      </c>
      <c r="F29" s="16">
        <f>VLOOKUP(CONCATENATE($A29, " ", $B$7), 'Table 5 - Full data'!$A$2:$J$253, 6, FALSE)</f>
        <v>425</v>
      </c>
      <c r="G29" s="16">
        <f>VLOOKUP(CONCATENATE($A29, " ", $B$7), 'Table 5 - Full data'!$A$2:$J$253, 7, FALSE)</f>
        <v>40</v>
      </c>
      <c r="H29" s="17">
        <f>VLOOKUP(CONCATENATE($A29, " ", $B$7), 'Table 5 - Full data'!$A$2:$J$253, 8, FALSE)</f>
        <v>0.63</v>
      </c>
      <c r="I29" s="17">
        <f>VLOOKUP(CONCATENATE($A29, " ", $B$7), 'Table 5 - Full data'!$A$2:$J$253, 9, FALSE)</f>
        <v>0.34</v>
      </c>
      <c r="J29" s="17">
        <f>VLOOKUP(CONCATENATE($A29, " ", $B$7), 'Table 5 - Full data'!$A$2:$J$253, 10, FALSE)</f>
        <v>0.03</v>
      </c>
    </row>
    <row r="30" spans="1:10" x14ac:dyDescent="0.35">
      <c r="A30" s="11" t="s">
        <v>294</v>
      </c>
      <c r="B30" s="16">
        <f>VLOOKUP(CONCATENATE($A30, " ", $B$7), 'Table 5 - Full data'!$A$2:$J$253, 2, FALSE)</f>
        <v>15070</v>
      </c>
      <c r="C30" s="17">
        <f>VLOOKUP(CONCATENATE($A30, " ", $B$7), 'Table 5 - Full data'!$A$2:$J$253, 3, FALSE)</f>
        <v>0.03</v>
      </c>
      <c r="D30" s="16">
        <f>VLOOKUP(CONCATENATE($A30, " ", $B$7), 'Table 5 - Full data'!$A$2:$J$253, 4, FALSE)</f>
        <v>15000</v>
      </c>
      <c r="E30" s="16">
        <f>VLOOKUP(CONCATENATE($A30, " ", $B$7), 'Table 5 - Full data'!$A$2:$J$253, 5, FALSE)</f>
        <v>10515</v>
      </c>
      <c r="F30" s="16">
        <f>VLOOKUP(CONCATENATE($A30, " ", $B$7), 'Table 5 - Full data'!$A$2:$J$253, 6, FALSE)</f>
        <v>3915</v>
      </c>
      <c r="G30" s="16">
        <f>VLOOKUP(CONCATENATE($A30, " ", $B$7), 'Table 5 - Full data'!$A$2:$J$253, 7, FALSE)</f>
        <v>570</v>
      </c>
      <c r="H30" s="17">
        <f>VLOOKUP(CONCATENATE($A30, " ", $B$7), 'Table 5 - Full data'!$A$2:$J$253, 8, FALSE)</f>
        <v>0.7</v>
      </c>
      <c r="I30" s="17">
        <f>VLOOKUP(CONCATENATE($A30, " ", $B$7), 'Table 5 - Full data'!$A$2:$J$253, 9, FALSE)</f>
        <v>0.26</v>
      </c>
      <c r="J30" s="17">
        <f>VLOOKUP(CONCATENATE($A30, " ", $B$7), 'Table 5 - Full data'!$A$2:$J$253, 10, FALSE)</f>
        <v>0.04</v>
      </c>
    </row>
    <row r="31" spans="1:10" x14ac:dyDescent="0.35">
      <c r="A31" s="11" t="s">
        <v>295</v>
      </c>
      <c r="B31" s="16">
        <f>VLOOKUP(CONCATENATE($A31, " ", $B$7), 'Table 5 - Full data'!$A$2:$J$253, 2, FALSE)</f>
        <v>36045</v>
      </c>
      <c r="C31" s="17">
        <f>VLOOKUP(CONCATENATE($A31, " ", $B$7), 'Table 5 - Full data'!$A$2:$J$253, 3, FALSE)</f>
        <v>0.08</v>
      </c>
      <c r="D31" s="16">
        <f>VLOOKUP(CONCATENATE($A31, " ", $B$7), 'Table 5 - Full data'!$A$2:$J$253, 4, FALSE)</f>
        <v>35835</v>
      </c>
      <c r="E31" s="16">
        <f>VLOOKUP(CONCATENATE($A31, " ", $B$7), 'Table 5 - Full data'!$A$2:$J$253, 5, FALSE)</f>
        <v>24440</v>
      </c>
      <c r="F31" s="16">
        <f>VLOOKUP(CONCATENATE($A31, " ", $B$7), 'Table 5 - Full data'!$A$2:$J$253, 6, FALSE)</f>
        <v>10135</v>
      </c>
      <c r="G31" s="16">
        <f>VLOOKUP(CONCATENATE($A31, " ", $B$7), 'Table 5 - Full data'!$A$2:$J$253, 7, FALSE)</f>
        <v>1260</v>
      </c>
      <c r="H31" s="17">
        <f>VLOOKUP(CONCATENATE($A31, " ", $B$7), 'Table 5 - Full data'!$A$2:$J$253, 8, FALSE)</f>
        <v>0.68</v>
      </c>
      <c r="I31" s="17">
        <f>VLOOKUP(CONCATENATE($A31, " ", $B$7), 'Table 5 - Full data'!$A$2:$J$253, 9, FALSE)</f>
        <v>0.28000000000000003</v>
      </c>
      <c r="J31" s="17">
        <f>VLOOKUP(CONCATENATE($A31, " ", $B$7), 'Table 5 - Full data'!$A$2:$J$253, 10, FALSE)</f>
        <v>0.04</v>
      </c>
    </row>
    <row r="32" spans="1:10" x14ac:dyDescent="0.35">
      <c r="A32" s="11" t="s">
        <v>296</v>
      </c>
      <c r="B32" s="16">
        <f>VLOOKUP(CONCATENATE($A32, " ", $B$7), 'Table 5 - Full data'!$A$2:$J$253, 2, FALSE)</f>
        <v>950</v>
      </c>
      <c r="C32" s="17">
        <f>VLOOKUP(CONCATENATE($A32, " ", $B$7), 'Table 5 - Full data'!$A$2:$J$253, 3, FALSE)</f>
        <v>0</v>
      </c>
      <c r="D32" s="16">
        <f>VLOOKUP(CONCATENATE($A32, " ", $B$7), 'Table 5 - Full data'!$A$2:$J$253, 4, FALSE)</f>
        <v>945</v>
      </c>
      <c r="E32" s="16">
        <f>VLOOKUP(CONCATENATE($A32, " ", $B$7), 'Table 5 - Full data'!$A$2:$J$253, 5, FALSE)</f>
        <v>600</v>
      </c>
      <c r="F32" s="16">
        <f>VLOOKUP(CONCATENATE($A32, " ", $B$7), 'Table 5 - Full data'!$A$2:$J$253, 6, FALSE)</f>
        <v>320</v>
      </c>
      <c r="G32" s="16">
        <f>VLOOKUP(CONCATENATE($A32, " ", $B$7), 'Table 5 - Full data'!$A$2:$J$253, 7, FALSE)</f>
        <v>25</v>
      </c>
      <c r="H32" s="17">
        <f>VLOOKUP(CONCATENATE($A32, " ", $B$7), 'Table 5 - Full data'!$A$2:$J$253, 8, FALSE)</f>
        <v>0.63</v>
      </c>
      <c r="I32" s="17">
        <f>VLOOKUP(CONCATENATE($A32, " ", $B$7), 'Table 5 - Full data'!$A$2:$J$253, 9, FALSE)</f>
        <v>0.34</v>
      </c>
      <c r="J32" s="17">
        <f>VLOOKUP(CONCATENATE($A32, " ", $B$7), 'Table 5 - Full data'!$A$2:$J$253, 10, FALSE)</f>
        <v>0.03</v>
      </c>
    </row>
    <row r="33" spans="1:10" x14ac:dyDescent="0.35">
      <c r="A33" s="11" t="s">
        <v>297</v>
      </c>
      <c r="B33" s="16">
        <f>VLOOKUP(CONCATENATE($A33, " ", $B$7), 'Table 5 - Full data'!$A$2:$J$253, 2, FALSE)</f>
        <v>9370</v>
      </c>
      <c r="C33" s="17">
        <f>VLOOKUP(CONCATENATE($A33, " ", $B$7), 'Table 5 - Full data'!$A$2:$J$253, 3, FALSE)</f>
        <v>0.02</v>
      </c>
      <c r="D33" s="16">
        <f>VLOOKUP(CONCATENATE($A33, " ", $B$7), 'Table 5 - Full data'!$A$2:$J$253, 4, FALSE)</f>
        <v>9305</v>
      </c>
      <c r="E33" s="16">
        <f>VLOOKUP(CONCATENATE($A33, " ", $B$7), 'Table 5 - Full data'!$A$2:$J$253, 5, FALSE)</f>
        <v>6250</v>
      </c>
      <c r="F33" s="16">
        <f>VLOOKUP(CONCATENATE($A33, " ", $B$7), 'Table 5 - Full data'!$A$2:$J$253, 6, FALSE)</f>
        <v>2750</v>
      </c>
      <c r="G33" s="16">
        <f>VLOOKUP(CONCATENATE($A33, " ", $B$7), 'Table 5 - Full data'!$A$2:$J$253, 7, FALSE)</f>
        <v>305</v>
      </c>
      <c r="H33" s="17">
        <f>VLOOKUP(CONCATENATE($A33, " ", $B$7), 'Table 5 - Full data'!$A$2:$J$253, 8, FALSE)</f>
        <v>0.67</v>
      </c>
      <c r="I33" s="17">
        <f>VLOOKUP(CONCATENATE($A33, " ", $B$7), 'Table 5 - Full data'!$A$2:$J$253, 9, FALSE)</f>
        <v>0.3</v>
      </c>
      <c r="J33" s="17">
        <f>VLOOKUP(CONCATENATE($A33, " ", $B$7), 'Table 5 - Full data'!$A$2:$J$253, 10, FALSE)</f>
        <v>0.03</v>
      </c>
    </row>
    <row r="34" spans="1:10" x14ac:dyDescent="0.35">
      <c r="A34" s="11" t="s">
        <v>298</v>
      </c>
      <c r="B34" s="16">
        <f>VLOOKUP(CONCATENATE($A34, " ", $B$7), 'Table 5 - Full data'!$A$2:$J$253, 2, FALSE)</f>
        <v>15140</v>
      </c>
      <c r="C34" s="17">
        <f>VLOOKUP(CONCATENATE($A34, " ", $B$7), 'Table 5 - Full data'!$A$2:$J$253, 3, FALSE)</f>
        <v>0.03</v>
      </c>
      <c r="D34" s="16">
        <f>VLOOKUP(CONCATENATE($A34, " ", $B$7), 'Table 5 - Full data'!$A$2:$J$253, 4, FALSE)</f>
        <v>15030</v>
      </c>
      <c r="E34" s="16">
        <f>VLOOKUP(CONCATENATE($A34, " ", $B$7), 'Table 5 - Full data'!$A$2:$J$253, 5, FALSE)</f>
        <v>10080</v>
      </c>
      <c r="F34" s="16">
        <f>VLOOKUP(CONCATENATE($A34, " ", $B$7), 'Table 5 - Full data'!$A$2:$J$253, 6, FALSE)</f>
        <v>4430</v>
      </c>
      <c r="G34" s="16">
        <f>VLOOKUP(CONCATENATE($A34, " ", $B$7), 'Table 5 - Full data'!$A$2:$J$253, 7, FALSE)</f>
        <v>520</v>
      </c>
      <c r="H34" s="17">
        <f>VLOOKUP(CONCATENATE($A34, " ", $B$7), 'Table 5 - Full data'!$A$2:$J$253, 8, FALSE)</f>
        <v>0.67</v>
      </c>
      <c r="I34" s="17">
        <f>VLOOKUP(CONCATENATE($A34, " ", $B$7), 'Table 5 - Full data'!$A$2:$J$253, 9, FALSE)</f>
        <v>0.28999999999999998</v>
      </c>
      <c r="J34" s="17">
        <f>VLOOKUP(CONCATENATE($A34, " ", $B$7), 'Table 5 - Full data'!$A$2:$J$253, 10, FALSE)</f>
        <v>0.03</v>
      </c>
    </row>
    <row r="35" spans="1:10" x14ac:dyDescent="0.35">
      <c r="A35" s="11" t="s">
        <v>299</v>
      </c>
      <c r="B35" s="16">
        <f>VLOOKUP(CONCATENATE($A35, " ", $B$7), 'Table 5 - Full data'!$A$2:$J$253, 2, FALSE)</f>
        <v>7495</v>
      </c>
      <c r="C35" s="17">
        <f>VLOOKUP(CONCATENATE($A35, " ", $B$7), 'Table 5 - Full data'!$A$2:$J$253, 3, FALSE)</f>
        <v>0.02</v>
      </c>
      <c r="D35" s="16">
        <f>VLOOKUP(CONCATENATE($A35, " ", $B$7), 'Table 5 - Full data'!$A$2:$J$253, 4, FALSE)</f>
        <v>7435</v>
      </c>
      <c r="E35" s="16">
        <f>VLOOKUP(CONCATENATE($A35, " ", $B$7), 'Table 5 - Full data'!$A$2:$J$253, 5, FALSE)</f>
        <v>5170</v>
      </c>
      <c r="F35" s="16">
        <f>VLOOKUP(CONCATENATE($A35, " ", $B$7), 'Table 5 - Full data'!$A$2:$J$253, 6, FALSE)</f>
        <v>2040</v>
      </c>
      <c r="G35" s="16">
        <f>VLOOKUP(CONCATENATE($A35, " ", $B$7), 'Table 5 - Full data'!$A$2:$J$253, 7, FALSE)</f>
        <v>230</v>
      </c>
      <c r="H35" s="17">
        <f>VLOOKUP(CONCATENATE($A35, " ", $B$7), 'Table 5 - Full data'!$A$2:$J$253, 8, FALSE)</f>
        <v>0.7</v>
      </c>
      <c r="I35" s="17">
        <f>VLOOKUP(CONCATENATE($A35, " ", $B$7), 'Table 5 - Full data'!$A$2:$J$253, 9, FALSE)</f>
        <v>0.27</v>
      </c>
      <c r="J35" s="17">
        <f>VLOOKUP(CONCATENATE($A35, " ", $B$7), 'Table 5 - Full data'!$A$2:$J$253, 10, FALSE)</f>
        <v>0.03</v>
      </c>
    </row>
    <row r="36" spans="1:10" x14ac:dyDescent="0.35">
      <c r="A36" s="11" t="s">
        <v>300</v>
      </c>
      <c r="B36" s="16">
        <f>VLOOKUP(CONCATENATE($A36, " ", $B$7), 'Table 5 - Full data'!$A$2:$J$253, 2, FALSE)</f>
        <v>980</v>
      </c>
      <c r="C36" s="17">
        <f>VLOOKUP(CONCATENATE($A36, " ", $B$7), 'Table 5 - Full data'!$A$2:$J$253, 3, FALSE)</f>
        <v>0</v>
      </c>
      <c r="D36" s="16">
        <f>VLOOKUP(CONCATENATE($A36, " ", $B$7), 'Table 5 - Full data'!$A$2:$J$253, 4, FALSE)</f>
        <v>970</v>
      </c>
      <c r="E36" s="16">
        <f>VLOOKUP(CONCATENATE($A36, " ", $B$7), 'Table 5 - Full data'!$A$2:$J$253, 5, FALSE)</f>
        <v>620</v>
      </c>
      <c r="F36" s="16">
        <f>VLOOKUP(CONCATENATE($A36, " ", $B$7), 'Table 5 - Full data'!$A$2:$J$253, 6, FALSE)</f>
        <v>320</v>
      </c>
      <c r="G36" s="16">
        <f>VLOOKUP(CONCATENATE($A36, " ", $B$7), 'Table 5 - Full data'!$A$2:$J$253, 7, FALSE)</f>
        <v>30</v>
      </c>
      <c r="H36" s="17">
        <f>VLOOKUP(CONCATENATE($A36, " ", $B$7), 'Table 5 - Full data'!$A$2:$J$253, 8, FALSE)</f>
        <v>0.64</v>
      </c>
      <c r="I36" s="17">
        <f>VLOOKUP(CONCATENATE($A36, " ", $B$7), 'Table 5 - Full data'!$A$2:$J$253, 9, FALSE)</f>
        <v>0.33</v>
      </c>
      <c r="J36" s="17">
        <f>VLOOKUP(CONCATENATE($A36, " ", $B$7), 'Table 5 - Full data'!$A$2:$J$253, 10, FALSE)</f>
        <v>0.03</v>
      </c>
    </row>
    <row r="37" spans="1:10" x14ac:dyDescent="0.35">
      <c r="A37" s="11" t="s">
        <v>301</v>
      </c>
      <c r="B37" s="16">
        <f>VLOOKUP(CONCATENATE($A37, " ", $B$7), 'Table 5 - Full data'!$A$2:$J$253, 2, FALSE)</f>
        <v>8960</v>
      </c>
      <c r="C37" s="17">
        <f>VLOOKUP(CONCATENATE($A37, " ", $B$7), 'Table 5 - Full data'!$A$2:$J$253, 3, FALSE)</f>
        <v>0.02</v>
      </c>
      <c r="D37" s="16">
        <f>VLOOKUP(CONCATENATE($A37, " ", $B$7), 'Table 5 - Full data'!$A$2:$J$253, 4, FALSE)</f>
        <v>8900</v>
      </c>
      <c r="E37" s="16">
        <f>VLOOKUP(CONCATENATE($A37, " ", $B$7), 'Table 5 - Full data'!$A$2:$J$253, 5, FALSE)</f>
        <v>6125</v>
      </c>
      <c r="F37" s="16">
        <f>VLOOKUP(CONCATENATE($A37, " ", $B$7), 'Table 5 - Full data'!$A$2:$J$253, 6, FALSE)</f>
        <v>2465</v>
      </c>
      <c r="G37" s="16">
        <f>VLOOKUP(CONCATENATE($A37, " ", $B$7), 'Table 5 - Full data'!$A$2:$J$253, 7, FALSE)</f>
        <v>310</v>
      </c>
      <c r="H37" s="17">
        <f>VLOOKUP(CONCATENATE($A37, " ", $B$7), 'Table 5 - Full data'!$A$2:$J$253, 8, FALSE)</f>
        <v>0.69</v>
      </c>
      <c r="I37" s="17">
        <f>VLOOKUP(CONCATENATE($A37, " ", $B$7), 'Table 5 - Full data'!$A$2:$J$253, 9, FALSE)</f>
        <v>0.28000000000000003</v>
      </c>
      <c r="J37" s="17">
        <f>VLOOKUP(CONCATENATE($A37, " ", $B$7), 'Table 5 - Full data'!$A$2:$J$253, 10, FALSE)</f>
        <v>0.04</v>
      </c>
    </row>
    <row r="38" spans="1:10" x14ac:dyDescent="0.35">
      <c r="A38" s="11" t="s">
        <v>302</v>
      </c>
      <c r="B38" s="16">
        <f>VLOOKUP(CONCATENATE($A38, " ", $B$7), 'Table 5 - Full data'!$A$2:$J$253, 2, FALSE)</f>
        <v>27250</v>
      </c>
      <c r="C38" s="17">
        <f>VLOOKUP(CONCATENATE($A38, " ", $B$7), 'Table 5 - Full data'!$A$2:$J$253, 3, FALSE)</f>
        <v>0.06</v>
      </c>
      <c r="D38" s="16">
        <f>VLOOKUP(CONCATENATE($A38, " ", $B$7), 'Table 5 - Full data'!$A$2:$J$253, 4, FALSE)</f>
        <v>27030</v>
      </c>
      <c r="E38" s="16">
        <f>VLOOKUP(CONCATENATE($A38, " ", $B$7), 'Table 5 - Full data'!$A$2:$J$253, 5, FALSE)</f>
        <v>18380</v>
      </c>
      <c r="F38" s="16">
        <f>VLOOKUP(CONCATENATE($A38, " ", $B$7), 'Table 5 - Full data'!$A$2:$J$253, 6, FALSE)</f>
        <v>7685</v>
      </c>
      <c r="G38" s="16">
        <f>VLOOKUP(CONCATENATE($A38, " ", $B$7), 'Table 5 - Full data'!$A$2:$J$253, 7, FALSE)</f>
        <v>970</v>
      </c>
      <c r="H38" s="17">
        <f>VLOOKUP(CONCATENATE($A38, " ", $B$7), 'Table 5 - Full data'!$A$2:$J$253, 8, FALSE)</f>
        <v>0.68</v>
      </c>
      <c r="I38" s="17">
        <f>VLOOKUP(CONCATENATE($A38, " ", $B$7), 'Table 5 - Full data'!$A$2:$J$253, 9, FALSE)</f>
        <v>0.28000000000000003</v>
      </c>
      <c r="J38" s="17">
        <f>VLOOKUP(CONCATENATE($A38, " ", $B$7), 'Table 5 - Full data'!$A$2:$J$253, 10, FALSE)</f>
        <v>0.04</v>
      </c>
    </row>
    <row r="39" spans="1:10" x14ac:dyDescent="0.35">
      <c r="A39" s="11" t="s">
        <v>303</v>
      </c>
      <c r="B39" s="16">
        <f>VLOOKUP(CONCATENATE($A39, " ", $B$7), 'Table 5 - Full data'!$A$2:$J$253, 2, FALSE)</f>
        <v>5210</v>
      </c>
      <c r="C39" s="17">
        <f>VLOOKUP(CONCATENATE($A39, " ", $B$7), 'Table 5 - Full data'!$A$2:$J$253, 3, FALSE)</f>
        <v>0.01</v>
      </c>
      <c r="D39" s="16">
        <f>VLOOKUP(CONCATENATE($A39, " ", $B$7), 'Table 5 - Full data'!$A$2:$J$253, 4, FALSE)</f>
        <v>5185</v>
      </c>
      <c r="E39" s="16">
        <f>VLOOKUP(CONCATENATE($A39, " ", $B$7), 'Table 5 - Full data'!$A$2:$J$253, 5, FALSE)</f>
        <v>3575</v>
      </c>
      <c r="F39" s="16">
        <f>VLOOKUP(CONCATENATE($A39, " ", $B$7), 'Table 5 - Full data'!$A$2:$J$253, 6, FALSE)</f>
        <v>1440</v>
      </c>
      <c r="G39" s="16">
        <f>VLOOKUP(CONCATENATE($A39, " ", $B$7), 'Table 5 - Full data'!$A$2:$J$253, 7, FALSE)</f>
        <v>170</v>
      </c>
      <c r="H39" s="17">
        <f>VLOOKUP(CONCATENATE($A39, " ", $B$7), 'Table 5 - Full data'!$A$2:$J$253, 8, FALSE)</f>
        <v>0.69</v>
      </c>
      <c r="I39" s="17">
        <f>VLOOKUP(CONCATENATE($A39, " ", $B$7), 'Table 5 - Full data'!$A$2:$J$253, 9, FALSE)</f>
        <v>0.28000000000000003</v>
      </c>
      <c r="J39" s="17">
        <f>VLOOKUP(CONCATENATE($A39, " ", $B$7), 'Table 5 - Full data'!$A$2:$J$253, 10, FALSE)</f>
        <v>0.03</v>
      </c>
    </row>
    <row r="40" spans="1:10" x14ac:dyDescent="0.35">
      <c r="A40" s="11" t="s">
        <v>304</v>
      </c>
      <c r="B40" s="16">
        <f>VLOOKUP(CONCATENATE($A40, " ", $B$7), 'Table 5 - Full data'!$A$2:$J$253, 2, FALSE)</f>
        <v>10975</v>
      </c>
      <c r="C40" s="17">
        <f>VLOOKUP(CONCATENATE($A40, " ", $B$7), 'Table 5 - Full data'!$A$2:$J$253, 3, FALSE)</f>
        <v>0.02</v>
      </c>
      <c r="D40" s="16">
        <f>VLOOKUP(CONCATENATE($A40, " ", $B$7), 'Table 5 - Full data'!$A$2:$J$253, 4, FALSE)</f>
        <v>10925</v>
      </c>
      <c r="E40" s="16">
        <f>VLOOKUP(CONCATENATE($A40, " ", $B$7), 'Table 5 - Full data'!$A$2:$J$253, 5, FALSE)</f>
        <v>7485</v>
      </c>
      <c r="F40" s="16">
        <f>VLOOKUP(CONCATENATE($A40, " ", $B$7), 'Table 5 - Full data'!$A$2:$J$253, 6, FALSE)</f>
        <v>3030</v>
      </c>
      <c r="G40" s="16">
        <f>VLOOKUP(CONCATENATE($A40, " ", $B$7), 'Table 5 - Full data'!$A$2:$J$253, 7, FALSE)</f>
        <v>405</v>
      </c>
      <c r="H40" s="17">
        <f>VLOOKUP(CONCATENATE($A40, " ", $B$7), 'Table 5 - Full data'!$A$2:$J$253, 8, FALSE)</f>
        <v>0.69</v>
      </c>
      <c r="I40" s="17">
        <f>VLOOKUP(CONCATENATE($A40, " ", $B$7), 'Table 5 - Full data'!$A$2:$J$253, 9, FALSE)</f>
        <v>0.28000000000000003</v>
      </c>
      <c r="J40" s="17">
        <f>VLOOKUP(CONCATENATE($A40, " ", $B$7), 'Table 5 - Full data'!$A$2:$J$253, 10, FALSE)</f>
        <v>0.04</v>
      </c>
    </row>
    <row r="41" spans="1:10" x14ac:dyDescent="0.35">
      <c r="A41" s="11" t="s">
        <v>305</v>
      </c>
      <c r="B41" s="16">
        <f>VLOOKUP(CONCATENATE($A41, " ", $B$7), 'Table 5 - Full data'!$A$2:$J$253, 2, FALSE)</f>
        <v>17650</v>
      </c>
      <c r="C41" s="17">
        <f>VLOOKUP(CONCATENATE($A41, " ", $B$7), 'Table 5 - Full data'!$A$2:$J$253, 3, FALSE)</f>
        <v>0.04</v>
      </c>
      <c r="D41" s="16">
        <f>VLOOKUP(CONCATENATE($A41, " ", $B$7), 'Table 5 - Full data'!$A$2:$J$253, 4, FALSE)</f>
        <v>17530</v>
      </c>
      <c r="E41" s="16">
        <f>VLOOKUP(CONCATENATE($A41, " ", $B$7), 'Table 5 - Full data'!$A$2:$J$253, 5, FALSE)</f>
        <v>11720</v>
      </c>
      <c r="F41" s="16">
        <f>VLOOKUP(CONCATENATE($A41, " ", $B$7), 'Table 5 - Full data'!$A$2:$J$253, 6, FALSE)</f>
        <v>5065</v>
      </c>
      <c r="G41" s="16">
        <f>VLOOKUP(CONCATENATE($A41, " ", $B$7), 'Table 5 - Full data'!$A$2:$J$253, 7, FALSE)</f>
        <v>745</v>
      </c>
      <c r="H41" s="17">
        <f>VLOOKUP(CONCATENATE($A41, " ", $B$7), 'Table 5 - Full data'!$A$2:$J$253, 8, FALSE)</f>
        <v>0.67</v>
      </c>
      <c r="I41" s="17">
        <f>VLOOKUP(CONCATENATE($A41, " ", $B$7), 'Table 5 - Full data'!$A$2:$J$253, 9, FALSE)</f>
        <v>0.28999999999999998</v>
      </c>
      <c r="J41" s="17">
        <f>VLOOKUP(CONCATENATE($A41, " ", $B$7), 'Table 5 - Full data'!$A$2:$J$253, 10, FALSE)</f>
        <v>0.04</v>
      </c>
    </row>
    <row r="42" spans="1:10" x14ac:dyDescent="0.35">
      <c r="A42" s="11" t="s">
        <v>306</v>
      </c>
      <c r="B42" s="16">
        <f>VLOOKUP(CONCATENATE($A42, " ", $B$7), 'Table 5 - Full data'!$A$2:$J$253, 2, FALSE)</f>
        <v>360</v>
      </c>
      <c r="C42" s="17">
        <f>VLOOKUP(CONCATENATE($A42, " ", $B$7), 'Table 5 - Full data'!$A$2:$J$253, 3, FALSE)</f>
        <v>0</v>
      </c>
      <c r="D42" s="16">
        <f>VLOOKUP(CONCATENATE($A42, " ", $B$7), 'Table 5 - Full data'!$A$2:$J$253, 4, FALSE)</f>
        <v>355</v>
      </c>
      <c r="E42" s="16">
        <f>VLOOKUP(CONCATENATE($A42, " ", $B$7), 'Table 5 - Full data'!$A$2:$J$253, 5, FALSE)</f>
        <v>245</v>
      </c>
      <c r="F42" s="16">
        <f>VLOOKUP(CONCATENATE($A42, " ", $B$7), 'Table 5 - Full data'!$A$2:$J$253, 6, FALSE)</f>
        <v>90</v>
      </c>
      <c r="G42" s="16">
        <f>VLOOKUP(CONCATENATE($A42, " ", $B$7), 'Table 5 - Full data'!$A$2:$J$253, 7, FALSE)</f>
        <v>20</v>
      </c>
      <c r="H42" s="17">
        <f>VLOOKUP(CONCATENATE($A42, " ", $B$7), 'Table 5 - Full data'!$A$2:$J$253, 8, FALSE)</f>
        <v>0.69</v>
      </c>
      <c r="I42" s="17">
        <f>VLOOKUP(CONCATENATE($A42, " ", $B$7), 'Table 5 - Full data'!$A$2:$J$253, 9, FALSE)</f>
        <v>0.25</v>
      </c>
      <c r="J42" s="17">
        <f>VLOOKUP(CONCATENATE($A42, " ", $B$7), 'Table 5 - Full data'!$A$2:$J$253, 10, FALSE)</f>
        <v>0.06</v>
      </c>
    </row>
    <row r="43" spans="1:10" x14ac:dyDescent="0.35">
      <c r="A43" s="11" t="s">
        <v>307</v>
      </c>
      <c r="B43" s="16">
        <f>VLOOKUP(CONCATENATE($A43, " ", $B$7), 'Table 5 - Full data'!$A$2:$J$253, 2, FALSE)</f>
        <v>12575</v>
      </c>
      <c r="C43" s="17">
        <f>VLOOKUP(CONCATENATE($A43, " ", $B$7), 'Table 5 - Full data'!$A$2:$J$253, 3, FALSE)</f>
        <v>0.03</v>
      </c>
      <c r="D43" s="16">
        <f>VLOOKUP(CONCATENATE($A43, " ", $B$7), 'Table 5 - Full data'!$A$2:$J$253, 4, FALSE)</f>
        <v>12560</v>
      </c>
      <c r="E43" s="16">
        <f>VLOOKUP(CONCATENATE($A43, " ", $B$7), 'Table 5 - Full data'!$A$2:$J$253, 5, FALSE)</f>
        <v>1780</v>
      </c>
      <c r="F43" s="16">
        <f>VLOOKUP(CONCATENATE($A43, " ", $B$7), 'Table 5 - Full data'!$A$2:$J$253, 6, FALSE)</f>
        <v>10560</v>
      </c>
      <c r="G43" s="16">
        <f>VLOOKUP(CONCATENATE($A43, " ", $B$7), 'Table 5 - Full data'!$A$2:$J$253, 7, FALSE)</f>
        <v>220</v>
      </c>
      <c r="H43" s="17">
        <f>VLOOKUP(CONCATENATE($A43, " ", $B$7), 'Table 5 - Full data'!$A$2:$J$253, 8, FALSE)</f>
        <v>0.14000000000000001</v>
      </c>
      <c r="I43" s="17">
        <f>VLOOKUP(CONCATENATE($A43, " ", $B$7), 'Table 5 - Full data'!$A$2:$J$253, 9, FALSE)</f>
        <v>0.84</v>
      </c>
      <c r="J43" s="17">
        <f>VLOOKUP(CONCATENATE($A43, " ", $B$7), 'Table 5 - Full data'!$A$2:$J$253, 10, FALSE)</f>
        <v>0.02</v>
      </c>
    </row>
    <row r="44" spans="1:10" x14ac:dyDescent="0.35">
      <c r="A44" s="11" t="s">
        <v>308</v>
      </c>
      <c r="B44" s="16">
        <f>VLOOKUP(CONCATENATE($A44, " ", $B$7), 'Table 5 - Full data'!$A$2:$J$253, 2, FALSE)</f>
        <v>695</v>
      </c>
      <c r="C44" s="17">
        <f>VLOOKUP(CONCATENATE($A44, " ", $B$7), 'Table 5 - Full data'!$A$2:$J$253, 3, FALSE)</f>
        <v>0</v>
      </c>
      <c r="D44" s="16">
        <f>VLOOKUP(CONCATENATE($A44, " ", $B$7), 'Table 5 - Full data'!$A$2:$J$253, 4, FALSE)</f>
        <v>520</v>
      </c>
      <c r="E44" s="16">
        <f>VLOOKUP(CONCATENATE($A44, " ", $B$7), 'Table 5 - Full data'!$A$2:$J$253, 5, FALSE)</f>
        <v>145</v>
      </c>
      <c r="F44" s="16">
        <f>VLOOKUP(CONCATENATE($A44, " ", $B$7), 'Table 5 - Full data'!$A$2:$J$253, 6, FALSE)</f>
        <v>70</v>
      </c>
      <c r="G44" s="16">
        <f>VLOOKUP(CONCATENATE($A44, " ", $B$7), 'Table 5 - Full data'!$A$2:$J$253, 7, FALSE)</f>
        <v>310</v>
      </c>
      <c r="H44" s="17">
        <f>VLOOKUP(CONCATENATE($A44, " ", $B$7), 'Table 5 - Full data'!$A$2:$J$253, 8, FALSE)</f>
        <v>0.28000000000000003</v>
      </c>
      <c r="I44" s="17">
        <f>VLOOKUP(CONCATENATE($A44, " ", $B$7), 'Table 5 - Full data'!$A$2:$J$253, 9, FALSE)</f>
        <v>0.13</v>
      </c>
      <c r="J44" s="17">
        <f>VLOOKUP(CONCATENATE($A44, " ", $B$7), 'Table 5 - Full data'!$A$2:$J$253, 10, FALSE)</f>
        <v>0.59</v>
      </c>
    </row>
    <row r="45" spans="1:10" x14ac:dyDescent="0.35">
      <c r="A45" s="11" t="s">
        <v>64</v>
      </c>
      <c r="B45" s="11"/>
      <c r="C45" s="11"/>
      <c r="D45" s="11"/>
      <c r="E45" s="11"/>
      <c r="F45" s="11"/>
      <c r="G45" s="11"/>
      <c r="H45" s="11"/>
      <c r="I45" s="11"/>
      <c r="J45" s="11"/>
    </row>
    <row r="46" spans="1:10" x14ac:dyDescent="0.35">
      <c r="A46" s="11" t="s">
        <v>83</v>
      </c>
      <c r="B46" s="11"/>
      <c r="C46" s="11"/>
      <c r="D46" s="11"/>
      <c r="E46" s="11"/>
      <c r="F46" s="11"/>
      <c r="G46" s="11"/>
      <c r="H46" s="11"/>
      <c r="I46" s="11"/>
      <c r="J46" s="11"/>
    </row>
    <row r="47" spans="1:10" ht="201.5" x14ac:dyDescent="0.35">
      <c r="A47" s="24" t="s">
        <v>65</v>
      </c>
      <c r="B47" s="11"/>
      <c r="C47" s="11"/>
      <c r="D47" s="11"/>
      <c r="E47" s="11"/>
      <c r="F47" s="11"/>
      <c r="G47" s="11"/>
      <c r="H47" s="11"/>
      <c r="I47" s="11"/>
      <c r="J47" s="11"/>
    </row>
    <row r="48" spans="1:10" ht="155" x14ac:dyDescent="0.35">
      <c r="A48" s="24" t="s">
        <v>90</v>
      </c>
      <c r="B48" s="11"/>
      <c r="C48" s="11"/>
      <c r="D48" s="11"/>
      <c r="E48" s="11"/>
      <c r="F48" s="11"/>
      <c r="G48" s="11"/>
      <c r="H48" s="11"/>
      <c r="I48" s="11"/>
      <c r="J48" s="11"/>
    </row>
    <row r="49" spans="1:10" ht="155" x14ac:dyDescent="0.35">
      <c r="A49" s="24" t="s">
        <v>91</v>
      </c>
      <c r="B49" s="11"/>
      <c r="C49" s="11"/>
      <c r="D49" s="11"/>
      <c r="E49" s="11"/>
      <c r="F49" s="11"/>
      <c r="G49" s="11"/>
      <c r="H49" s="11"/>
      <c r="I49" s="11"/>
      <c r="J49" s="11"/>
    </row>
    <row r="50" spans="1:10" x14ac:dyDescent="0.35">
      <c r="A50" s="11" t="s">
        <v>92</v>
      </c>
      <c r="B50" s="11"/>
      <c r="C50" s="11"/>
      <c r="D50" s="11"/>
      <c r="E50" s="11"/>
      <c r="F50" s="11"/>
      <c r="G50" s="11"/>
      <c r="H50" s="11"/>
      <c r="I50" s="11"/>
      <c r="J50" s="11"/>
    </row>
    <row r="51" spans="1:10" x14ac:dyDescent="0.35">
      <c r="A51" s="11" t="s">
        <v>93</v>
      </c>
      <c r="B51" s="11"/>
      <c r="C51" s="11"/>
      <c r="D51" s="11"/>
      <c r="E51" s="11"/>
      <c r="F51" s="11"/>
      <c r="G51" s="11"/>
      <c r="H51" s="11"/>
      <c r="I51" s="11"/>
      <c r="J51" s="11"/>
    </row>
    <row r="52" spans="1:10" x14ac:dyDescent="0.35">
      <c r="A52" s="11" t="s">
        <v>94</v>
      </c>
      <c r="B52" s="11"/>
      <c r="C52" s="11"/>
      <c r="D52" s="11"/>
      <c r="E52" s="11"/>
      <c r="F52" s="11"/>
      <c r="G52" s="11"/>
      <c r="H52" s="11"/>
      <c r="I52" s="11"/>
      <c r="J52" s="11"/>
    </row>
    <row r="53" spans="1:10" x14ac:dyDescent="0.35">
      <c r="A53" s="11" t="s">
        <v>95</v>
      </c>
      <c r="B53" s="11"/>
      <c r="C53" s="11"/>
      <c r="D53" s="11"/>
      <c r="E53" s="11"/>
      <c r="F53" s="11"/>
      <c r="G53" s="11"/>
      <c r="H53" s="11"/>
      <c r="I53" s="11"/>
      <c r="J53" s="11"/>
    </row>
    <row r="54" spans="1:10" x14ac:dyDescent="0.35">
      <c r="A54" s="11" t="s">
        <v>96</v>
      </c>
      <c r="B54" s="11"/>
      <c r="C54" s="11"/>
      <c r="D54" s="11"/>
      <c r="E54" s="11"/>
      <c r="F54" s="11"/>
      <c r="G54" s="11"/>
      <c r="H54" s="11"/>
      <c r="I54" s="11"/>
      <c r="J54" s="11"/>
    </row>
    <row r="55" spans="1:10" x14ac:dyDescent="0.35">
      <c r="A55" s="11" t="s">
        <v>97</v>
      </c>
      <c r="B55" s="11"/>
      <c r="C55" s="11"/>
      <c r="D55" s="11"/>
      <c r="E55" s="11"/>
      <c r="F55" s="11"/>
      <c r="G55" s="11"/>
      <c r="H55" s="11"/>
      <c r="I55" s="11"/>
      <c r="J55" s="11"/>
    </row>
  </sheetData>
  <conditionalFormatting sqref="C1:C1048576 H1:J1048576">
    <cfRule type="dataBar" priority="1">
      <dataBar>
        <cfvo type="num" val="0"/>
        <cfvo type="num" val="1"/>
        <color rgb="FFB4A9D4"/>
      </dataBar>
      <extLst>
        <ext xmlns:x14="http://schemas.microsoft.com/office/spreadsheetml/2009/9/main" uri="{B025F937-C7B1-47D3-B67F-A62EFF666E3E}">
          <x14:id>{67A58F0D-C4BD-45D8-99B5-C772EC8E10EB}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7A58F0D-C4BD-45D8-99B5-C772EC8E10EB}">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lookup'!A3:A9</xm:f>
          </x14:formula1>
          <xm:sqref>B7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6"/>
  <sheetViews>
    <sheetView zoomScaleNormal="100" workbookViewId="0"/>
  </sheetViews>
  <sheetFormatPr defaultColWidth="11" defaultRowHeight="15.5" x14ac:dyDescent="0.35"/>
  <cols>
    <col min="1" max="1" width="35.75" customWidth="1"/>
    <col min="2" max="13" width="16.75" customWidth="1"/>
  </cols>
  <sheetData>
    <row r="1" spans="1:13" ht="21" x14ac:dyDescent="0.5">
      <c r="A1" s="10" t="s">
        <v>6</v>
      </c>
      <c r="B1" s="11"/>
      <c r="C1" s="11"/>
      <c r="D1" s="11"/>
      <c r="E1" s="11"/>
      <c r="F1" s="11"/>
      <c r="G1" s="11"/>
      <c r="H1" s="11"/>
      <c r="I1" s="11"/>
      <c r="J1" s="11"/>
      <c r="K1" s="11"/>
      <c r="L1" s="11"/>
      <c r="M1" s="11"/>
    </row>
    <row r="2" spans="1:13" x14ac:dyDescent="0.35">
      <c r="A2" s="11" t="s">
        <v>38</v>
      </c>
      <c r="B2" s="11"/>
      <c r="C2" s="11"/>
      <c r="D2" s="11"/>
      <c r="E2" s="11"/>
      <c r="F2" s="11"/>
      <c r="G2" s="11"/>
      <c r="H2" s="11"/>
      <c r="I2" s="11"/>
      <c r="J2" s="11"/>
      <c r="K2" s="11"/>
      <c r="L2" s="11"/>
      <c r="M2" s="11"/>
    </row>
    <row r="3" spans="1:13" x14ac:dyDescent="0.35">
      <c r="A3" s="11" t="s">
        <v>39</v>
      </c>
      <c r="B3" s="11"/>
      <c r="C3" s="11"/>
      <c r="D3" s="11"/>
      <c r="E3" s="11"/>
      <c r="F3" s="11"/>
      <c r="G3" s="11"/>
      <c r="H3" s="11"/>
      <c r="I3" s="11"/>
      <c r="J3" s="11"/>
      <c r="K3" s="11"/>
      <c r="L3" s="11"/>
      <c r="M3" s="11"/>
    </row>
    <row r="4" spans="1:13" x14ac:dyDescent="0.35">
      <c r="A4" s="11" t="s">
        <v>24</v>
      </c>
      <c r="B4" s="11"/>
      <c r="C4" s="11"/>
      <c r="D4" s="11"/>
      <c r="E4" s="11"/>
      <c r="F4" s="11"/>
      <c r="G4" s="11"/>
      <c r="H4" s="11"/>
      <c r="I4" s="11"/>
      <c r="J4" s="11"/>
      <c r="K4" s="11"/>
      <c r="L4" s="11"/>
      <c r="M4" s="11"/>
    </row>
    <row r="5" spans="1:13" x14ac:dyDescent="0.35">
      <c r="A5" s="11" t="s">
        <v>25</v>
      </c>
      <c r="B5" s="11"/>
      <c r="C5" s="11"/>
      <c r="D5" s="11"/>
      <c r="E5" s="11"/>
      <c r="F5" s="11"/>
      <c r="G5" s="11"/>
      <c r="H5" s="11"/>
      <c r="I5" s="11"/>
      <c r="J5" s="11"/>
      <c r="K5" s="11"/>
      <c r="L5" s="11"/>
      <c r="M5" s="11"/>
    </row>
    <row r="6" spans="1:13" x14ac:dyDescent="0.35">
      <c r="A6" s="11" t="s">
        <v>37</v>
      </c>
      <c r="B6" s="11"/>
      <c r="C6" s="11"/>
      <c r="D6" s="11"/>
      <c r="E6" s="11"/>
      <c r="F6" s="11"/>
      <c r="G6" s="11"/>
      <c r="H6" s="11"/>
      <c r="I6" s="11"/>
      <c r="J6" s="11"/>
      <c r="K6" s="11"/>
      <c r="L6" s="11"/>
      <c r="M6" s="11"/>
    </row>
    <row r="7" spans="1:13" ht="31" x14ac:dyDescent="0.35">
      <c r="A7" s="12" t="s">
        <v>848</v>
      </c>
      <c r="B7" s="12" t="s">
        <v>344</v>
      </c>
      <c r="C7" s="11"/>
      <c r="D7" s="11"/>
      <c r="E7" s="11"/>
      <c r="F7" s="11"/>
      <c r="G7" s="11"/>
      <c r="H7" s="11"/>
      <c r="I7" s="11"/>
      <c r="J7" s="11"/>
      <c r="K7" s="11"/>
      <c r="L7" s="11"/>
      <c r="M7" s="11"/>
    </row>
    <row r="8" spans="1:13" ht="100" customHeight="1" x14ac:dyDescent="0.35">
      <c r="A8" s="12" t="s">
        <v>862</v>
      </c>
      <c r="B8" s="12" t="s">
        <v>863</v>
      </c>
      <c r="C8" s="12" t="s">
        <v>181</v>
      </c>
      <c r="D8" s="12" t="s">
        <v>867</v>
      </c>
      <c r="E8" s="12" t="s">
        <v>868</v>
      </c>
      <c r="F8" s="12" t="s">
        <v>869</v>
      </c>
      <c r="G8" s="12" t="s">
        <v>870</v>
      </c>
      <c r="H8" s="12" t="s">
        <v>871</v>
      </c>
      <c r="I8" s="12" t="s">
        <v>872</v>
      </c>
      <c r="J8" s="12" t="s">
        <v>873</v>
      </c>
      <c r="K8" s="12" t="s">
        <v>874</v>
      </c>
      <c r="L8" s="12" t="s">
        <v>875</v>
      </c>
      <c r="M8" s="12" t="s">
        <v>876</v>
      </c>
    </row>
    <row r="9" spans="1:13" x14ac:dyDescent="0.35">
      <c r="A9" s="13" t="s">
        <v>185</v>
      </c>
      <c r="B9" s="14">
        <f>VLOOKUP(CONCATENATE($A9, " ", $B$7), 'Table 6 - Full data'!$A$2:$M$253, 2, FALSE)</f>
        <v>463685</v>
      </c>
      <c r="C9" s="15">
        <f>VLOOKUP(CONCATENATE($A9, " ", $B$7), 'Table 6 - Full data'!$A$2:$M$253, 3, FALSE)</f>
        <v>1</v>
      </c>
      <c r="D9" s="14">
        <f>VLOOKUP(CONCATENATE($A9, " ", $B$7), 'Table 6 - Full data'!$A$2:$M$253, 4, FALSE)</f>
        <v>171075</v>
      </c>
      <c r="E9" s="14">
        <f>VLOOKUP(CONCATENATE($A9, " ", $B$7), 'Table 6 - Full data'!$A$2:$M$253, 5, FALSE)</f>
        <v>144340</v>
      </c>
      <c r="F9" s="14">
        <f>VLOOKUP(CONCATENATE($A9, " ", $B$7), 'Table 6 - Full data'!$A$2:$M$253, 6, FALSE)</f>
        <v>109940</v>
      </c>
      <c r="G9" s="14">
        <f>VLOOKUP(CONCATENATE($A9, " ", $B$7), 'Table 6 - Full data'!$A$2:$M$253, 7, FALSE)</f>
        <v>274165</v>
      </c>
      <c r="H9" s="14">
        <f>VLOOKUP(CONCATENATE($A9, " ", $B$7), 'Table 6 - Full data'!$A$2:$M$253, 8, FALSE)</f>
        <v>51520</v>
      </c>
      <c r="I9" s="15">
        <f>VLOOKUP(CONCATENATE($A9, " ", $B$7), 'Table 6 - Full data'!$A$2:$M$253, 9, FALSE)</f>
        <v>0.37</v>
      </c>
      <c r="J9" s="15">
        <f>VLOOKUP(CONCATENATE($A9, " ", $B$7), 'Table 6 - Full data'!$A$2:$M$253, 10, FALSE)</f>
        <v>0.31</v>
      </c>
      <c r="K9" s="15">
        <f>VLOOKUP(CONCATENATE($A9, " ", $B$7), 'Table 6 - Full data'!$A$2:$M$253, 11, FALSE)</f>
        <v>0.24</v>
      </c>
      <c r="L9" s="15">
        <f>VLOOKUP(CONCATENATE($A9, " ", $B$7), 'Table 6 - Full data'!$A$2:$M$253, 12, FALSE)</f>
        <v>0.59</v>
      </c>
      <c r="M9" s="15">
        <f>VLOOKUP(CONCATENATE($A9, " ", $B$7), 'Table 6 - Full data'!$A$2:$M$253, 13, FALSE)</f>
        <v>0.11</v>
      </c>
    </row>
    <row r="10" spans="1:13" x14ac:dyDescent="0.35">
      <c r="A10" s="11" t="s">
        <v>274</v>
      </c>
      <c r="B10" s="16">
        <f>VLOOKUP(CONCATENATE($A10, " ", $B$7), 'Table 6 - Full data'!$A$2:$M$253, 2, FALSE)</f>
        <v>14585</v>
      </c>
      <c r="C10" s="17">
        <f>VLOOKUP(CONCATENATE($A10, " ", $B$7), 'Table 6 - Full data'!$A$2:$M$253, 3, FALSE)</f>
        <v>0.03</v>
      </c>
      <c r="D10" s="16">
        <f>VLOOKUP(CONCATENATE($A10, " ", $B$7), 'Table 6 - Full data'!$A$2:$M$253, 4, FALSE)</f>
        <v>5365</v>
      </c>
      <c r="E10" s="16">
        <f>VLOOKUP(CONCATENATE($A10, " ", $B$7), 'Table 6 - Full data'!$A$2:$M$253, 5, FALSE)</f>
        <v>4465</v>
      </c>
      <c r="F10" s="16">
        <f>VLOOKUP(CONCATENATE($A10, " ", $B$7), 'Table 6 - Full data'!$A$2:$M$253, 6, FALSE)</f>
        <v>3295</v>
      </c>
      <c r="G10" s="16">
        <f>VLOOKUP(CONCATENATE($A10, " ", $B$7), 'Table 6 - Full data'!$A$2:$M$253, 7, FALSE)</f>
        <v>8805</v>
      </c>
      <c r="H10" s="16">
        <f>VLOOKUP(CONCATENATE($A10, " ", $B$7), 'Table 6 - Full data'!$A$2:$M$253, 8, FALSE)</f>
        <v>1620</v>
      </c>
      <c r="I10" s="17">
        <f>VLOOKUP(CONCATENATE($A10, " ", $B$7), 'Table 6 - Full data'!$A$2:$M$253, 9, FALSE)</f>
        <v>0.37</v>
      </c>
      <c r="J10" s="17">
        <f>VLOOKUP(CONCATENATE($A10, " ", $B$7), 'Table 6 - Full data'!$A$2:$M$253, 10, FALSE)</f>
        <v>0.31</v>
      </c>
      <c r="K10" s="17">
        <f>VLOOKUP(CONCATENATE($A10, " ", $B$7), 'Table 6 - Full data'!$A$2:$M$253, 11, FALSE)</f>
        <v>0.23</v>
      </c>
      <c r="L10" s="17">
        <f>VLOOKUP(CONCATENATE($A10, " ", $B$7), 'Table 6 - Full data'!$A$2:$M$253, 12, FALSE)</f>
        <v>0.6</v>
      </c>
      <c r="M10" s="17">
        <f>VLOOKUP(CONCATENATE($A10, " ", $B$7), 'Table 6 - Full data'!$A$2:$M$253, 13, FALSE)</f>
        <v>0.11</v>
      </c>
    </row>
    <row r="11" spans="1:13" x14ac:dyDescent="0.35">
      <c r="A11" s="11" t="s">
        <v>275</v>
      </c>
      <c r="B11" s="16">
        <f>VLOOKUP(CONCATENATE($A11, " ", $B$7), 'Table 6 - Full data'!$A$2:$M$253, 2, FALSE)</f>
        <v>12580</v>
      </c>
      <c r="C11" s="17">
        <f>VLOOKUP(CONCATENATE($A11, " ", $B$7), 'Table 6 - Full data'!$A$2:$M$253, 3, FALSE)</f>
        <v>0.03</v>
      </c>
      <c r="D11" s="16">
        <f>VLOOKUP(CONCATENATE($A11, " ", $B$7), 'Table 6 - Full data'!$A$2:$M$253, 4, FALSE)</f>
        <v>4575</v>
      </c>
      <c r="E11" s="16">
        <f>VLOOKUP(CONCATENATE($A11, " ", $B$7), 'Table 6 - Full data'!$A$2:$M$253, 5, FALSE)</f>
        <v>3925</v>
      </c>
      <c r="F11" s="16">
        <f>VLOOKUP(CONCATENATE($A11, " ", $B$7), 'Table 6 - Full data'!$A$2:$M$253, 6, FALSE)</f>
        <v>3005</v>
      </c>
      <c r="G11" s="16">
        <f>VLOOKUP(CONCATENATE($A11, " ", $B$7), 'Table 6 - Full data'!$A$2:$M$253, 7, FALSE)</f>
        <v>7590</v>
      </c>
      <c r="H11" s="16">
        <f>VLOOKUP(CONCATENATE($A11, " ", $B$7), 'Table 6 - Full data'!$A$2:$M$253, 8, FALSE)</f>
        <v>1355</v>
      </c>
      <c r="I11" s="17">
        <f>VLOOKUP(CONCATENATE($A11, " ", $B$7), 'Table 6 - Full data'!$A$2:$M$253, 9, FALSE)</f>
        <v>0.36</v>
      </c>
      <c r="J11" s="17">
        <f>VLOOKUP(CONCATENATE($A11, " ", $B$7), 'Table 6 - Full data'!$A$2:$M$253, 10, FALSE)</f>
        <v>0.31</v>
      </c>
      <c r="K11" s="17">
        <f>VLOOKUP(CONCATENATE($A11, " ", $B$7), 'Table 6 - Full data'!$A$2:$M$253, 11, FALSE)</f>
        <v>0.24</v>
      </c>
      <c r="L11" s="17">
        <f>VLOOKUP(CONCATENATE($A11, " ", $B$7), 'Table 6 - Full data'!$A$2:$M$253, 12, FALSE)</f>
        <v>0.6</v>
      </c>
      <c r="M11" s="17">
        <f>VLOOKUP(CONCATENATE($A11, " ", $B$7), 'Table 6 - Full data'!$A$2:$M$253, 13, FALSE)</f>
        <v>0.11</v>
      </c>
    </row>
    <row r="12" spans="1:13" x14ac:dyDescent="0.35">
      <c r="A12" s="11" t="s">
        <v>276</v>
      </c>
      <c r="B12" s="16">
        <f>VLOOKUP(CONCATENATE($A12, " ", $B$7), 'Table 6 - Full data'!$A$2:$M$253, 2, FALSE)</f>
        <v>8775</v>
      </c>
      <c r="C12" s="17">
        <f>VLOOKUP(CONCATENATE($A12, " ", $B$7), 'Table 6 - Full data'!$A$2:$M$253, 3, FALSE)</f>
        <v>0.02</v>
      </c>
      <c r="D12" s="16">
        <f>VLOOKUP(CONCATENATE($A12, " ", $B$7), 'Table 6 - Full data'!$A$2:$M$253, 4, FALSE)</f>
        <v>3285</v>
      </c>
      <c r="E12" s="16">
        <f>VLOOKUP(CONCATENATE($A12, " ", $B$7), 'Table 6 - Full data'!$A$2:$M$253, 5, FALSE)</f>
        <v>2800</v>
      </c>
      <c r="F12" s="16">
        <f>VLOOKUP(CONCATENATE($A12, " ", $B$7), 'Table 6 - Full data'!$A$2:$M$253, 6, FALSE)</f>
        <v>2125</v>
      </c>
      <c r="G12" s="16">
        <f>VLOOKUP(CONCATENATE($A12, " ", $B$7), 'Table 6 - Full data'!$A$2:$M$253, 7, FALSE)</f>
        <v>5325</v>
      </c>
      <c r="H12" s="16">
        <f>VLOOKUP(CONCATENATE($A12, " ", $B$7), 'Table 6 - Full data'!$A$2:$M$253, 8, FALSE)</f>
        <v>900</v>
      </c>
      <c r="I12" s="17">
        <f>VLOOKUP(CONCATENATE($A12, " ", $B$7), 'Table 6 - Full data'!$A$2:$M$253, 9, FALSE)</f>
        <v>0.37</v>
      </c>
      <c r="J12" s="17">
        <f>VLOOKUP(CONCATENATE($A12, " ", $B$7), 'Table 6 - Full data'!$A$2:$M$253, 10, FALSE)</f>
        <v>0.32</v>
      </c>
      <c r="K12" s="17">
        <f>VLOOKUP(CONCATENATE($A12, " ", $B$7), 'Table 6 - Full data'!$A$2:$M$253, 11, FALSE)</f>
        <v>0.24</v>
      </c>
      <c r="L12" s="17">
        <f>VLOOKUP(CONCATENATE($A12, " ", $B$7), 'Table 6 - Full data'!$A$2:$M$253, 12, FALSE)</f>
        <v>0.61</v>
      </c>
      <c r="M12" s="17">
        <f>VLOOKUP(CONCATENATE($A12, " ", $B$7), 'Table 6 - Full data'!$A$2:$M$253, 13, FALSE)</f>
        <v>0.1</v>
      </c>
    </row>
    <row r="13" spans="1:13" x14ac:dyDescent="0.35">
      <c r="A13" s="11" t="s">
        <v>277</v>
      </c>
      <c r="B13" s="16">
        <f>VLOOKUP(CONCATENATE($A13, " ", $B$7), 'Table 6 - Full data'!$A$2:$M$253, 2, FALSE)</f>
        <v>5340</v>
      </c>
      <c r="C13" s="17">
        <f>VLOOKUP(CONCATENATE($A13, " ", $B$7), 'Table 6 - Full data'!$A$2:$M$253, 3, FALSE)</f>
        <v>0.01</v>
      </c>
      <c r="D13" s="16">
        <f>VLOOKUP(CONCATENATE($A13, " ", $B$7), 'Table 6 - Full data'!$A$2:$M$253, 4, FALSE)</f>
        <v>1865</v>
      </c>
      <c r="E13" s="16">
        <f>VLOOKUP(CONCATENATE($A13, " ", $B$7), 'Table 6 - Full data'!$A$2:$M$253, 5, FALSE)</f>
        <v>1730</v>
      </c>
      <c r="F13" s="16">
        <f>VLOOKUP(CONCATENATE($A13, " ", $B$7), 'Table 6 - Full data'!$A$2:$M$253, 6, FALSE)</f>
        <v>1405</v>
      </c>
      <c r="G13" s="16">
        <f>VLOOKUP(CONCATENATE($A13, " ", $B$7), 'Table 6 - Full data'!$A$2:$M$253, 7, FALSE)</f>
        <v>3035</v>
      </c>
      <c r="H13" s="16">
        <f>VLOOKUP(CONCATENATE($A13, " ", $B$7), 'Table 6 - Full data'!$A$2:$M$253, 8, FALSE)</f>
        <v>585</v>
      </c>
      <c r="I13" s="17">
        <f>VLOOKUP(CONCATENATE($A13, " ", $B$7), 'Table 6 - Full data'!$A$2:$M$253, 9, FALSE)</f>
        <v>0.35</v>
      </c>
      <c r="J13" s="17">
        <f>VLOOKUP(CONCATENATE($A13, " ", $B$7), 'Table 6 - Full data'!$A$2:$M$253, 10, FALSE)</f>
        <v>0.32</v>
      </c>
      <c r="K13" s="17">
        <f>VLOOKUP(CONCATENATE($A13, " ", $B$7), 'Table 6 - Full data'!$A$2:$M$253, 11, FALSE)</f>
        <v>0.26</v>
      </c>
      <c r="L13" s="17">
        <f>VLOOKUP(CONCATENATE($A13, " ", $B$7), 'Table 6 - Full data'!$A$2:$M$253, 12, FALSE)</f>
        <v>0.56999999999999995</v>
      </c>
      <c r="M13" s="17">
        <f>VLOOKUP(CONCATENATE($A13, " ", $B$7), 'Table 6 - Full data'!$A$2:$M$253, 13, FALSE)</f>
        <v>0.11</v>
      </c>
    </row>
    <row r="14" spans="1:13" x14ac:dyDescent="0.35">
      <c r="A14" s="11" t="s">
        <v>278</v>
      </c>
      <c r="B14" s="16">
        <f>VLOOKUP(CONCATENATE($A14, " ", $B$7), 'Table 6 - Full data'!$A$2:$M$253, 2, FALSE)</f>
        <v>5020</v>
      </c>
      <c r="C14" s="17">
        <f>VLOOKUP(CONCATENATE($A14, " ", $B$7), 'Table 6 - Full data'!$A$2:$M$253, 3, FALSE)</f>
        <v>0.01</v>
      </c>
      <c r="D14" s="16">
        <f>VLOOKUP(CONCATENATE($A14, " ", $B$7), 'Table 6 - Full data'!$A$2:$M$253, 4, FALSE)</f>
        <v>1795</v>
      </c>
      <c r="E14" s="16">
        <f>VLOOKUP(CONCATENATE($A14, " ", $B$7), 'Table 6 - Full data'!$A$2:$M$253, 5, FALSE)</f>
        <v>1555</v>
      </c>
      <c r="F14" s="16">
        <f>VLOOKUP(CONCATENATE($A14, " ", $B$7), 'Table 6 - Full data'!$A$2:$M$253, 6, FALSE)</f>
        <v>1260</v>
      </c>
      <c r="G14" s="16">
        <f>VLOOKUP(CONCATENATE($A14, " ", $B$7), 'Table 6 - Full data'!$A$2:$M$253, 7, FALSE)</f>
        <v>2960</v>
      </c>
      <c r="H14" s="16">
        <f>VLOOKUP(CONCATENATE($A14, " ", $B$7), 'Table 6 - Full data'!$A$2:$M$253, 8, FALSE)</f>
        <v>575</v>
      </c>
      <c r="I14" s="17">
        <f>VLOOKUP(CONCATENATE($A14, " ", $B$7), 'Table 6 - Full data'!$A$2:$M$253, 9, FALSE)</f>
        <v>0.36</v>
      </c>
      <c r="J14" s="17">
        <f>VLOOKUP(CONCATENATE($A14, " ", $B$7), 'Table 6 - Full data'!$A$2:$M$253, 10, FALSE)</f>
        <v>0.31</v>
      </c>
      <c r="K14" s="17">
        <f>VLOOKUP(CONCATENATE($A14, " ", $B$7), 'Table 6 - Full data'!$A$2:$M$253, 11, FALSE)</f>
        <v>0.25</v>
      </c>
      <c r="L14" s="17">
        <f>VLOOKUP(CONCATENATE($A14, " ", $B$7), 'Table 6 - Full data'!$A$2:$M$253, 12, FALSE)</f>
        <v>0.59</v>
      </c>
      <c r="M14" s="17">
        <f>VLOOKUP(CONCATENATE($A14, " ", $B$7), 'Table 6 - Full data'!$A$2:$M$253, 13, FALSE)</f>
        <v>0.11</v>
      </c>
    </row>
    <row r="15" spans="1:13" x14ac:dyDescent="0.35">
      <c r="A15" s="11" t="s">
        <v>279</v>
      </c>
      <c r="B15" s="16">
        <f>VLOOKUP(CONCATENATE($A15, " ", $B$7), 'Table 6 - Full data'!$A$2:$M$253, 2, FALSE)</f>
        <v>12095</v>
      </c>
      <c r="C15" s="17">
        <f>VLOOKUP(CONCATENATE($A15, " ", $B$7), 'Table 6 - Full data'!$A$2:$M$253, 3, FALSE)</f>
        <v>0.03</v>
      </c>
      <c r="D15" s="16">
        <f>VLOOKUP(CONCATENATE($A15, " ", $B$7), 'Table 6 - Full data'!$A$2:$M$253, 4, FALSE)</f>
        <v>4265</v>
      </c>
      <c r="E15" s="16">
        <f>VLOOKUP(CONCATENATE($A15, " ", $B$7), 'Table 6 - Full data'!$A$2:$M$253, 5, FALSE)</f>
        <v>4135</v>
      </c>
      <c r="F15" s="16">
        <f>VLOOKUP(CONCATENATE($A15, " ", $B$7), 'Table 6 - Full data'!$A$2:$M$253, 6, FALSE)</f>
        <v>3110</v>
      </c>
      <c r="G15" s="16">
        <f>VLOOKUP(CONCATENATE($A15, " ", $B$7), 'Table 6 - Full data'!$A$2:$M$253, 7, FALSE)</f>
        <v>7200</v>
      </c>
      <c r="H15" s="16">
        <f>VLOOKUP(CONCATENATE($A15, " ", $B$7), 'Table 6 - Full data'!$A$2:$M$253, 8, FALSE)</f>
        <v>1205</v>
      </c>
      <c r="I15" s="17">
        <f>VLOOKUP(CONCATENATE($A15, " ", $B$7), 'Table 6 - Full data'!$A$2:$M$253, 9, FALSE)</f>
        <v>0.35</v>
      </c>
      <c r="J15" s="17">
        <f>VLOOKUP(CONCATENATE($A15, " ", $B$7), 'Table 6 - Full data'!$A$2:$M$253, 10, FALSE)</f>
        <v>0.34</v>
      </c>
      <c r="K15" s="17">
        <f>VLOOKUP(CONCATENATE($A15, " ", $B$7), 'Table 6 - Full data'!$A$2:$M$253, 11, FALSE)</f>
        <v>0.26</v>
      </c>
      <c r="L15" s="17">
        <f>VLOOKUP(CONCATENATE($A15, " ", $B$7), 'Table 6 - Full data'!$A$2:$M$253, 12, FALSE)</f>
        <v>0.6</v>
      </c>
      <c r="M15" s="17">
        <f>VLOOKUP(CONCATENATE($A15, " ", $B$7), 'Table 6 - Full data'!$A$2:$M$253, 13, FALSE)</f>
        <v>0.1</v>
      </c>
    </row>
    <row r="16" spans="1:13" x14ac:dyDescent="0.35">
      <c r="A16" s="11" t="s">
        <v>280</v>
      </c>
      <c r="B16" s="16">
        <f>VLOOKUP(CONCATENATE($A16, " ", $B$7), 'Table 6 - Full data'!$A$2:$M$253, 2, FALSE)</f>
        <v>15655</v>
      </c>
      <c r="C16" s="17">
        <f>VLOOKUP(CONCATENATE($A16, " ", $B$7), 'Table 6 - Full data'!$A$2:$M$253, 3, FALSE)</f>
        <v>0.03</v>
      </c>
      <c r="D16" s="16">
        <f>VLOOKUP(CONCATENATE($A16, " ", $B$7), 'Table 6 - Full data'!$A$2:$M$253, 4, FALSE)</f>
        <v>5575</v>
      </c>
      <c r="E16" s="16">
        <f>VLOOKUP(CONCATENATE($A16, " ", $B$7), 'Table 6 - Full data'!$A$2:$M$253, 5, FALSE)</f>
        <v>4850</v>
      </c>
      <c r="F16" s="16">
        <f>VLOOKUP(CONCATENATE($A16, " ", $B$7), 'Table 6 - Full data'!$A$2:$M$253, 6, FALSE)</f>
        <v>3870</v>
      </c>
      <c r="G16" s="16">
        <f>VLOOKUP(CONCATENATE($A16, " ", $B$7), 'Table 6 - Full data'!$A$2:$M$253, 7, FALSE)</f>
        <v>9320</v>
      </c>
      <c r="H16" s="16">
        <f>VLOOKUP(CONCATENATE($A16, " ", $B$7), 'Table 6 - Full data'!$A$2:$M$253, 8, FALSE)</f>
        <v>1705</v>
      </c>
      <c r="I16" s="17">
        <f>VLOOKUP(CONCATENATE($A16, " ", $B$7), 'Table 6 - Full data'!$A$2:$M$253, 9, FALSE)</f>
        <v>0.36</v>
      </c>
      <c r="J16" s="17">
        <f>VLOOKUP(CONCATENATE($A16, " ", $B$7), 'Table 6 - Full data'!$A$2:$M$253, 10, FALSE)</f>
        <v>0.31</v>
      </c>
      <c r="K16" s="17">
        <f>VLOOKUP(CONCATENATE($A16, " ", $B$7), 'Table 6 - Full data'!$A$2:$M$253, 11, FALSE)</f>
        <v>0.25</v>
      </c>
      <c r="L16" s="17">
        <f>VLOOKUP(CONCATENATE($A16, " ", $B$7), 'Table 6 - Full data'!$A$2:$M$253, 12, FALSE)</f>
        <v>0.6</v>
      </c>
      <c r="M16" s="17">
        <f>VLOOKUP(CONCATENATE($A16, " ", $B$7), 'Table 6 - Full data'!$A$2:$M$253, 13, FALSE)</f>
        <v>0.11</v>
      </c>
    </row>
    <row r="17" spans="1:13" x14ac:dyDescent="0.35">
      <c r="A17" s="11" t="s">
        <v>281</v>
      </c>
      <c r="B17" s="16">
        <f>VLOOKUP(CONCATENATE($A17, " ", $B$7), 'Table 6 - Full data'!$A$2:$M$253, 2, FALSE)</f>
        <v>13380</v>
      </c>
      <c r="C17" s="17">
        <f>VLOOKUP(CONCATENATE($A17, " ", $B$7), 'Table 6 - Full data'!$A$2:$M$253, 3, FALSE)</f>
        <v>0.03</v>
      </c>
      <c r="D17" s="16">
        <f>VLOOKUP(CONCATENATE($A17, " ", $B$7), 'Table 6 - Full data'!$A$2:$M$253, 4, FALSE)</f>
        <v>4825</v>
      </c>
      <c r="E17" s="16">
        <f>VLOOKUP(CONCATENATE($A17, " ", $B$7), 'Table 6 - Full data'!$A$2:$M$253, 5, FALSE)</f>
        <v>4320</v>
      </c>
      <c r="F17" s="16">
        <f>VLOOKUP(CONCATENATE($A17, " ", $B$7), 'Table 6 - Full data'!$A$2:$M$253, 6, FALSE)</f>
        <v>3185</v>
      </c>
      <c r="G17" s="16">
        <f>VLOOKUP(CONCATENATE($A17, " ", $B$7), 'Table 6 - Full data'!$A$2:$M$253, 7, FALSE)</f>
        <v>7900</v>
      </c>
      <c r="H17" s="16">
        <f>VLOOKUP(CONCATENATE($A17, " ", $B$7), 'Table 6 - Full data'!$A$2:$M$253, 8, FALSE)</f>
        <v>1470</v>
      </c>
      <c r="I17" s="17">
        <f>VLOOKUP(CONCATENATE($A17, " ", $B$7), 'Table 6 - Full data'!$A$2:$M$253, 9, FALSE)</f>
        <v>0.36</v>
      </c>
      <c r="J17" s="17">
        <f>VLOOKUP(CONCATENATE($A17, " ", $B$7), 'Table 6 - Full data'!$A$2:$M$253, 10, FALSE)</f>
        <v>0.32</v>
      </c>
      <c r="K17" s="17">
        <f>VLOOKUP(CONCATENATE($A17, " ", $B$7), 'Table 6 - Full data'!$A$2:$M$253, 11, FALSE)</f>
        <v>0.24</v>
      </c>
      <c r="L17" s="17">
        <f>VLOOKUP(CONCATENATE($A17, " ", $B$7), 'Table 6 - Full data'!$A$2:$M$253, 12, FALSE)</f>
        <v>0.59</v>
      </c>
      <c r="M17" s="17">
        <f>VLOOKUP(CONCATENATE($A17, " ", $B$7), 'Table 6 - Full data'!$A$2:$M$253, 13, FALSE)</f>
        <v>0.11</v>
      </c>
    </row>
    <row r="18" spans="1:13" x14ac:dyDescent="0.35">
      <c r="A18" s="11" t="s">
        <v>282</v>
      </c>
      <c r="B18" s="16">
        <f>VLOOKUP(CONCATENATE($A18, " ", $B$7), 'Table 6 - Full data'!$A$2:$M$253, 2, FALSE)</f>
        <v>4605</v>
      </c>
      <c r="C18" s="17">
        <f>VLOOKUP(CONCATENATE($A18, " ", $B$7), 'Table 6 - Full data'!$A$2:$M$253, 3, FALSE)</f>
        <v>0.01</v>
      </c>
      <c r="D18" s="16">
        <f>VLOOKUP(CONCATENATE($A18, " ", $B$7), 'Table 6 - Full data'!$A$2:$M$253, 4, FALSE)</f>
        <v>1595</v>
      </c>
      <c r="E18" s="16">
        <f>VLOOKUP(CONCATENATE($A18, " ", $B$7), 'Table 6 - Full data'!$A$2:$M$253, 5, FALSE)</f>
        <v>1410</v>
      </c>
      <c r="F18" s="16">
        <f>VLOOKUP(CONCATENATE($A18, " ", $B$7), 'Table 6 - Full data'!$A$2:$M$253, 6, FALSE)</f>
        <v>1145</v>
      </c>
      <c r="G18" s="16">
        <f>VLOOKUP(CONCATENATE($A18, " ", $B$7), 'Table 6 - Full data'!$A$2:$M$253, 7, FALSE)</f>
        <v>2605</v>
      </c>
      <c r="H18" s="16">
        <f>VLOOKUP(CONCATENATE($A18, " ", $B$7), 'Table 6 - Full data'!$A$2:$M$253, 8, FALSE)</f>
        <v>560</v>
      </c>
      <c r="I18" s="17">
        <f>VLOOKUP(CONCATENATE($A18, " ", $B$7), 'Table 6 - Full data'!$A$2:$M$253, 9, FALSE)</f>
        <v>0.35</v>
      </c>
      <c r="J18" s="17">
        <f>VLOOKUP(CONCATENATE($A18, " ", $B$7), 'Table 6 - Full data'!$A$2:$M$253, 10, FALSE)</f>
        <v>0.31</v>
      </c>
      <c r="K18" s="17">
        <f>VLOOKUP(CONCATENATE($A18, " ", $B$7), 'Table 6 - Full data'!$A$2:$M$253, 11, FALSE)</f>
        <v>0.25</v>
      </c>
      <c r="L18" s="17">
        <f>VLOOKUP(CONCATENATE($A18, " ", $B$7), 'Table 6 - Full data'!$A$2:$M$253, 12, FALSE)</f>
        <v>0.56999999999999995</v>
      </c>
      <c r="M18" s="17">
        <f>VLOOKUP(CONCATENATE($A18, " ", $B$7), 'Table 6 - Full data'!$A$2:$M$253, 13, FALSE)</f>
        <v>0.12</v>
      </c>
    </row>
    <row r="19" spans="1:13" x14ac:dyDescent="0.35">
      <c r="A19" s="11" t="s">
        <v>283</v>
      </c>
      <c r="B19" s="16">
        <f>VLOOKUP(CONCATENATE($A19, " ", $B$7), 'Table 6 - Full data'!$A$2:$M$253, 2, FALSE)</f>
        <v>7825</v>
      </c>
      <c r="C19" s="17">
        <f>VLOOKUP(CONCATENATE($A19, " ", $B$7), 'Table 6 - Full data'!$A$2:$M$253, 3, FALSE)</f>
        <v>0.02</v>
      </c>
      <c r="D19" s="16">
        <f>VLOOKUP(CONCATENATE($A19, " ", $B$7), 'Table 6 - Full data'!$A$2:$M$253, 4, FALSE)</f>
        <v>2780</v>
      </c>
      <c r="E19" s="16">
        <f>VLOOKUP(CONCATENATE($A19, " ", $B$7), 'Table 6 - Full data'!$A$2:$M$253, 5, FALSE)</f>
        <v>2485</v>
      </c>
      <c r="F19" s="16">
        <f>VLOOKUP(CONCATENATE($A19, " ", $B$7), 'Table 6 - Full data'!$A$2:$M$253, 6, FALSE)</f>
        <v>2045</v>
      </c>
      <c r="G19" s="16">
        <f>VLOOKUP(CONCATENATE($A19, " ", $B$7), 'Table 6 - Full data'!$A$2:$M$253, 7, FALSE)</f>
        <v>4640</v>
      </c>
      <c r="H19" s="16">
        <f>VLOOKUP(CONCATENATE($A19, " ", $B$7), 'Table 6 - Full data'!$A$2:$M$253, 8, FALSE)</f>
        <v>830</v>
      </c>
      <c r="I19" s="17">
        <f>VLOOKUP(CONCATENATE($A19, " ", $B$7), 'Table 6 - Full data'!$A$2:$M$253, 9, FALSE)</f>
        <v>0.36</v>
      </c>
      <c r="J19" s="17">
        <f>VLOOKUP(CONCATENATE($A19, " ", $B$7), 'Table 6 - Full data'!$A$2:$M$253, 10, FALSE)</f>
        <v>0.32</v>
      </c>
      <c r="K19" s="17">
        <f>VLOOKUP(CONCATENATE($A19, " ", $B$7), 'Table 6 - Full data'!$A$2:$M$253, 11, FALSE)</f>
        <v>0.26</v>
      </c>
      <c r="L19" s="17">
        <f>VLOOKUP(CONCATENATE($A19, " ", $B$7), 'Table 6 - Full data'!$A$2:$M$253, 12, FALSE)</f>
        <v>0.59</v>
      </c>
      <c r="M19" s="17">
        <f>VLOOKUP(CONCATENATE($A19, " ", $B$7), 'Table 6 - Full data'!$A$2:$M$253, 13, FALSE)</f>
        <v>0.11</v>
      </c>
    </row>
    <row r="20" spans="1:13" x14ac:dyDescent="0.35">
      <c r="A20" s="11" t="s">
        <v>284</v>
      </c>
      <c r="B20" s="16">
        <f>VLOOKUP(CONCATENATE($A20, " ", $B$7), 'Table 6 - Full data'!$A$2:$M$253, 2, FALSE)</f>
        <v>4465</v>
      </c>
      <c r="C20" s="17">
        <f>VLOOKUP(CONCATENATE($A20, " ", $B$7), 'Table 6 - Full data'!$A$2:$M$253, 3, FALSE)</f>
        <v>0.01</v>
      </c>
      <c r="D20" s="16">
        <f>VLOOKUP(CONCATENATE($A20, " ", $B$7), 'Table 6 - Full data'!$A$2:$M$253, 4, FALSE)</f>
        <v>1615</v>
      </c>
      <c r="E20" s="16">
        <f>VLOOKUP(CONCATENATE($A20, " ", $B$7), 'Table 6 - Full data'!$A$2:$M$253, 5, FALSE)</f>
        <v>1355</v>
      </c>
      <c r="F20" s="16">
        <f>VLOOKUP(CONCATENATE($A20, " ", $B$7), 'Table 6 - Full data'!$A$2:$M$253, 6, FALSE)</f>
        <v>1145</v>
      </c>
      <c r="G20" s="16">
        <f>VLOOKUP(CONCATENATE($A20, " ", $B$7), 'Table 6 - Full data'!$A$2:$M$253, 7, FALSE)</f>
        <v>2545</v>
      </c>
      <c r="H20" s="16">
        <f>VLOOKUP(CONCATENATE($A20, " ", $B$7), 'Table 6 - Full data'!$A$2:$M$253, 8, FALSE)</f>
        <v>510</v>
      </c>
      <c r="I20" s="17">
        <f>VLOOKUP(CONCATENATE($A20, " ", $B$7), 'Table 6 - Full data'!$A$2:$M$253, 9, FALSE)</f>
        <v>0.36</v>
      </c>
      <c r="J20" s="17">
        <f>VLOOKUP(CONCATENATE($A20, " ", $B$7), 'Table 6 - Full data'!$A$2:$M$253, 10, FALSE)</f>
        <v>0.3</v>
      </c>
      <c r="K20" s="17">
        <f>VLOOKUP(CONCATENATE($A20, " ", $B$7), 'Table 6 - Full data'!$A$2:$M$253, 11, FALSE)</f>
        <v>0.26</v>
      </c>
      <c r="L20" s="17">
        <f>VLOOKUP(CONCATENATE($A20, " ", $B$7), 'Table 6 - Full data'!$A$2:$M$253, 12, FALSE)</f>
        <v>0.56999999999999995</v>
      </c>
      <c r="M20" s="17">
        <f>VLOOKUP(CONCATENATE($A20, " ", $B$7), 'Table 6 - Full data'!$A$2:$M$253, 13, FALSE)</f>
        <v>0.11</v>
      </c>
    </row>
    <row r="21" spans="1:13" x14ac:dyDescent="0.35">
      <c r="A21" s="11" t="s">
        <v>285</v>
      </c>
      <c r="B21" s="16">
        <f>VLOOKUP(CONCATENATE($A21, " ", $B$7), 'Table 6 - Full data'!$A$2:$M$253, 2, FALSE)</f>
        <v>28285</v>
      </c>
      <c r="C21" s="17">
        <f>VLOOKUP(CONCATENATE($A21, " ", $B$7), 'Table 6 - Full data'!$A$2:$M$253, 3, FALSE)</f>
        <v>0.06</v>
      </c>
      <c r="D21" s="16">
        <f>VLOOKUP(CONCATENATE($A21, " ", $B$7), 'Table 6 - Full data'!$A$2:$M$253, 4, FALSE)</f>
        <v>10240</v>
      </c>
      <c r="E21" s="16">
        <f>VLOOKUP(CONCATENATE($A21, " ", $B$7), 'Table 6 - Full data'!$A$2:$M$253, 5, FALSE)</f>
        <v>8650</v>
      </c>
      <c r="F21" s="16">
        <f>VLOOKUP(CONCATENATE($A21, " ", $B$7), 'Table 6 - Full data'!$A$2:$M$253, 6, FALSE)</f>
        <v>6745</v>
      </c>
      <c r="G21" s="16">
        <f>VLOOKUP(CONCATENATE($A21, " ", $B$7), 'Table 6 - Full data'!$A$2:$M$253, 7, FALSE)</f>
        <v>17060</v>
      </c>
      <c r="H21" s="16">
        <f>VLOOKUP(CONCATENATE($A21, " ", $B$7), 'Table 6 - Full data'!$A$2:$M$253, 8, FALSE)</f>
        <v>3085</v>
      </c>
      <c r="I21" s="17">
        <f>VLOOKUP(CONCATENATE($A21, " ", $B$7), 'Table 6 - Full data'!$A$2:$M$253, 9, FALSE)</f>
        <v>0.36</v>
      </c>
      <c r="J21" s="17">
        <f>VLOOKUP(CONCATENATE($A21, " ", $B$7), 'Table 6 - Full data'!$A$2:$M$253, 10, FALSE)</f>
        <v>0.31</v>
      </c>
      <c r="K21" s="17">
        <f>VLOOKUP(CONCATENATE($A21, " ", $B$7), 'Table 6 - Full data'!$A$2:$M$253, 11, FALSE)</f>
        <v>0.24</v>
      </c>
      <c r="L21" s="17">
        <f>VLOOKUP(CONCATENATE($A21, " ", $B$7), 'Table 6 - Full data'!$A$2:$M$253, 12, FALSE)</f>
        <v>0.6</v>
      </c>
      <c r="M21" s="17">
        <f>VLOOKUP(CONCATENATE($A21, " ", $B$7), 'Table 6 - Full data'!$A$2:$M$253, 13, FALSE)</f>
        <v>0.11</v>
      </c>
    </row>
    <row r="22" spans="1:13" x14ac:dyDescent="0.35">
      <c r="A22" s="11" t="s">
        <v>286</v>
      </c>
      <c r="B22" s="16">
        <f>VLOOKUP(CONCATENATE($A22, " ", $B$7), 'Table 6 - Full data'!$A$2:$M$253, 2, FALSE)</f>
        <v>13390</v>
      </c>
      <c r="C22" s="17">
        <f>VLOOKUP(CONCATENATE($A22, " ", $B$7), 'Table 6 - Full data'!$A$2:$M$253, 3, FALSE)</f>
        <v>0.03</v>
      </c>
      <c r="D22" s="16">
        <f>VLOOKUP(CONCATENATE($A22, " ", $B$7), 'Table 6 - Full data'!$A$2:$M$253, 4, FALSE)</f>
        <v>4890</v>
      </c>
      <c r="E22" s="16">
        <f>VLOOKUP(CONCATENATE($A22, " ", $B$7), 'Table 6 - Full data'!$A$2:$M$253, 5, FALSE)</f>
        <v>4240</v>
      </c>
      <c r="F22" s="16">
        <f>VLOOKUP(CONCATENATE($A22, " ", $B$7), 'Table 6 - Full data'!$A$2:$M$253, 6, FALSE)</f>
        <v>3220</v>
      </c>
      <c r="G22" s="16">
        <f>VLOOKUP(CONCATENATE($A22, " ", $B$7), 'Table 6 - Full data'!$A$2:$M$253, 7, FALSE)</f>
        <v>8145</v>
      </c>
      <c r="H22" s="16">
        <f>VLOOKUP(CONCATENATE($A22, " ", $B$7), 'Table 6 - Full data'!$A$2:$M$253, 8, FALSE)</f>
        <v>1395</v>
      </c>
      <c r="I22" s="17">
        <f>VLOOKUP(CONCATENATE($A22, " ", $B$7), 'Table 6 - Full data'!$A$2:$M$253, 9, FALSE)</f>
        <v>0.37</v>
      </c>
      <c r="J22" s="17">
        <f>VLOOKUP(CONCATENATE($A22, " ", $B$7), 'Table 6 - Full data'!$A$2:$M$253, 10, FALSE)</f>
        <v>0.32</v>
      </c>
      <c r="K22" s="17">
        <f>VLOOKUP(CONCATENATE($A22, " ", $B$7), 'Table 6 - Full data'!$A$2:$M$253, 11, FALSE)</f>
        <v>0.24</v>
      </c>
      <c r="L22" s="17">
        <f>VLOOKUP(CONCATENATE($A22, " ", $B$7), 'Table 6 - Full data'!$A$2:$M$253, 12, FALSE)</f>
        <v>0.61</v>
      </c>
      <c r="M22" s="17">
        <f>VLOOKUP(CONCATENATE($A22, " ", $B$7), 'Table 6 - Full data'!$A$2:$M$253, 13, FALSE)</f>
        <v>0.1</v>
      </c>
    </row>
    <row r="23" spans="1:13" x14ac:dyDescent="0.35">
      <c r="A23" s="11" t="s">
        <v>287</v>
      </c>
      <c r="B23" s="16">
        <f>VLOOKUP(CONCATENATE($A23, " ", $B$7), 'Table 6 - Full data'!$A$2:$M$253, 2, FALSE)</f>
        <v>33950</v>
      </c>
      <c r="C23" s="17">
        <f>VLOOKUP(CONCATENATE($A23, " ", $B$7), 'Table 6 - Full data'!$A$2:$M$253, 3, FALSE)</f>
        <v>7.0000000000000007E-2</v>
      </c>
      <c r="D23" s="16">
        <f>VLOOKUP(CONCATENATE($A23, " ", $B$7), 'Table 6 - Full data'!$A$2:$M$253, 4, FALSE)</f>
        <v>12490</v>
      </c>
      <c r="E23" s="16">
        <f>VLOOKUP(CONCATENATE($A23, " ", $B$7), 'Table 6 - Full data'!$A$2:$M$253, 5, FALSE)</f>
        <v>11185</v>
      </c>
      <c r="F23" s="16">
        <f>VLOOKUP(CONCATENATE($A23, " ", $B$7), 'Table 6 - Full data'!$A$2:$M$253, 6, FALSE)</f>
        <v>8250</v>
      </c>
      <c r="G23" s="16">
        <f>VLOOKUP(CONCATENATE($A23, " ", $B$7), 'Table 6 - Full data'!$A$2:$M$253, 7, FALSE)</f>
        <v>20500</v>
      </c>
      <c r="H23" s="16">
        <f>VLOOKUP(CONCATENATE($A23, " ", $B$7), 'Table 6 - Full data'!$A$2:$M$253, 8, FALSE)</f>
        <v>3315</v>
      </c>
      <c r="I23" s="17">
        <f>VLOOKUP(CONCATENATE($A23, " ", $B$7), 'Table 6 - Full data'!$A$2:$M$253, 9, FALSE)</f>
        <v>0.37</v>
      </c>
      <c r="J23" s="17">
        <f>VLOOKUP(CONCATENATE($A23, " ", $B$7), 'Table 6 - Full data'!$A$2:$M$253, 10, FALSE)</f>
        <v>0.33</v>
      </c>
      <c r="K23" s="17">
        <f>VLOOKUP(CONCATENATE($A23, " ", $B$7), 'Table 6 - Full data'!$A$2:$M$253, 11, FALSE)</f>
        <v>0.24</v>
      </c>
      <c r="L23" s="17">
        <f>VLOOKUP(CONCATENATE($A23, " ", $B$7), 'Table 6 - Full data'!$A$2:$M$253, 12, FALSE)</f>
        <v>0.6</v>
      </c>
      <c r="M23" s="17">
        <f>VLOOKUP(CONCATENATE($A23, " ", $B$7), 'Table 6 - Full data'!$A$2:$M$253, 13, FALSE)</f>
        <v>0.1</v>
      </c>
    </row>
    <row r="24" spans="1:13" x14ac:dyDescent="0.35">
      <c r="A24" s="11" t="s">
        <v>288</v>
      </c>
      <c r="B24" s="16">
        <f>VLOOKUP(CONCATENATE($A24, " ", $B$7), 'Table 6 - Full data'!$A$2:$M$253, 2, FALSE)</f>
        <v>75805</v>
      </c>
      <c r="C24" s="17">
        <f>VLOOKUP(CONCATENATE($A24, " ", $B$7), 'Table 6 - Full data'!$A$2:$M$253, 3, FALSE)</f>
        <v>0.16</v>
      </c>
      <c r="D24" s="16">
        <f>VLOOKUP(CONCATENATE($A24, " ", $B$7), 'Table 6 - Full data'!$A$2:$M$253, 4, FALSE)</f>
        <v>26830</v>
      </c>
      <c r="E24" s="16">
        <f>VLOOKUP(CONCATENATE($A24, " ", $B$7), 'Table 6 - Full data'!$A$2:$M$253, 5, FALSE)</f>
        <v>23275</v>
      </c>
      <c r="F24" s="16">
        <f>VLOOKUP(CONCATENATE($A24, " ", $B$7), 'Table 6 - Full data'!$A$2:$M$253, 6, FALSE)</f>
        <v>17695</v>
      </c>
      <c r="G24" s="16">
        <f>VLOOKUP(CONCATENATE($A24, " ", $B$7), 'Table 6 - Full data'!$A$2:$M$253, 7, FALSE)</f>
        <v>44245</v>
      </c>
      <c r="H24" s="16">
        <f>VLOOKUP(CONCATENATE($A24, " ", $B$7), 'Table 6 - Full data'!$A$2:$M$253, 8, FALSE)</f>
        <v>10010</v>
      </c>
      <c r="I24" s="17">
        <f>VLOOKUP(CONCATENATE($A24, " ", $B$7), 'Table 6 - Full data'!$A$2:$M$253, 9, FALSE)</f>
        <v>0.35</v>
      </c>
      <c r="J24" s="17">
        <f>VLOOKUP(CONCATENATE($A24, " ", $B$7), 'Table 6 - Full data'!$A$2:$M$253, 10, FALSE)</f>
        <v>0.31</v>
      </c>
      <c r="K24" s="17">
        <f>VLOOKUP(CONCATENATE($A24, " ", $B$7), 'Table 6 - Full data'!$A$2:$M$253, 11, FALSE)</f>
        <v>0.23</v>
      </c>
      <c r="L24" s="17">
        <f>VLOOKUP(CONCATENATE($A24, " ", $B$7), 'Table 6 - Full data'!$A$2:$M$253, 12, FALSE)</f>
        <v>0.57999999999999996</v>
      </c>
      <c r="M24" s="17">
        <f>VLOOKUP(CONCATENATE($A24, " ", $B$7), 'Table 6 - Full data'!$A$2:$M$253, 13, FALSE)</f>
        <v>0.13</v>
      </c>
    </row>
    <row r="25" spans="1:13" x14ac:dyDescent="0.35">
      <c r="A25" s="11" t="s">
        <v>289</v>
      </c>
      <c r="B25" s="16">
        <f>VLOOKUP(CONCATENATE($A25, " ", $B$7), 'Table 6 - Full data'!$A$2:$M$253, 2, FALSE)</f>
        <v>15255</v>
      </c>
      <c r="C25" s="17">
        <f>VLOOKUP(CONCATENATE($A25, " ", $B$7), 'Table 6 - Full data'!$A$2:$M$253, 3, FALSE)</f>
        <v>0.03</v>
      </c>
      <c r="D25" s="16">
        <f>VLOOKUP(CONCATENATE($A25, " ", $B$7), 'Table 6 - Full data'!$A$2:$M$253, 4, FALSE)</f>
        <v>5710</v>
      </c>
      <c r="E25" s="16">
        <f>VLOOKUP(CONCATENATE($A25, " ", $B$7), 'Table 6 - Full data'!$A$2:$M$253, 5, FALSE)</f>
        <v>4865</v>
      </c>
      <c r="F25" s="16">
        <f>VLOOKUP(CONCATENATE($A25, " ", $B$7), 'Table 6 - Full data'!$A$2:$M$253, 6, FALSE)</f>
        <v>3795</v>
      </c>
      <c r="G25" s="16">
        <f>VLOOKUP(CONCATENATE($A25, " ", $B$7), 'Table 6 - Full data'!$A$2:$M$253, 7, FALSE)</f>
        <v>9065</v>
      </c>
      <c r="H25" s="16">
        <f>VLOOKUP(CONCATENATE($A25, " ", $B$7), 'Table 6 - Full data'!$A$2:$M$253, 8, FALSE)</f>
        <v>1560</v>
      </c>
      <c r="I25" s="17">
        <f>VLOOKUP(CONCATENATE($A25, " ", $B$7), 'Table 6 - Full data'!$A$2:$M$253, 9, FALSE)</f>
        <v>0.37</v>
      </c>
      <c r="J25" s="17">
        <f>VLOOKUP(CONCATENATE($A25, " ", $B$7), 'Table 6 - Full data'!$A$2:$M$253, 10, FALSE)</f>
        <v>0.32</v>
      </c>
      <c r="K25" s="17">
        <f>VLOOKUP(CONCATENATE($A25, " ", $B$7), 'Table 6 - Full data'!$A$2:$M$253, 11, FALSE)</f>
        <v>0.25</v>
      </c>
      <c r="L25" s="17">
        <f>VLOOKUP(CONCATENATE($A25, " ", $B$7), 'Table 6 - Full data'!$A$2:$M$253, 12, FALSE)</f>
        <v>0.59</v>
      </c>
      <c r="M25" s="17">
        <f>VLOOKUP(CONCATENATE($A25, " ", $B$7), 'Table 6 - Full data'!$A$2:$M$253, 13, FALSE)</f>
        <v>0.1</v>
      </c>
    </row>
    <row r="26" spans="1:13" x14ac:dyDescent="0.35">
      <c r="A26" s="11" t="s">
        <v>290</v>
      </c>
      <c r="B26" s="16">
        <f>VLOOKUP(CONCATENATE($A26, " ", $B$7), 'Table 6 - Full data'!$A$2:$M$253, 2, FALSE)</f>
        <v>7590</v>
      </c>
      <c r="C26" s="17">
        <f>VLOOKUP(CONCATENATE($A26, " ", $B$7), 'Table 6 - Full data'!$A$2:$M$253, 3, FALSE)</f>
        <v>0.02</v>
      </c>
      <c r="D26" s="16">
        <f>VLOOKUP(CONCATENATE($A26, " ", $B$7), 'Table 6 - Full data'!$A$2:$M$253, 4, FALSE)</f>
        <v>2770</v>
      </c>
      <c r="E26" s="16">
        <f>VLOOKUP(CONCATENATE($A26, " ", $B$7), 'Table 6 - Full data'!$A$2:$M$253, 5, FALSE)</f>
        <v>2355</v>
      </c>
      <c r="F26" s="16">
        <f>VLOOKUP(CONCATENATE($A26, " ", $B$7), 'Table 6 - Full data'!$A$2:$M$253, 6, FALSE)</f>
        <v>1675</v>
      </c>
      <c r="G26" s="16">
        <f>VLOOKUP(CONCATENATE($A26, " ", $B$7), 'Table 6 - Full data'!$A$2:$M$253, 7, FALSE)</f>
        <v>4435</v>
      </c>
      <c r="H26" s="16">
        <f>VLOOKUP(CONCATENATE($A26, " ", $B$7), 'Table 6 - Full data'!$A$2:$M$253, 8, FALSE)</f>
        <v>905</v>
      </c>
      <c r="I26" s="17">
        <f>VLOOKUP(CONCATENATE($A26, " ", $B$7), 'Table 6 - Full data'!$A$2:$M$253, 9, FALSE)</f>
        <v>0.37</v>
      </c>
      <c r="J26" s="17">
        <f>VLOOKUP(CONCATENATE($A26, " ", $B$7), 'Table 6 - Full data'!$A$2:$M$253, 10, FALSE)</f>
        <v>0.31</v>
      </c>
      <c r="K26" s="17">
        <f>VLOOKUP(CONCATENATE($A26, " ", $B$7), 'Table 6 - Full data'!$A$2:$M$253, 11, FALSE)</f>
        <v>0.22</v>
      </c>
      <c r="L26" s="17">
        <f>VLOOKUP(CONCATENATE($A26, " ", $B$7), 'Table 6 - Full data'!$A$2:$M$253, 12, FALSE)</f>
        <v>0.57999999999999996</v>
      </c>
      <c r="M26" s="17">
        <f>VLOOKUP(CONCATENATE($A26, " ", $B$7), 'Table 6 - Full data'!$A$2:$M$253, 13, FALSE)</f>
        <v>0.12</v>
      </c>
    </row>
    <row r="27" spans="1:13" x14ac:dyDescent="0.35">
      <c r="A27" s="11" t="s">
        <v>291</v>
      </c>
      <c r="B27" s="16">
        <f>VLOOKUP(CONCATENATE($A27, " ", $B$7), 'Table 6 - Full data'!$A$2:$M$253, 2, FALSE)</f>
        <v>8665</v>
      </c>
      <c r="C27" s="17">
        <f>VLOOKUP(CONCATENATE($A27, " ", $B$7), 'Table 6 - Full data'!$A$2:$M$253, 3, FALSE)</f>
        <v>0.02</v>
      </c>
      <c r="D27" s="16">
        <f>VLOOKUP(CONCATENATE($A27, " ", $B$7), 'Table 6 - Full data'!$A$2:$M$253, 4, FALSE)</f>
        <v>3130</v>
      </c>
      <c r="E27" s="16">
        <f>VLOOKUP(CONCATENATE($A27, " ", $B$7), 'Table 6 - Full data'!$A$2:$M$253, 5, FALSE)</f>
        <v>2785</v>
      </c>
      <c r="F27" s="16">
        <f>VLOOKUP(CONCATENATE($A27, " ", $B$7), 'Table 6 - Full data'!$A$2:$M$253, 6, FALSE)</f>
        <v>2165</v>
      </c>
      <c r="G27" s="16">
        <f>VLOOKUP(CONCATENATE($A27, " ", $B$7), 'Table 6 - Full data'!$A$2:$M$253, 7, FALSE)</f>
        <v>5180</v>
      </c>
      <c r="H27" s="16">
        <f>VLOOKUP(CONCATENATE($A27, " ", $B$7), 'Table 6 - Full data'!$A$2:$M$253, 8, FALSE)</f>
        <v>920</v>
      </c>
      <c r="I27" s="17">
        <f>VLOOKUP(CONCATENATE($A27, " ", $B$7), 'Table 6 - Full data'!$A$2:$M$253, 9, FALSE)</f>
        <v>0.36</v>
      </c>
      <c r="J27" s="17">
        <f>VLOOKUP(CONCATENATE($A27, " ", $B$7), 'Table 6 - Full data'!$A$2:$M$253, 10, FALSE)</f>
        <v>0.32</v>
      </c>
      <c r="K27" s="17">
        <f>VLOOKUP(CONCATENATE($A27, " ", $B$7), 'Table 6 - Full data'!$A$2:$M$253, 11, FALSE)</f>
        <v>0.25</v>
      </c>
      <c r="L27" s="17">
        <f>VLOOKUP(CONCATENATE($A27, " ", $B$7), 'Table 6 - Full data'!$A$2:$M$253, 12, FALSE)</f>
        <v>0.6</v>
      </c>
      <c r="M27" s="17">
        <f>VLOOKUP(CONCATENATE($A27, " ", $B$7), 'Table 6 - Full data'!$A$2:$M$253, 13, FALSE)</f>
        <v>0.11</v>
      </c>
    </row>
    <row r="28" spans="1:13" x14ac:dyDescent="0.35">
      <c r="A28" s="11" t="s">
        <v>292</v>
      </c>
      <c r="B28" s="16">
        <f>VLOOKUP(CONCATENATE($A28, " ", $B$7), 'Table 6 - Full data'!$A$2:$M$253, 2, FALSE)</f>
        <v>6435</v>
      </c>
      <c r="C28" s="17">
        <f>VLOOKUP(CONCATENATE($A28, " ", $B$7), 'Table 6 - Full data'!$A$2:$M$253, 3, FALSE)</f>
        <v>0.01</v>
      </c>
      <c r="D28" s="16">
        <f>VLOOKUP(CONCATENATE($A28, " ", $B$7), 'Table 6 - Full data'!$A$2:$M$253, 4, FALSE)</f>
        <v>2355</v>
      </c>
      <c r="E28" s="16">
        <f>VLOOKUP(CONCATENATE($A28, " ", $B$7), 'Table 6 - Full data'!$A$2:$M$253, 5, FALSE)</f>
        <v>2055</v>
      </c>
      <c r="F28" s="16">
        <f>VLOOKUP(CONCATENATE($A28, " ", $B$7), 'Table 6 - Full data'!$A$2:$M$253, 6, FALSE)</f>
        <v>1595</v>
      </c>
      <c r="G28" s="16">
        <f>VLOOKUP(CONCATENATE($A28, " ", $B$7), 'Table 6 - Full data'!$A$2:$M$253, 7, FALSE)</f>
        <v>3935</v>
      </c>
      <c r="H28" s="16">
        <f>VLOOKUP(CONCATENATE($A28, " ", $B$7), 'Table 6 - Full data'!$A$2:$M$253, 8, FALSE)</f>
        <v>630</v>
      </c>
      <c r="I28" s="17">
        <f>VLOOKUP(CONCATENATE($A28, " ", $B$7), 'Table 6 - Full data'!$A$2:$M$253, 9, FALSE)</f>
        <v>0.37</v>
      </c>
      <c r="J28" s="17">
        <f>VLOOKUP(CONCATENATE($A28, " ", $B$7), 'Table 6 - Full data'!$A$2:$M$253, 10, FALSE)</f>
        <v>0.32</v>
      </c>
      <c r="K28" s="17">
        <f>VLOOKUP(CONCATENATE($A28, " ", $B$7), 'Table 6 - Full data'!$A$2:$M$253, 11, FALSE)</f>
        <v>0.25</v>
      </c>
      <c r="L28" s="17">
        <f>VLOOKUP(CONCATENATE($A28, " ", $B$7), 'Table 6 - Full data'!$A$2:$M$253, 12, FALSE)</f>
        <v>0.61</v>
      </c>
      <c r="M28" s="17">
        <f>VLOOKUP(CONCATENATE($A28, " ", $B$7), 'Table 6 - Full data'!$A$2:$M$253, 13, FALSE)</f>
        <v>0.1</v>
      </c>
    </row>
    <row r="29" spans="1:13" x14ac:dyDescent="0.35">
      <c r="A29" s="11" t="s">
        <v>293</v>
      </c>
      <c r="B29" s="16">
        <f>VLOOKUP(CONCATENATE($A29, " ", $B$7), 'Table 6 - Full data'!$A$2:$M$253, 2, FALSE)</f>
        <v>1260</v>
      </c>
      <c r="C29" s="17">
        <f>VLOOKUP(CONCATENATE($A29, " ", $B$7), 'Table 6 - Full data'!$A$2:$M$253, 3, FALSE)</f>
        <v>0</v>
      </c>
      <c r="D29" s="16">
        <f>VLOOKUP(CONCATENATE($A29, " ", $B$7), 'Table 6 - Full data'!$A$2:$M$253, 4, FALSE)</f>
        <v>455</v>
      </c>
      <c r="E29" s="16">
        <f>VLOOKUP(CONCATENATE($A29, " ", $B$7), 'Table 6 - Full data'!$A$2:$M$253, 5, FALSE)</f>
        <v>405</v>
      </c>
      <c r="F29" s="16">
        <f>VLOOKUP(CONCATENATE($A29, " ", $B$7), 'Table 6 - Full data'!$A$2:$M$253, 6, FALSE)</f>
        <v>320</v>
      </c>
      <c r="G29" s="16">
        <f>VLOOKUP(CONCATENATE($A29, " ", $B$7), 'Table 6 - Full data'!$A$2:$M$253, 7, FALSE)</f>
        <v>730</v>
      </c>
      <c r="H29" s="16">
        <f>VLOOKUP(CONCATENATE($A29, " ", $B$7), 'Table 6 - Full data'!$A$2:$M$253, 8, FALSE)</f>
        <v>135</v>
      </c>
      <c r="I29" s="17">
        <f>VLOOKUP(CONCATENATE($A29, " ", $B$7), 'Table 6 - Full data'!$A$2:$M$253, 9, FALSE)</f>
        <v>0.36</v>
      </c>
      <c r="J29" s="17">
        <f>VLOOKUP(CONCATENATE($A29, " ", $B$7), 'Table 6 - Full data'!$A$2:$M$253, 10, FALSE)</f>
        <v>0.32</v>
      </c>
      <c r="K29" s="17">
        <f>VLOOKUP(CONCATENATE($A29, " ", $B$7), 'Table 6 - Full data'!$A$2:$M$253, 11, FALSE)</f>
        <v>0.25</v>
      </c>
      <c r="L29" s="17">
        <f>VLOOKUP(CONCATENATE($A29, " ", $B$7), 'Table 6 - Full data'!$A$2:$M$253, 12, FALSE)</f>
        <v>0.57999999999999996</v>
      </c>
      <c r="M29" s="17">
        <f>VLOOKUP(CONCATENATE($A29, " ", $B$7), 'Table 6 - Full data'!$A$2:$M$253, 13, FALSE)</f>
        <v>0.11</v>
      </c>
    </row>
    <row r="30" spans="1:13" x14ac:dyDescent="0.35">
      <c r="A30" s="11" t="s">
        <v>294</v>
      </c>
      <c r="B30" s="16">
        <f>VLOOKUP(CONCATENATE($A30, " ", $B$7), 'Table 6 - Full data'!$A$2:$M$253, 2, FALSE)</f>
        <v>15070</v>
      </c>
      <c r="C30" s="17">
        <f>VLOOKUP(CONCATENATE($A30, " ", $B$7), 'Table 6 - Full data'!$A$2:$M$253, 3, FALSE)</f>
        <v>0.03</v>
      </c>
      <c r="D30" s="16">
        <f>VLOOKUP(CONCATENATE($A30, " ", $B$7), 'Table 6 - Full data'!$A$2:$M$253, 4, FALSE)</f>
        <v>5355</v>
      </c>
      <c r="E30" s="16">
        <f>VLOOKUP(CONCATENATE($A30, " ", $B$7), 'Table 6 - Full data'!$A$2:$M$253, 5, FALSE)</f>
        <v>4805</v>
      </c>
      <c r="F30" s="16">
        <f>VLOOKUP(CONCATENATE($A30, " ", $B$7), 'Table 6 - Full data'!$A$2:$M$253, 6, FALSE)</f>
        <v>3570</v>
      </c>
      <c r="G30" s="16">
        <f>VLOOKUP(CONCATENATE($A30, " ", $B$7), 'Table 6 - Full data'!$A$2:$M$253, 7, FALSE)</f>
        <v>8880</v>
      </c>
      <c r="H30" s="16">
        <f>VLOOKUP(CONCATENATE($A30, " ", $B$7), 'Table 6 - Full data'!$A$2:$M$253, 8, FALSE)</f>
        <v>1670</v>
      </c>
      <c r="I30" s="17">
        <f>VLOOKUP(CONCATENATE($A30, " ", $B$7), 'Table 6 - Full data'!$A$2:$M$253, 9, FALSE)</f>
        <v>0.36</v>
      </c>
      <c r="J30" s="17">
        <f>VLOOKUP(CONCATENATE($A30, " ", $B$7), 'Table 6 - Full data'!$A$2:$M$253, 10, FALSE)</f>
        <v>0.32</v>
      </c>
      <c r="K30" s="17">
        <f>VLOOKUP(CONCATENATE($A30, " ", $B$7), 'Table 6 - Full data'!$A$2:$M$253, 11, FALSE)</f>
        <v>0.24</v>
      </c>
      <c r="L30" s="17">
        <f>VLOOKUP(CONCATENATE($A30, " ", $B$7), 'Table 6 - Full data'!$A$2:$M$253, 12, FALSE)</f>
        <v>0.59</v>
      </c>
      <c r="M30" s="17">
        <f>VLOOKUP(CONCATENATE($A30, " ", $B$7), 'Table 6 - Full data'!$A$2:$M$253, 13, FALSE)</f>
        <v>0.11</v>
      </c>
    </row>
    <row r="31" spans="1:13" x14ac:dyDescent="0.35">
      <c r="A31" s="11" t="s">
        <v>295</v>
      </c>
      <c r="B31" s="16">
        <f>VLOOKUP(CONCATENATE($A31, " ", $B$7), 'Table 6 - Full data'!$A$2:$M$253, 2, FALSE)</f>
        <v>36045</v>
      </c>
      <c r="C31" s="17">
        <f>VLOOKUP(CONCATENATE($A31, " ", $B$7), 'Table 6 - Full data'!$A$2:$M$253, 3, FALSE)</f>
        <v>0.08</v>
      </c>
      <c r="D31" s="16">
        <f>VLOOKUP(CONCATENATE($A31, " ", $B$7), 'Table 6 - Full data'!$A$2:$M$253, 4, FALSE)</f>
        <v>13015</v>
      </c>
      <c r="E31" s="16">
        <f>VLOOKUP(CONCATENATE($A31, " ", $B$7), 'Table 6 - Full data'!$A$2:$M$253, 5, FALSE)</f>
        <v>11285</v>
      </c>
      <c r="F31" s="16">
        <f>VLOOKUP(CONCATENATE($A31, " ", $B$7), 'Table 6 - Full data'!$A$2:$M$253, 6, FALSE)</f>
        <v>8630</v>
      </c>
      <c r="G31" s="16">
        <f>VLOOKUP(CONCATENATE($A31, " ", $B$7), 'Table 6 - Full data'!$A$2:$M$253, 7, FALSE)</f>
        <v>21220</v>
      </c>
      <c r="H31" s="16">
        <f>VLOOKUP(CONCATENATE($A31, " ", $B$7), 'Table 6 - Full data'!$A$2:$M$253, 8, FALSE)</f>
        <v>4150</v>
      </c>
      <c r="I31" s="17">
        <f>VLOOKUP(CONCATENATE($A31, " ", $B$7), 'Table 6 - Full data'!$A$2:$M$253, 9, FALSE)</f>
        <v>0.36</v>
      </c>
      <c r="J31" s="17">
        <f>VLOOKUP(CONCATENATE($A31, " ", $B$7), 'Table 6 - Full data'!$A$2:$M$253, 10, FALSE)</f>
        <v>0.31</v>
      </c>
      <c r="K31" s="17">
        <f>VLOOKUP(CONCATENATE($A31, " ", $B$7), 'Table 6 - Full data'!$A$2:$M$253, 11, FALSE)</f>
        <v>0.24</v>
      </c>
      <c r="L31" s="17">
        <f>VLOOKUP(CONCATENATE($A31, " ", $B$7), 'Table 6 - Full data'!$A$2:$M$253, 12, FALSE)</f>
        <v>0.59</v>
      </c>
      <c r="M31" s="17">
        <f>VLOOKUP(CONCATENATE($A31, " ", $B$7), 'Table 6 - Full data'!$A$2:$M$253, 13, FALSE)</f>
        <v>0.12</v>
      </c>
    </row>
    <row r="32" spans="1:13" x14ac:dyDescent="0.35">
      <c r="A32" s="11" t="s">
        <v>296</v>
      </c>
      <c r="B32" s="16">
        <f>VLOOKUP(CONCATENATE($A32, " ", $B$7), 'Table 6 - Full data'!$A$2:$M$253, 2, FALSE)</f>
        <v>950</v>
      </c>
      <c r="C32" s="17">
        <f>VLOOKUP(CONCATENATE($A32, " ", $B$7), 'Table 6 - Full data'!$A$2:$M$253, 3, FALSE)</f>
        <v>0</v>
      </c>
      <c r="D32" s="16">
        <f>VLOOKUP(CONCATENATE($A32, " ", $B$7), 'Table 6 - Full data'!$A$2:$M$253, 4, FALSE)</f>
        <v>345</v>
      </c>
      <c r="E32" s="16">
        <f>VLOOKUP(CONCATENATE($A32, " ", $B$7), 'Table 6 - Full data'!$A$2:$M$253, 5, FALSE)</f>
        <v>315</v>
      </c>
      <c r="F32" s="16">
        <f>VLOOKUP(CONCATENATE($A32, " ", $B$7), 'Table 6 - Full data'!$A$2:$M$253, 6, FALSE)</f>
        <v>275</v>
      </c>
      <c r="G32" s="16">
        <f>VLOOKUP(CONCATENATE($A32, " ", $B$7), 'Table 6 - Full data'!$A$2:$M$253, 7, FALSE)</f>
        <v>570</v>
      </c>
      <c r="H32" s="16">
        <f>VLOOKUP(CONCATENATE($A32, " ", $B$7), 'Table 6 - Full data'!$A$2:$M$253, 8, FALSE)</f>
        <v>75</v>
      </c>
      <c r="I32" s="17">
        <f>VLOOKUP(CONCATENATE($A32, " ", $B$7), 'Table 6 - Full data'!$A$2:$M$253, 9, FALSE)</f>
        <v>0.36</v>
      </c>
      <c r="J32" s="17">
        <f>VLOOKUP(CONCATENATE($A32, " ", $B$7), 'Table 6 - Full data'!$A$2:$M$253, 10, FALSE)</f>
        <v>0.33</v>
      </c>
      <c r="K32" s="17">
        <f>VLOOKUP(CONCATENATE($A32, " ", $B$7), 'Table 6 - Full data'!$A$2:$M$253, 11, FALSE)</f>
        <v>0.28999999999999998</v>
      </c>
      <c r="L32" s="17">
        <f>VLOOKUP(CONCATENATE($A32, " ", $B$7), 'Table 6 - Full data'!$A$2:$M$253, 12, FALSE)</f>
        <v>0.6</v>
      </c>
      <c r="M32" s="17">
        <f>VLOOKUP(CONCATENATE($A32, " ", $B$7), 'Table 6 - Full data'!$A$2:$M$253, 13, FALSE)</f>
        <v>0.08</v>
      </c>
    </row>
    <row r="33" spans="1:13" x14ac:dyDescent="0.35">
      <c r="A33" s="11" t="s">
        <v>297</v>
      </c>
      <c r="B33" s="16">
        <f>VLOOKUP(CONCATENATE($A33, " ", $B$7), 'Table 6 - Full data'!$A$2:$M$253, 2, FALSE)</f>
        <v>9370</v>
      </c>
      <c r="C33" s="17">
        <f>VLOOKUP(CONCATENATE($A33, " ", $B$7), 'Table 6 - Full data'!$A$2:$M$253, 3, FALSE)</f>
        <v>0.02</v>
      </c>
      <c r="D33" s="16">
        <f>VLOOKUP(CONCATENATE($A33, " ", $B$7), 'Table 6 - Full data'!$A$2:$M$253, 4, FALSE)</f>
        <v>3600</v>
      </c>
      <c r="E33" s="16">
        <f>VLOOKUP(CONCATENATE($A33, " ", $B$7), 'Table 6 - Full data'!$A$2:$M$253, 5, FALSE)</f>
        <v>3050</v>
      </c>
      <c r="F33" s="16">
        <f>VLOOKUP(CONCATENATE($A33, " ", $B$7), 'Table 6 - Full data'!$A$2:$M$253, 6, FALSE)</f>
        <v>2265</v>
      </c>
      <c r="G33" s="16">
        <f>VLOOKUP(CONCATENATE($A33, " ", $B$7), 'Table 6 - Full data'!$A$2:$M$253, 7, FALSE)</f>
        <v>5765</v>
      </c>
      <c r="H33" s="16">
        <f>VLOOKUP(CONCATENATE($A33, " ", $B$7), 'Table 6 - Full data'!$A$2:$M$253, 8, FALSE)</f>
        <v>875</v>
      </c>
      <c r="I33" s="17">
        <f>VLOOKUP(CONCATENATE($A33, " ", $B$7), 'Table 6 - Full data'!$A$2:$M$253, 9, FALSE)</f>
        <v>0.38</v>
      </c>
      <c r="J33" s="17">
        <f>VLOOKUP(CONCATENATE($A33, " ", $B$7), 'Table 6 - Full data'!$A$2:$M$253, 10, FALSE)</f>
        <v>0.33</v>
      </c>
      <c r="K33" s="17">
        <f>VLOOKUP(CONCATENATE($A33, " ", $B$7), 'Table 6 - Full data'!$A$2:$M$253, 11, FALSE)</f>
        <v>0.24</v>
      </c>
      <c r="L33" s="17">
        <f>VLOOKUP(CONCATENATE($A33, " ", $B$7), 'Table 6 - Full data'!$A$2:$M$253, 12, FALSE)</f>
        <v>0.62</v>
      </c>
      <c r="M33" s="17">
        <f>VLOOKUP(CONCATENATE($A33, " ", $B$7), 'Table 6 - Full data'!$A$2:$M$253, 13, FALSE)</f>
        <v>0.09</v>
      </c>
    </row>
    <row r="34" spans="1:13" x14ac:dyDescent="0.35">
      <c r="A34" s="11" t="s">
        <v>298</v>
      </c>
      <c r="B34" s="16">
        <f>VLOOKUP(CONCATENATE($A34, " ", $B$7), 'Table 6 - Full data'!$A$2:$M$253, 2, FALSE)</f>
        <v>15140</v>
      </c>
      <c r="C34" s="17">
        <f>VLOOKUP(CONCATENATE($A34, " ", $B$7), 'Table 6 - Full data'!$A$2:$M$253, 3, FALSE)</f>
        <v>0.03</v>
      </c>
      <c r="D34" s="16">
        <f>VLOOKUP(CONCATENATE($A34, " ", $B$7), 'Table 6 - Full data'!$A$2:$M$253, 4, FALSE)</f>
        <v>5465</v>
      </c>
      <c r="E34" s="16">
        <f>VLOOKUP(CONCATENATE($A34, " ", $B$7), 'Table 6 - Full data'!$A$2:$M$253, 5, FALSE)</f>
        <v>4630</v>
      </c>
      <c r="F34" s="16">
        <f>VLOOKUP(CONCATENATE($A34, " ", $B$7), 'Table 6 - Full data'!$A$2:$M$253, 6, FALSE)</f>
        <v>3575</v>
      </c>
      <c r="G34" s="16">
        <f>VLOOKUP(CONCATENATE($A34, " ", $B$7), 'Table 6 - Full data'!$A$2:$M$253, 7, FALSE)</f>
        <v>8850</v>
      </c>
      <c r="H34" s="16">
        <f>VLOOKUP(CONCATENATE($A34, " ", $B$7), 'Table 6 - Full data'!$A$2:$M$253, 8, FALSE)</f>
        <v>1710</v>
      </c>
      <c r="I34" s="17">
        <f>VLOOKUP(CONCATENATE($A34, " ", $B$7), 'Table 6 - Full data'!$A$2:$M$253, 9, FALSE)</f>
        <v>0.36</v>
      </c>
      <c r="J34" s="17">
        <f>VLOOKUP(CONCATENATE($A34, " ", $B$7), 'Table 6 - Full data'!$A$2:$M$253, 10, FALSE)</f>
        <v>0.31</v>
      </c>
      <c r="K34" s="17">
        <f>VLOOKUP(CONCATENATE($A34, " ", $B$7), 'Table 6 - Full data'!$A$2:$M$253, 11, FALSE)</f>
        <v>0.24</v>
      </c>
      <c r="L34" s="17">
        <f>VLOOKUP(CONCATENATE($A34, " ", $B$7), 'Table 6 - Full data'!$A$2:$M$253, 12, FALSE)</f>
        <v>0.57999999999999996</v>
      </c>
      <c r="M34" s="17">
        <f>VLOOKUP(CONCATENATE($A34, " ", $B$7), 'Table 6 - Full data'!$A$2:$M$253, 13, FALSE)</f>
        <v>0.11</v>
      </c>
    </row>
    <row r="35" spans="1:13" x14ac:dyDescent="0.35">
      <c r="A35" s="11" t="s">
        <v>299</v>
      </c>
      <c r="B35" s="16">
        <f>VLOOKUP(CONCATENATE($A35, " ", $B$7), 'Table 6 - Full data'!$A$2:$M$253, 2, FALSE)</f>
        <v>7495</v>
      </c>
      <c r="C35" s="17">
        <f>VLOOKUP(CONCATENATE($A35, " ", $B$7), 'Table 6 - Full data'!$A$2:$M$253, 3, FALSE)</f>
        <v>0.02</v>
      </c>
      <c r="D35" s="16">
        <f>VLOOKUP(CONCATENATE($A35, " ", $B$7), 'Table 6 - Full data'!$A$2:$M$253, 4, FALSE)</f>
        <v>2675</v>
      </c>
      <c r="E35" s="16">
        <f>VLOOKUP(CONCATENATE($A35, " ", $B$7), 'Table 6 - Full data'!$A$2:$M$253, 5, FALSE)</f>
        <v>2380</v>
      </c>
      <c r="F35" s="16">
        <f>VLOOKUP(CONCATENATE($A35, " ", $B$7), 'Table 6 - Full data'!$A$2:$M$253, 6, FALSE)</f>
        <v>1985</v>
      </c>
      <c r="G35" s="16">
        <f>VLOOKUP(CONCATENATE($A35, " ", $B$7), 'Table 6 - Full data'!$A$2:$M$253, 7, FALSE)</f>
        <v>4365</v>
      </c>
      <c r="H35" s="16">
        <f>VLOOKUP(CONCATENATE($A35, " ", $B$7), 'Table 6 - Full data'!$A$2:$M$253, 8, FALSE)</f>
        <v>765</v>
      </c>
      <c r="I35" s="17">
        <f>VLOOKUP(CONCATENATE($A35, " ", $B$7), 'Table 6 - Full data'!$A$2:$M$253, 9, FALSE)</f>
        <v>0.36</v>
      </c>
      <c r="J35" s="17">
        <f>VLOOKUP(CONCATENATE($A35, " ", $B$7), 'Table 6 - Full data'!$A$2:$M$253, 10, FALSE)</f>
        <v>0.32</v>
      </c>
      <c r="K35" s="17">
        <f>VLOOKUP(CONCATENATE($A35, " ", $B$7), 'Table 6 - Full data'!$A$2:$M$253, 11, FALSE)</f>
        <v>0.26</v>
      </c>
      <c r="L35" s="17">
        <f>VLOOKUP(CONCATENATE($A35, " ", $B$7), 'Table 6 - Full data'!$A$2:$M$253, 12, FALSE)</f>
        <v>0.57999999999999996</v>
      </c>
      <c r="M35" s="17">
        <f>VLOOKUP(CONCATENATE($A35, " ", $B$7), 'Table 6 - Full data'!$A$2:$M$253, 13, FALSE)</f>
        <v>0.1</v>
      </c>
    </row>
    <row r="36" spans="1:13" x14ac:dyDescent="0.35">
      <c r="A36" s="11" t="s">
        <v>300</v>
      </c>
      <c r="B36" s="16">
        <f>VLOOKUP(CONCATENATE($A36, " ", $B$7), 'Table 6 - Full data'!$A$2:$M$253, 2, FALSE)</f>
        <v>980</v>
      </c>
      <c r="C36" s="17">
        <f>VLOOKUP(CONCATENATE($A36, " ", $B$7), 'Table 6 - Full data'!$A$2:$M$253, 3, FALSE)</f>
        <v>0</v>
      </c>
      <c r="D36" s="16">
        <f>VLOOKUP(CONCATENATE($A36, " ", $B$7), 'Table 6 - Full data'!$A$2:$M$253, 4, FALSE)</f>
        <v>375</v>
      </c>
      <c r="E36" s="16">
        <f>VLOOKUP(CONCATENATE($A36, " ", $B$7), 'Table 6 - Full data'!$A$2:$M$253, 5, FALSE)</f>
        <v>325</v>
      </c>
      <c r="F36" s="16">
        <f>VLOOKUP(CONCATENATE($A36, " ", $B$7), 'Table 6 - Full data'!$A$2:$M$253, 6, FALSE)</f>
        <v>250</v>
      </c>
      <c r="G36" s="16">
        <f>VLOOKUP(CONCATENATE($A36, " ", $B$7), 'Table 6 - Full data'!$A$2:$M$253, 7, FALSE)</f>
        <v>600</v>
      </c>
      <c r="H36" s="16">
        <f>VLOOKUP(CONCATENATE($A36, " ", $B$7), 'Table 6 - Full data'!$A$2:$M$253, 8, FALSE)</f>
        <v>85</v>
      </c>
      <c r="I36" s="17">
        <f>VLOOKUP(CONCATENATE($A36, " ", $B$7), 'Table 6 - Full data'!$A$2:$M$253, 9, FALSE)</f>
        <v>0.38</v>
      </c>
      <c r="J36" s="17">
        <f>VLOOKUP(CONCATENATE($A36, " ", $B$7), 'Table 6 - Full data'!$A$2:$M$253, 10, FALSE)</f>
        <v>0.33</v>
      </c>
      <c r="K36" s="17">
        <f>VLOOKUP(CONCATENATE($A36, " ", $B$7), 'Table 6 - Full data'!$A$2:$M$253, 11, FALSE)</f>
        <v>0.25</v>
      </c>
      <c r="L36" s="17">
        <f>VLOOKUP(CONCATENATE($A36, " ", $B$7), 'Table 6 - Full data'!$A$2:$M$253, 12, FALSE)</f>
        <v>0.61</v>
      </c>
      <c r="M36" s="17">
        <f>VLOOKUP(CONCATENATE($A36, " ", $B$7), 'Table 6 - Full data'!$A$2:$M$253, 13, FALSE)</f>
        <v>0.09</v>
      </c>
    </row>
    <row r="37" spans="1:13" x14ac:dyDescent="0.35">
      <c r="A37" s="11" t="s">
        <v>301</v>
      </c>
      <c r="B37" s="16">
        <f>VLOOKUP(CONCATENATE($A37, " ", $B$7), 'Table 6 - Full data'!$A$2:$M$253, 2, FALSE)</f>
        <v>8960</v>
      </c>
      <c r="C37" s="17">
        <f>VLOOKUP(CONCATENATE($A37, " ", $B$7), 'Table 6 - Full data'!$A$2:$M$253, 3, FALSE)</f>
        <v>0.02</v>
      </c>
      <c r="D37" s="16">
        <f>VLOOKUP(CONCATENATE($A37, " ", $B$7), 'Table 6 - Full data'!$A$2:$M$253, 4, FALSE)</f>
        <v>3155</v>
      </c>
      <c r="E37" s="16">
        <f>VLOOKUP(CONCATENATE($A37, " ", $B$7), 'Table 6 - Full data'!$A$2:$M$253, 5, FALSE)</f>
        <v>2815</v>
      </c>
      <c r="F37" s="16">
        <f>VLOOKUP(CONCATENATE($A37, " ", $B$7), 'Table 6 - Full data'!$A$2:$M$253, 6, FALSE)</f>
        <v>2290</v>
      </c>
      <c r="G37" s="16">
        <f>VLOOKUP(CONCATENATE($A37, " ", $B$7), 'Table 6 - Full data'!$A$2:$M$253, 7, FALSE)</f>
        <v>5150</v>
      </c>
      <c r="H37" s="16">
        <f>VLOOKUP(CONCATENATE($A37, " ", $B$7), 'Table 6 - Full data'!$A$2:$M$253, 8, FALSE)</f>
        <v>1030</v>
      </c>
      <c r="I37" s="17">
        <f>VLOOKUP(CONCATENATE($A37, " ", $B$7), 'Table 6 - Full data'!$A$2:$M$253, 9, FALSE)</f>
        <v>0.35</v>
      </c>
      <c r="J37" s="17">
        <f>VLOOKUP(CONCATENATE($A37, " ", $B$7), 'Table 6 - Full data'!$A$2:$M$253, 10, FALSE)</f>
        <v>0.31</v>
      </c>
      <c r="K37" s="17">
        <f>VLOOKUP(CONCATENATE($A37, " ", $B$7), 'Table 6 - Full data'!$A$2:$M$253, 11, FALSE)</f>
        <v>0.26</v>
      </c>
      <c r="L37" s="17">
        <f>VLOOKUP(CONCATENATE($A37, " ", $B$7), 'Table 6 - Full data'!$A$2:$M$253, 12, FALSE)</f>
        <v>0.56999999999999995</v>
      </c>
      <c r="M37" s="17">
        <f>VLOOKUP(CONCATENATE($A37, " ", $B$7), 'Table 6 - Full data'!$A$2:$M$253, 13, FALSE)</f>
        <v>0.12</v>
      </c>
    </row>
    <row r="38" spans="1:13" x14ac:dyDescent="0.35">
      <c r="A38" s="11" t="s">
        <v>302</v>
      </c>
      <c r="B38" s="16">
        <f>VLOOKUP(CONCATENATE($A38, " ", $B$7), 'Table 6 - Full data'!$A$2:$M$253, 2, FALSE)</f>
        <v>27250</v>
      </c>
      <c r="C38" s="17">
        <f>VLOOKUP(CONCATENATE($A38, " ", $B$7), 'Table 6 - Full data'!$A$2:$M$253, 3, FALSE)</f>
        <v>0.06</v>
      </c>
      <c r="D38" s="16">
        <f>VLOOKUP(CONCATENATE($A38, " ", $B$7), 'Table 6 - Full data'!$A$2:$M$253, 4, FALSE)</f>
        <v>10325</v>
      </c>
      <c r="E38" s="16">
        <f>VLOOKUP(CONCATENATE($A38, " ", $B$7), 'Table 6 - Full data'!$A$2:$M$253, 5, FALSE)</f>
        <v>8430</v>
      </c>
      <c r="F38" s="16">
        <f>VLOOKUP(CONCATENATE($A38, " ", $B$7), 'Table 6 - Full data'!$A$2:$M$253, 6, FALSE)</f>
        <v>6460</v>
      </c>
      <c r="G38" s="16">
        <f>VLOOKUP(CONCATENATE($A38, " ", $B$7), 'Table 6 - Full data'!$A$2:$M$253, 7, FALSE)</f>
        <v>16145</v>
      </c>
      <c r="H38" s="16">
        <f>VLOOKUP(CONCATENATE($A38, " ", $B$7), 'Table 6 - Full data'!$A$2:$M$253, 8, FALSE)</f>
        <v>2975</v>
      </c>
      <c r="I38" s="17">
        <f>VLOOKUP(CONCATENATE($A38, " ", $B$7), 'Table 6 - Full data'!$A$2:$M$253, 9, FALSE)</f>
        <v>0.38</v>
      </c>
      <c r="J38" s="17">
        <f>VLOOKUP(CONCATENATE($A38, " ", $B$7), 'Table 6 - Full data'!$A$2:$M$253, 10, FALSE)</f>
        <v>0.31</v>
      </c>
      <c r="K38" s="17">
        <f>VLOOKUP(CONCATENATE($A38, " ", $B$7), 'Table 6 - Full data'!$A$2:$M$253, 11, FALSE)</f>
        <v>0.24</v>
      </c>
      <c r="L38" s="17">
        <f>VLOOKUP(CONCATENATE($A38, " ", $B$7), 'Table 6 - Full data'!$A$2:$M$253, 12, FALSE)</f>
        <v>0.59</v>
      </c>
      <c r="M38" s="17">
        <f>VLOOKUP(CONCATENATE($A38, " ", $B$7), 'Table 6 - Full data'!$A$2:$M$253, 13, FALSE)</f>
        <v>0.11</v>
      </c>
    </row>
    <row r="39" spans="1:13" x14ac:dyDescent="0.35">
      <c r="A39" s="11" t="s">
        <v>303</v>
      </c>
      <c r="B39" s="16">
        <f>VLOOKUP(CONCATENATE($A39, " ", $B$7), 'Table 6 - Full data'!$A$2:$M$253, 2, FALSE)</f>
        <v>5210</v>
      </c>
      <c r="C39" s="17">
        <f>VLOOKUP(CONCATENATE($A39, " ", $B$7), 'Table 6 - Full data'!$A$2:$M$253, 3, FALSE)</f>
        <v>0.01</v>
      </c>
      <c r="D39" s="16">
        <f>VLOOKUP(CONCATENATE($A39, " ", $B$7), 'Table 6 - Full data'!$A$2:$M$253, 4, FALSE)</f>
        <v>1920</v>
      </c>
      <c r="E39" s="16">
        <f>VLOOKUP(CONCATENATE($A39, " ", $B$7), 'Table 6 - Full data'!$A$2:$M$253, 5, FALSE)</f>
        <v>1650</v>
      </c>
      <c r="F39" s="16">
        <f>VLOOKUP(CONCATENATE($A39, " ", $B$7), 'Table 6 - Full data'!$A$2:$M$253, 6, FALSE)</f>
        <v>1215</v>
      </c>
      <c r="G39" s="16">
        <f>VLOOKUP(CONCATENATE($A39, " ", $B$7), 'Table 6 - Full data'!$A$2:$M$253, 7, FALSE)</f>
        <v>3125</v>
      </c>
      <c r="H39" s="16">
        <f>VLOOKUP(CONCATENATE($A39, " ", $B$7), 'Table 6 - Full data'!$A$2:$M$253, 8, FALSE)</f>
        <v>570</v>
      </c>
      <c r="I39" s="17">
        <f>VLOOKUP(CONCATENATE($A39, " ", $B$7), 'Table 6 - Full data'!$A$2:$M$253, 9, FALSE)</f>
        <v>0.37</v>
      </c>
      <c r="J39" s="17">
        <f>VLOOKUP(CONCATENATE($A39, " ", $B$7), 'Table 6 - Full data'!$A$2:$M$253, 10, FALSE)</f>
        <v>0.32</v>
      </c>
      <c r="K39" s="17">
        <f>VLOOKUP(CONCATENATE($A39, " ", $B$7), 'Table 6 - Full data'!$A$2:$M$253, 11, FALSE)</f>
        <v>0.23</v>
      </c>
      <c r="L39" s="17">
        <f>VLOOKUP(CONCATENATE($A39, " ", $B$7), 'Table 6 - Full data'!$A$2:$M$253, 12, FALSE)</f>
        <v>0.6</v>
      </c>
      <c r="M39" s="17">
        <f>VLOOKUP(CONCATENATE($A39, " ", $B$7), 'Table 6 - Full data'!$A$2:$M$253, 13, FALSE)</f>
        <v>0.11</v>
      </c>
    </row>
    <row r="40" spans="1:13" x14ac:dyDescent="0.35">
      <c r="A40" s="11" t="s">
        <v>304</v>
      </c>
      <c r="B40" s="16">
        <f>VLOOKUP(CONCATENATE($A40, " ", $B$7), 'Table 6 - Full data'!$A$2:$M$253, 2, FALSE)</f>
        <v>10975</v>
      </c>
      <c r="C40" s="17">
        <f>VLOOKUP(CONCATENATE($A40, " ", $B$7), 'Table 6 - Full data'!$A$2:$M$253, 3, FALSE)</f>
        <v>0.02</v>
      </c>
      <c r="D40" s="16">
        <f>VLOOKUP(CONCATENATE($A40, " ", $B$7), 'Table 6 - Full data'!$A$2:$M$253, 4, FALSE)</f>
        <v>3980</v>
      </c>
      <c r="E40" s="16">
        <f>VLOOKUP(CONCATENATE($A40, " ", $B$7), 'Table 6 - Full data'!$A$2:$M$253, 5, FALSE)</f>
        <v>3365</v>
      </c>
      <c r="F40" s="16">
        <f>VLOOKUP(CONCATENATE($A40, " ", $B$7), 'Table 6 - Full data'!$A$2:$M$253, 6, FALSE)</f>
        <v>2615</v>
      </c>
      <c r="G40" s="16">
        <f>VLOOKUP(CONCATENATE($A40, " ", $B$7), 'Table 6 - Full data'!$A$2:$M$253, 7, FALSE)</f>
        <v>6400</v>
      </c>
      <c r="H40" s="16">
        <f>VLOOKUP(CONCATENATE($A40, " ", $B$7), 'Table 6 - Full data'!$A$2:$M$253, 8, FALSE)</f>
        <v>1285</v>
      </c>
      <c r="I40" s="17">
        <f>VLOOKUP(CONCATENATE($A40, " ", $B$7), 'Table 6 - Full data'!$A$2:$M$253, 9, FALSE)</f>
        <v>0.36</v>
      </c>
      <c r="J40" s="17">
        <f>VLOOKUP(CONCATENATE($A40, " ", $B$7), 'Table 6 - Full data'!$A$2:$M$253, 10, FALSE)</f>
        <v>0.31</v>
      </c>
      <c r="K40" s="17">
        <f>VLOOKUP(CONCATENATE($A40, " ", $B$7), 'Table 6 - Full data'!$A$2:$M$253, 11, FALSE)</f>
        <v>0.24</v>
      </c>
      <c r="L40" s="17">
        <f>VLOOKUP(CONCATENATE($A40, " ", $B$7), 'Table 6 - Full data'!$A$2:$M$253, 12, FALSE)</f>
        <v>0.57999999999999996</v>
      </c>
      <c r="M40" s="17">
        <f>VLOOKUP(CONCATENATE($A40, " ", $B$7), 'Table 6 - Full data'!$A$2:$M$253, 13, FALSE)</f>
        <v>0.12</v>
      </c>
    </row>
    <row r="41" spans="1:13" x14ac:dyDescent="0.35">
      <c r="A41" s="11" t="s">
        <v>305</v>
      </c>
      <c r="B41" s="16">
        <f>VLOOKUP(CONCATENATE($A41, " ", $B$7), 'Table 6 - Full data'!$A$2:$M$253, 2, FALSE)</f>
        <v>17650</v>
      </c>
      <c r="C41" s="17">
        <f>VLOOKUP(CONCATENATE($A41, " ", $B$7), 'Table 6 - Full data'!$A$2:$M$253, 3, FALSE)</f>
        <v>0.04</v>
      </c>
      <c r="D41" s="16">
        <f>VLOOKUP(CONCATENATE($A41, " ", $B$7), 'Table 6 - Full data'!$A$2:$M$253, 4, FALSE)</f>
        <v>6235</v>
      </c>
      <c r="E41" s="16">
        <f>VLOOKUP(CONCATENATE($A41, " ", $B$7), 'Table 6 - Full data'!$A$2:$M$253, 5, FALSE)</f>
        <v>5425</v>
      </c>
      <c r="F41" s="16">
        <f>VLOOKUP(CONCATENATE($A41, " ", $B$7), 'Table 6 - Full data'!$A$2:$M$253, 6, FALSE)</f>
        <v>4475</v>
      </c>
      <c r="G41" s="16">
        <f>VLOOKUP(CONCATENATE($A41, " ", $B$7), 'Table 6 - Full data'!$A$2:$M$253, 7, FALSE)</f>
        <v>10185</v>
      </c>
      <c r="H41" s="16">
        <f>VLOOKUP(CONCATENATE($A41, " ", $B$7), 'Table 6 - Full data'!$A$2:$M$253, 8, FALSE)</f>
        <v>1965</v>
      </c>
      <c r="I41" s="17">
        <f>VLOOKUP(CONCATENATE($A41, " ", $B$7), 'Table 6 - Full data'!$A$2:$M$253, 9, FALSE)</f>
        <v>0.35</v>
      </c>
      <c r="J41" s="17">
        <f>VLOOKUP(CONCATENATE($A41, " ", $B$7), 'Table 6 - Full data'!$A$2:$M$253, 10, FALSE)</f>
        <v>0.31</v>
      </c>
      <c r="K41" s="17">
        <f>VLOOKUP(CONCATENATE($A41, " ", $B$7), 'Table 6 - Full data'!$A$2:$M$253, 11, FALSE)</f>
        <v>0.25</v>
      </c>
      <c r="L41" s="17">
        <f>VLOOKUP(CONCATENATE($A41, " ", $B$7), 'Table 6 - Full data'!$A$2:$M$253, 12, FALSE)</f>
        <v>0.57999999999999996</v>
      </c>
      <c r="M41" s="17">
        <f>VLOOKUP(CONCATENATE($A41, " ", $B$7), 'Table 6 - Full data'!$A$2:$M$253, 13, FALSE)</f>
        <v>0.11</v>
      </c>
    </row>
    <row r="42" spans="1:13" x14ac:dyDescent="0.35">
      <c r="A42" s="11" t="s">
        <v>306</v>
      </c>
      <c r="B42" s="16">
        <f>VLOOKUP(CONCATENATE($A42, " ", $B$7), 'Table 6 - Full data'!$A$2:$M$253, 2, FALSE)</f>
        <v>360</v>
      </c>
      <c r="C42" s="17">
        <f>VLOOKUP(CONCATENATE($A42, " ", $B$7), 'Table 6 - Full data'!$A$2:$M$253, 3, FALSE)</f>
        <v>0</v>
      </c>
      <c r="D42" s="16">
        <f>VLOOKUP(CONCATENATE($A42, " ", $B$7), 'Table 6 - Full data'!$A$2:$M$253, 4, FALSE)</f>
        <v>140</v>
      </c>
      <c r="E42" s="16">
        <f>VLOOKUP(CONCATENATE($A42, " ", $B$7), 'Table 6 - Full data'!$A$2:$M$253, 5, FALSE)</f>
        <v>110</v>
      </c>
      <c r="F42" s="16">
        <f>VLOOKUP(CONCATENATE($A42, " ", $B$7), 'Table 6 - Full data'!$A$2:$M$253, 6, FALSE)</f>
        <v>70</v>
      </c>
      <c r="G42" s="16">
        <f>VLOOKUP(CONCATENATE($A42, " ", $B$7), 'Table 6 - Full data'!$A$2:$M$253, 7, FALSE)</f>
        <v>240</v>
      </c>
      <c r="H42" s="16">
        <f>VLOOKUP(CONCATENATE($A42, " ", $B$7), 'Table 6 - Full data'!$A$2:$M$253, 8, FALSE)</f>
        <v>35</v>
      </c>
      <c r="I42" s="17">
        <f>VLOOKUP(CONCATENATE($A42, " ", $B$7), 'Table 6 - Full data'!$A$2:$M$253, 9, FALSE)</f>
        <v>0.39</v>
      </c>
      <c r="J42" s="17">
        <f>VLOOKUP(CONCATENATE($A42, " ", $B$7), 'Table 6 - Full data'!$A$2:$M$253, 10, FALSE)</f>
        <v>0.31</v>
      </c>
      <c r="K42" s="17">
        <f>VLOOKUP(CONCATENATE($A42, " ", $B$7), 'Table 6 - Full data'!$A$2:$M$253, 11, FALSE)</f>
        <v>0.2</v>
      </c>
      <c r="L42" s="17">
        <f>VLOOKUP(CONCATENATE($A42, " ", $B$7), 'Table 6 - Full data'!$A$2:$M$253, 12, FALSE)</f>
        <v>0.67</v>
      </c>
      <c r="M42" s="17">
        <f>VLOOKUP(CONCATENATE($A42, " ", $B$7), 'Table 6 - Full data'!$A$2:$M$253, 13, FALSE)</f>
        <v>0.1</v>
      </c>
    </row>
    <row r="43" spans="1:13" x14ac:dyDescent="0.35">
      <c r="A43" s="11" t="s">
        <v>307</v>
      </c>
      <c r="B43" s="16">
        <f>VLOOKUP(CONCATENATE($A43, " ", $B$7), 'Table 6 - Full data'!$A$2:$M$253, 2, FALSE)</f>
        <v>12575</v>
      </c>
      <c r="C43" s="17">
        <f>VLOOKUP(CONCATENATE($A43, " ", $B$7), 'Table 6 - Full data'!$A$2:$M$253, 3, FALSE)</f>
        <v>0.03</v>
      </c>
      <c r="D43" s="16">
        <f>VLOOKUP(CONCATENATE($A43, " ", $B$7), 'Table 6 - Full data'!$A$2:$M$253, 4, FALSE)</f>
        <v>7785</v>
      </c>
      <c r="E43" s="16">
        <f>VLOOKUP(CONCATENATE($A43, " ", $B$7), 'Table 6 - Full data'!$A$2:$M$253, 5, FALSE)</f>
        <v>2750</v>
      </c>
      <c r="F43" s="16">
        <f>VLOOKUP(CONCATENATE($A43, " ", $B$7), 'Table 6 - Full data'!$A$2:$M$253, 6, FALSE)</f>
        <v>1095</v>
      </c>
      <c r="G43" s="16">
        <f>VLOOKUP(CONCATENATE($A43, " ", $B$7), 'Table 6 - Full data'!$A$2:$M$253, 7, FALSE)</f>
        <v>7045</v>
      </c>
      <c r="H43" s="16">
        <f>VLOOKUP(CONCATENATE($A43, " ", $B$7), 'Table 6 - Full data'!$A$2:$M$253, 8, FALSE)</f>
        <v>960</v>
      </c>
      <c r="I43" s="17">
        <f>VLOOKUP(CONCATENATE($A43, " ", $B$7), 'Table 6 - Full data'!$A$2:$M$253, 9, FALSE)</f>
        <v>0.62</v>
      </c>
      <c r="J43" s="17">
        <f>VLOOKUP(CONCATENATE($A43, " ", $B$7), 'Table 6 - Full data'!$A$2:$M$253, 10, FALSE)</f>
        <v>0.22</v>
      </c>
      <c r="K43" s="17">
        <f>VLOOKUP(CONCATENATE($A43, " ", $B$7), 'Table 6 - Full data'!$A$2:$M$253, 11, FALSE)</f>
        <v>0.09</v>
      </c>
      <c r="L43" s="17">
        <f>VLOOKUP(CONCATENATE($A43, " ", $B$7), 'Table 6 - Full data'!$A$2:$M$253, 12, FALSE)</f>
        <v>0.56000000000000005</v>
      </c>
      <c r="M43" s="17">
        <f>VLOOKUP(CONCATENATE($A43, " ", $B$7), 'Table 6 - Full data'!$A$2:$M$253, 13, FALSE)</f>
        <v>0.08</v>
      </c>
    </row>
    <row r="44" spans="1:13" x14ac:dyDescent="0.35">
      <c r="A44" s="11" t="s">
        <v>308</v>
      </c>
      <c r="B44" s="16">
        <f>VLOOKUP(CONCATENATE($A44, " ", $B$7), 'Table 6 - Full data'!$A$2:$M$253, 2, FALSE)</f>
        <v>695</v>
      </c>
      <c r="C44" s="17">
        <f>VLOOKUP(CONCATENATE($A44, " ", $B$7), 'Table 6 - Full data'!$A$2:$M$253, 3, FALSE)</f>
        <v>0</v>
      </c>
      <c r="D44" s="16">
        <f>VLOOKUP(CONCATENATE($A44, " ", $B$7), 'Table 6 - Full data'!$A$2:$M$253, 4, FALSE)</f>
        <v>290</v>
      </c>
      <c r="E44" s="16">
        <f>VLOOKUP(CONCATENATE($A44, " ", $B$7), 'Table 6 - Full data'!$A$2:$M$253, 5, FALSE)</f>
        <v>165</v>
      </c>
      <c r="F44" s="16">
        <f>VLOOKUP(CONCATENATE($A44, " ", $B$7), 'Table 6 - Full data'!$A$2:$M$253, 6, FALSE)</f>
        <v>115</v>
      </c>
      <c r="G44" s="16">
        <f>VLOOKUP(CONCATENATE($A44, " ", $B$7), 'Table 6 - Full data'!$A$2:$M$253, 7, FALSE)</f>
        <v>400</v>
      </c>
      <c r="H44" s="16">
        <f>VLOOKUP(CONCATENATE($A44, " ", $B$7), 'Table 6 - Full data'!$A$2:$M$253, 8, FALSE)</f>
        <v>100</v>
      </c>
      <c r="I44" s="17">
        <f>VLOOKUP(CONCATENATE($A44, " ", $B$7), 'Table 6 - Full data'!$A$2:$M$253, 9, FALSE)</f>
        <v>0.42</v>
      </c>
      <c r="J44" s="17">
        <f>VLOOKUP(CONCATENATE($A44, " ", $B$7), 'Table 6 - Full data'!$A$2:$M$253, 10, FALSE)</f>
        <v>0.24</v>
      </c>
      <c r="K44" s="17">
        <f>VLOOKUP(CONCATENATE($A44, " ", $B$7), 'Table 6 - Full data'!$A$2:$M$253, 11, FALSE)</f>
        <v>0.17</v>
      </c>
      <c r="L44" s="17">
        <f>VLOOKUP(CONCATENATE($A44, " ", $B$7), 'Table 6 - Full data'!$A$2:$M$253, 12, FALSE)</f>
        <v>0.57999999999999996</v>
      </c>
      <c r="M44" s="17">
        <f>VLOOKUP(CONCATENATE($A44, " ", $B$7), 'Table 6 - Full data'!$A$2:$M$253, 13, FALSE)</f>
        <v>0.15</v>
      </c>
    </row>
    <row r="45" spans="1:13" x14ac:dyDescent="0.35">
      <c r="A45" s="11" t="s">
        <v>64</v>
      </c>
      <c r="B45" s="11"/>
      <c r="C45" s="11"/>
      <c r="D45" s="11"/>
      <c r="E45" s="11"/>
      <c r="F45" s="11"/>
      <c r="G45" s="11"/>
      <c r="H45" s="11"/>
      <c r="I45" s="11"/>
      <c r="J45" s="11"/>
      <c r="K45" s="11"/>
      <c r="L45" s="11"/>
      <c r="M45" s="11"/>
    </row>
    <row r="46" spans="1:13" x14ac:dyDescent="0.35">
      <c r="A46" s="11" t="s">
        <v>83</v>
      </c>
      <c r="B46" s="11"/>
      <c r="C46" s="11"/>
      <c r="D46" s="11"/>
      <c r="E46" s="11"/>
      <c r="F46" s="11"/>
      <c r="G46" s="11"/>
      <c r="H46" s="11"/>
      <c r="I46" s="11"/>
      <c r="J46" s="11"/>
      <c r="K46" s="11"/>
      <c r="L46" s="11"/>
      <c r="M46" s="11"/>
    </row>
    <row r="47" spans="1:13" ht="201.5" x14ac:dyDescent="0.35">
      <c r="A47" s="24" t="s">
        <v>65</v>
      </c>
      <c r="B47" s="11"/>
      <c r="C47" s="11"/>
      <c r="D47" s="11"/>
      <c r="E47" s="11"/>
      <c r="F47" s="11"/>
      <c r="G47" s="11"/>
      <c r="H47" s="11"/>
      <c r="I47" s="11"/>
      <c r="J47" s="11"/>
      <c r="K47" s="11"/>
      <c r="L47" s="11"/>
      <c r="M47" s="11"/>
    </row>
    <row r="48" spans="1:13" ht="155" x14ac:dyDescent="0.35">
      <c r="A48" s="24" t="s">
        <v>90</v>
      </c>
      <c r="B48" s="11"/>
      <c r="C48" s="11"/>
      <c r="D48" s="11"/>
      <c r="E48" s="11"/>
      <c r="F48" s="11"/>
      <c r="G48" s="11"/>
      <c r="H48" s="11"/>
      <c r="I48" s="11"/>
      <c r="J48" s="11"/>
      <c r="K48" s="11"/>
      <c r="L48" s="11"/>
      <c r="M48" s="11"/>
    </row>
    <row r="49" spans="1:13" ht="155" x14ac:dyDescent="0.35">
      <c r="A49" s="24" t="s">
        <v>91</v>
      </c>
      <c r="B49" s="11"/>
      <c r="C49" s="11"/>
      <c r="D49" s="11"/>
      <c r="E49" s="11"/>
      <c r="F49" s="11"/>
      <c r="G49" s="11"/>
      <c r="H49" s="11"/>
      <c r="I49" s="11"/>
      <c r="J49" s="11"/>
      <c r="K49" s="11"/>
      <c r="L49" s="11"/>
      <c r="M49" s="11"/>
    </row>
    <row r="50" spans="1:13" x14ac:dyDescent="0.35">
      <c r="A50" s="11" t="s">
        <v>92</v>
      </c>
      <c r="B50" s="11"/>
      <c r="C50" s="11"/>
      <c r="D50" s="11"/>
      <c r="E50" s="11"/>
      <c r="F50" s="11"/>
      <c r="G50" s="11"/>
      <c r="H50" s="11"/>
      <c r="I50" s="11"/>
      <c r="J50" s="11"/>
      <c r="K50" s="11"/>
      <c r="L50" s="11"/>
      <c r="M50" s="11"/>
    </row>
    <row r="51" spans="1:13" x14ac:dyDescent="0.35">
      <c r="A51" s="11" t="s">
        <v>93</v>
      </c>
      <c r="B51" s="11"/>
      <c r="C51" s="11"/>
      <c r="D51" s="11"/>
      <c r="E51" s="11"/>
      <c r="F51" s="11"/>
      <c r="G51" s="11"/>
      <c r="H51" s="11"/>
      <c r="I51" s="11"/>
      <c r="J51" s="11"/>
      <c r="K51" s="11"/>
      <c r="L51" s="11"/>
      <c r="M51" s="11"/>
    </row>
    <row r="52" spans="1:13" x14ac:dyDescent="0.35">
      <c r="A52" s="11" t="s">
        <v>98</v>
      </c>
      <c r="B52" s="11"/>
      <c r="C52" s="11"/>
      <c r="D52" s="11"/>
      <c r="E52" s="11"/>
      <c r="F52" s="11"/>
      <c r="G52" s="11"/>
      <c r="H52" s="11"/>
      <c r="I52" s="11"/>
      <c r="J52" s="11"/>
      <c r="K52" s="11"/>
      <c r="L52" s="11"/>
      <c r="M52" s="11"/>
    </row>
    <row r="53" spans="1:13" x14ac:dyDescent="0.35">
      <c r="A53" s="11" t="s">
        <v>99</v>
      </c>
      <c r="B53" s="11"/>
      <c r="C53" s="11"/>
      <c r="D53" s="11"/>
      <c r="E53" s="11"/>
      <c r="F53" s="11"/>
      <c r="G53" s="11"/>
      <c r="H53" s="11"/>
      <c r="I53" s="11"/>
      <c r="J53" s="11"/>
      <c r="K53" s="11"/>
      <c r="L53" s="11"/>
      <c r="M53" s="11"/>
    </row>
    <row r="54" spans="1:13" x14ac:dyDescent="0.35">
      <c r="A54" s="11" t="s">
        <v>100</v>
      </c>
      <c r="B54" s="11"/>
      <c r="C54" s="11"/>
      <c r="D54" s="11"/>
      <c r="E54" s="11"/>
      <c r="F54" s="11"/>
      <c r="G54" s="11"/>
      <c r="H54" s="11"/>
      <c r="I54" s="11"/>
      <c r="J54" s="11"/>
      <c r="K54" s="11"/>
      <c r="L54" s="11"/>
      <c r="M54" s="11"/>
    </row>
    <row r="55" spans="1:13" x14ac:dyDescent="0.35">
      <c r="A55" s="11" t="s">
        <v>101</v>
      </c>
      <c r="B55" s="11"/>
      <c r="C55" s="11"/>
      <c r="D55" s="11"/>
      <c r="E55" s="11"/>
      <c r="F55" s="11"/>
      <c r="G55" s="11"/>
      <c r="H55" s="11"/>
      <c r="I55" s="11"/>
      <c r="J55" s="11"/>
      <c r="K55" s="11"/>
      <c r="L55" s="11"/>
      <c r="M55" s="11"/>
    </row>
    <row r="56" spans="1:13" x14ac:dyDescent="0.35">
      <c r="A56" s="11" t="s">
        <v>97</v>
      </c>
      <c r="B56" s="11"/>
      <c r="C56" s="11"/>
      <c r="D56" s="11"/>
      <c r="E56" s="11"/>
      <c r="F56" s="11"/>
      <c r="G56" s="11"/>
      <c r="H56" s="11"/>
      <c r="I56" s="11"/>
      <c r="J56" s="11"/>
      <c r="K56" s="11"/>
      <c r="L56" s="11"/>
      <c r="M56" s="11"/>
    </row>
  </sheetData>
  <conditionalFormatting sqref="C1:C1048576 I1:M1048576">
    <cfRule type="dataBar" priority="1">
      <dataBar>
        <cfvo type="num" val="0"/>
        <cfvo type="num" val="1"/>
        <color rgb="FFB4A9D4"/>
      </dataBar>
      <extLst>
        <ext xmlns:x14="http://schemas.microsoft.com/office/spreadsheetml/2009/9/main" uri="{B025F937-C7B1-47D3-B67F-A62EFF666E3E}">
          <x14:id>{A0B768CB-7BDB-43A8-BECC-3E6CEE2437C6}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0B768CB-7BDB-43A8-BECC-3E6CEE2437C6}">
            <x14:dataBar minLength="0" maxLength="100" gradient="0">
              <x14:cfvo type="num">
                <xm:f>0</xm:f>
              </x14:cfvo>
              <x14:cfvo type="num">
                <xm:f>1</xm:f>
              </x14:cfvo>
              <x14:negativeFillColor rgb="FFB4A9D4"/>
              <x14:axisColor rgb="FF000000"/>
            </x14:dataBar>
          </x14:cfRule>
          <xm:sqref>C1:C1048576 I1:M1048576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lookup'!A3:A9</xm:f>
          </x14:formula1>
          <xm:sqref>B7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7"/>
  <sheetViews>
    <sheetView workbookViewId="0"/>
  </sheetViews>
  <sheetFormatPr defaultColWidth="11" defaultRowHeight="15.5" x14ac:dyDescent="0.35"/>
  <cols>
    <col min="1" max="1" width="35.75" customWidth="1"/>
    <col min="2" max="10" width="16.75" customWidth="1"/>
  </cols>
  <sheetData>
    <row r="1" spans="1:10" ht="21" x14ac:dyDescent="0.5">
      <c r="A1" s="10" t="s">
        <v>7</v>
      </c>
      <c r="B1" s="11"/>
      <c r="C1" s="11"/>
      <c r="D1" s="11"/>
      <c r="E1" s="11"/>
      <c r="F1" s="11"/>
      <c r="G1" s="11"/>
      <c r="H1" s="11"/>
      <c r="I1" s="11"/>
      <c r="J1" s="11"/>
    </row>
    <row r="2" spans="1:10" x14ac:dyDescent="0.35">
      <c r="A2" s="11" t="s">
        <v>40</v>
      </c>
      <c r="B2" s="11"/>
      <c r="C2" s="11"/>
      <c r="D2" s="11"/>
      <c r="E2" s="11"/>
      <c r="F2" s="11"/>
      <c r="G2" s="11"/>
      <c r="H2" s="11"/>
      <c r="I2" s="11"/>
      <c r="J2" s="11"/>
    </row>
    <row r="3" spans="1:10" x14ac:dyDescent="0.35">
      <c r="A3" s="11" t="s">
        <v>41</v>
      </c>
      <c r="B3" s="11"/>
      <c r="C3" s="11"/>
      <c r="D3" s="11"/>
      <c r="E3" s="11"/>
      <c r="F3" s="11"/>
      <c r="G3" s="11"/>
      <c r="H3" s="11"/>
      <c r="I3" s="11"/>
      <c r="J3" s="11"/>
    </row>
    <row r="4" spans="1:10" x14ac:dyDescent="0.35">
      <c r="A4" s="11" t="s">
        <v>24</v>
      </c>
      <c r="B4" s="11"/>
      <c r="C4" s="11"/>
      <c r="D4" s="11"/>
      <c r="E4" s="11"/>
      <c r="F4" s="11"/>
      <c r="G4" s="11"/>
      <c r="H4" s="11"/>
      <c r="I4" s="11"/>
      <c r="J4" s="11"/>
    </row>
    <row r="5" spans="1:10" x14ac:dyDescent="0.35">
      <c r="A5" s="11" t="s">
        <v>25</v>
      </c>
      <c r="B5" s="11"/>
      <c r="C5" s="11"/>
      <c r="D5" s="11"/>
      <c r="E5" s="11"/>
      <c r="F5" s="11"/>
      <c r="G5" s="11"/>
      <c r="H5" s="11"/>
      <c r="I5" s="11"/>
      <c r="J5" s="11"/>
    </row>
    <row r="6" spans="1:10" x14ac:dyDescent="0.35">
      <c r="A6" s="11" t="s">
        <v>42</v>
      </c>
      <c r="B6" s="11"/>
      <c r="C6" s="11"/>
      <c r="D6" s="11"/>
      <c r="E6" s="11"/>
      <c r="F6" s="11"/>
      <c r="G6" s="11"/>
      <c r="H6" s="11"/>
      <c r="I6" s="11"/>
      <c r="J6" s="11"/>
    </row>
    <row r="7" spans="1:10" ht="31" x14ac:dyDescent="0.35">
      <c r="A7" s="12" t="s">
        <v>848</v>
      </c>
      <c r="B7" s="12" t="s">
        <v>344</v>
      </c>
      <c r="C7" s="11"/>
      <c r="D7" s="11"/>
      <c r="E7" s="11"/>
      <c r="F7" s="11"/>
      <c r="G7" s="11"/>
      <c r="H7" s="11"/>
      <c r="I7" s="11"/>
      <c r="J7" s="11"/>
    </row>
    <row r="8" spans="1:10" ht="80.150000000000006" customHeight="1" x14ac:dyDescent="0.35">
      <c r="A8" s="12" t="s">
        <v>877</v>
      </c>
      <c r="B8" s="12" t="s">
        <v>863</v>
      </c>
      <c r="C8" s="12" t="s">
        <v>181</v>
      </c>
      <c r="D8" s="12" t="s">
        <v>262</v>
      </c>
      <c r="E8" s="12" t="s">
        <v>864</v>
      </c>
      <c r="F8" s="12" t="s">
        <v>865</v>
      </c>
      <c r="G8" s="12" t="s">
        <v>866</v>
      </c>
      <c r="H8" s="12" t="s">
        <v>182</v>
      </c>
      <c r="I8" s="12" t="s">
        <v>183</v>
      </c>
      <c r="J8" s="12" t="s">
        <v>184</v>
      </c>
    </row>
    <row r="9" spans="1:10" x14ac:dyDescent="0.35">
      <c r="A9" s="13" t="s">
        <v>185</v>
      </c>
      <c r="B9" s="14">
        <f>VLOOKUP(CONCATENATE($A9, " ", $B$7), 'Table 7 - Full data'!$A$2:$J$127, 2, FALSE)</f>
        <v>463685</v>
      </c>
      <c r="C9" s="15">
        <f>VLOOKUP(CONCATENATE($A9, " ", $B$7), 'Table 7 - Full data'!$A$2:$J$127, 3, FALSE)</f>
        <v>1</v>
      </c>
      <c r="D9" s="14">
        <f>VLOOKUP(CONCATENATE($A9, " ", $B$7), 'Table 7 - Full data'!$A$2:$J$127, 4, FALSE)</f>
        <v>460400</v>
      </c>
      <c r="E9" s="14">
        <f>VLOOKUP(CONCATENATE($A9, " ", $B$7), 'Table 7 - Full data'!$A$2:$J$127, 5, FALSE)</f>
        <v>305500</v>
      </c>
      <c r="F9" s="14">
        <f>VLOOKUP(CONCATENATE($A9, " ", $B$7), 'Table 7 - Full data'!$A$2:$J$127, 6, FALSE)</f>
        <v>138305</v>
      </c>
      <c r="G9" s="14">
        <f>VLOOKUP(CONCATENATE($A9, " ", $B$7), 'Table 7 - Full data'!$A$2:$J$127, 7, FALSE)</f>
        <v>16590</v>
      </c>
      <c r="H9" s="15">
        <f>VLOOKUP(CONCATENATE($A9, " ", $B$7), 'Table 7 - Full data'!$A$2:$J$127, 8, FALSE)</f>
        <v>0.66</v>
      </c>
      <c r="I9" s="15">
        <f>VLOOKUP(CONCATENATE($A9, " ", $B$7), 'Table 7 - Full data'!$A$2:$J$127, 9, FALSE)</f>
        <v>0.3</v>
      </c>
      <c r="J9" s="15">
        <f>VLOOKUP(CONCATENATE($A9, " ", $B$7), 'Table 7 - Full data'!$A$2:$J$127, 10, FALSE)</f>
        <v>0.04</v>
      </c>
    </row>
    <row r="10" spans="1:10" x14ac:dyDescent="0.35">
      <c r="A10" s="11" t="s">
        <v>309</v>
      </c>
      <c r="B10" s="16">
        <f>VLOOKUP(CONCATENATE($A10, " ", $B$7), 'Table 7 - Full data'!$A$2:$J$127, 2, FALSE)</f>
        <v>37410</v>
      </c>
      <c r="C10" s="17">
        <f>VLOOKUP(CONCATENATE($A10, " ", $B$7), 'Table 7 - Full data'!$A$2:$J$127, 3, FALSE)</f>
        <v>0.08</v>
      </c>
      <c r="D10" s="16">
        <f>VLOOKUP(CONCATENATE($A10, " ", $B$7), 'Table 7 - Full data'!$A$2:$J$127, 4, FALSE)</f>
        <v>37215</v>
      </c>
      <c r="E10" s="16">
        <f>VLOOKUP(CONCATENATE($A10, " ", $B$7), 'Table 7 - Full data'!$A$2:$J$127, 5, FALSE)</f>
        <v>25895</v>
      </c>
      <c r="F10" s="16">
        <f>VLOOKUP(CONCATENATE($A10, " ", $B$7), 'Table 7 - Full data'!$A$2:$J$127, 6, FALSE)</f>
        <v>9930</v>
      </c>
      <c r="G10" s="16">
        <f>VLOOKUP(CONCATENATE($A10, " ", $B$7), 'Table 7 - Full data'!$A$2:$J$127, 7, FALSE)</f>
        <v>1390</v>
      </c>
      <c r="H10" s="17">
        <f>VLOOKUP(CONCATENATE($A10, " ", $B$7), 'Table 7 - Full data'!$A$2:$J$127, 8, FALSE)</f>
        <v>0.7</v>
      </c>
      <c r="I10" s="17">
        <f>VLOOKUP(CONCATENATE($A10, " ", $B$7), 'Table 7 - Full data'!$A$2:$J$127, 9, FALSE)</f>
        <v>0.27</v>
      </c>
      <c r="J10" s="17">
        <f>VLOOKUP(CONCATENATE($A10, " ", $B$7), 'Table 7 - Full data'!$A$2:$J$127, 10, FALSE)</f>
        <v>0.04</v>
      </c>
    </row>
    <row r="11" spans="1:10" x14ac:dyDescent="0.35">
      <c r="A11" s="11" t="s">
        <v>310</v>
      </c>
      <c r="B11" s="16">
        <f>VLOOKUP(CONCATENATE($A11, " ", $B$7), 'Table 7 - Full data'!$A$2:$J$127, 2, FALSE)</f>
        <v>7495</v>
      </c>
      <c r="C11" s="17">
        <f>VLOOKUP(CONCATENATE($A11, " ", $B$7), 'Table 7 - Full data'!$A$2:$J$127, 3, FALSE)</f>
        <v>0.02</v>
      </c>
      <c r="D11" s="16">
        <f>VLOOKUP(CONCATENATE($A11, " ", $B$7), 'Table 7 - Full data'!$A$2:$J$127, 4, FALSE)</f>
        <v>7435</v>
      </c>
      <c r="E11" s="16">
        <f>VLOOKUP(CONCATENATE($A11, " ", $B$7), 'Table 7 - Full data'!$A$2:$J$127, 5, FALSE)</f>
        <v>5170</v>
      </c>
      <c r="F11" s="16">
        <f>VLOOKUP(CONCATENATE($A11, " ", $B$7), 'Table 7 - Full data'!$A$2:$J$127, 6, FALSE)</f>
        <v>2040</v>
      </c>
      <c r="G11" s="16">
        <f>VLOOKUP(CONCATENATE($A11, " ", $B$7), 'Table 7 - Full data'!$A$2:$J$127, 7, FALSE)</f>
        <v>230</v>
      </c>
      <c r="H11" s="17">
        <f>VLOOKUP(CONCATENATE($A11, " ", $B$7), 'Table 7 - Full data'!$A$2:$J$127, 8, FALSE)</f>
        <v>0.7</v>
      </c>
      <c r="I11" s="17">
        <f>VLOOKUP(CONCATENATE($A11, " ", $B$7), 'Table 7 - Full data'!$A$2:$J$127, 9, FALSE)</f>
        <v>0.27</v>
      </c>
      <c r="J11" s="17">
        <f>VLOOKUP(CONCATENATE($A11, " ", $B$7), 'Table 7 - Full data'!$A$2:$J$127, 10, FALSE)</f>
        <v>0.03</v>
      </c>
    </row>
    <row r="12" spans="1:10" x14ac:dyDescent="0.35">
      <c r="A12" s="11" t="s">
        <v>311</v>
      </c>
      <c r="B12" s="16">
        <f>VLOOKUP(CONCATENATE($A12, " ", $B$7), 'Table 7 - Full data'!$A$2:$J$127, 2, FALSE)</f>
        <v>12095</v>
      </c>
      <c r="C12" s="17">
        <f>VLOOKUP(CONCATENATE($A12, " ", $B$7), 'Table 7 - Full data'!$A$2:$J$127, 3, FALSE)</f>
        <v>0.03</v>
      </c>
      <c r="D12" s="16">
        <f>VLOOKUP(CONCATENATE($A12, " ", $B$7), 'Table 7 - Full data'!$A$2:$J$127, 4, FALSE)</f>
        <v>12025</v>
      </c>
      <c r="E12" s="16">
        <f>VLOOKUP(CONCATENATE($A12, " ", $B$7), 'Table 7 - Full data'!$A$2:$J$127, 5, FALSE)</f>
        <v>8310</v>
      </c>
      <c r="F12" s="16">
        <f>VLOOKUP(CONCATENATE($A12, " ", $B$7), 'Table 7 - Full data'!$A$2:$J$127, 6, FALSE)</f>
        <v>3275</v>
      </c>
      <c r="G12" s="16">
        <f>VLOOKUP(CONCATENATE($A12, " ", $B$7), 'Table 7 - Full data'!$A$2:$J$127, 7, FALSE)</f>
        <v>445</v>
      </c>
      <c r="H12" s="17">
        <f>VLOOKUP(CONCATENATE($A12, " ", $B$7), 'Table 7 - Full data'!$A$2:$J$127, 8, FALSE)</f>
        <v>0.69</v>
      </c>
      <c r="I12" s="17">
        <f>VLOOKUP(CONCATENATE($A12, " ", $B$7), 'Table 7 - Full data'!$A$2:$J$127, 9, FALSE)</f>
        <v>0.27</v>
      </c>
      <c r="J12" s="17">
        <f>VLOOKUP(CONCATENATE($A12, " ", $B$7), 'Table 7 - Full data'!$A$2:$J$127, 10, FALSE)</f>
        <v>0.04</v>
      </c>
    </row>
    <row r="13" spans="1:10" x14ac:dyDescent="0.35">
      <c r="A13" s="11" t="s">
        <v>287</v>
      </c>
      <c r="B13" s="16">
        <f>VLOOKUP(CONCATENATE($A13, " ", $B$7), 'Table 7 - Full data'!$A$2:$J$127, 2, FALSE)</f>
        <v>33950</v>
      </c>
      <c r="C13" s="17">
        <f>VLOOKUP(CONCATENATE($A13, " ", $B$7), 'Table 7 - Full data'!$A$2:$J$127, 3, FALSE)</f>
        <v>7.0000000000000007E-2</v>
      </c>
      <c r="D13" s="16">
        <f>VLOOKUP(CONCATENATE($A13, " ", $B$7), 'Table 7 - Full data'!$A$2:$J$127, 4, FALSE)</f>
        <v>33745</v>
      </c>
      <c r="E13" s="16">
        <f>VLOOKUP(CONCATENATE($A13, " ", $B$7), 'Table 7 - Full data'!$A$2:$J$127, 5, FALSE)</f>
        <v>23610</v>
      </c>
      <c r="F13" s="16">
        <f>VLOOKUP(CONCATENATE($A13, " ", $B$7), 'Table 7 - Full data'!$A$2:$J$127, 6, FALSE)</f>
        <v>8945</v>
      </c>
      <c r="G13" s="16">
        <f>VLOOKUP(CONCATENATE($A13, " ", $B$7), 'Table 7 - Full data'!$A$2:$J$127, 7, FALSE)</f>
        <v>1190</v>
      </c>
      <c r="H13" s="17">
        <f>VLOOKUP(CONCATENATE($A13, " ", $B$7), 'Table 7 - Full data'!$A$2:$J$127, 8, FALSE)</f>
        <v>0.7</v>
      </c>
      <c r="I13" s="17">
        <f>VLOOKUP(CONCATENATE($A13, " ", $B$7), 'Table 7 - Full data'!$A$2:$J$127, 9, FALSE)</f>
        <v>0.27</v>
      </c>
      <c r="J13" s="17">
        <f>VLOOKUP(CONCATENATE($A13, " ", $B$7), 'Table 7 - Full data'!$A$2:$J$127, 10, FALSE)</f>
        <v>0.04</v>
      </c>
    </row>
    <row r="14" spans="1:10" x14ac:dyDescent="0.35">
      <c r="A14" s="11" t="s">
        <v>312</v>
      </c>
      <c r="B14" s="16">
        <f>VLOOKUP(CONCATENATE($A14, " ", $B$7), 'Table 7 - Full data'!$A$2:$J$127, 2, FALSE)</f>
        <v>23620</v>
      </c>
      <c r="C14" s="17">
        <f>VLOOKUP(CONCATENATE($A14, " ", $B$7), 'Table 7 - Full data'!$A$2:$J$127, 3, FALSE)</f>
        <v>0.05</v>
      </c>
      <c r="D14" s="16">
        <f>VLOOKUP(CONCATENATE($A14, " ", $B$7), 'Table 7 - Full data'!$A$2:$J$127, 4, FALSE)</f>
        <v>23480</v>
      </c>
      <c r="E14" s="16">
        <f>VLOOKUP(CONCATENATE($A14, " ", $B$7), 'Table 7 - Full data'!$A$2:$J$127, 5, FALSE)</f>
        <v>16205</v>
      </c>
      <c r="F14" s="16">
        <f>VLOOKUP(CONCATENATE($A14, " ", $B$7), 'Table 7 - Full data'!$A$2:$J$127, 6, FALSE)</f>
        <v>6430</v>
      </c>
      <c r="G14" s="16">
        <f>VLOOKUP(CONCATENATE($A14, " ", $B$7), 'Table 7 - Full data'!$A$2:$J$127, 7, FALSE)</f>
        <v>845</v>
      </c>
      <c r="H14" s="17">
        <f>VLOOKUP(CONCATENATE($A14, " ", $B$7), 'Table 7 - Full data'!$A$2:$J$127, 8, FALSE)</f>
        <v>0.69</v>
      </c>
      <c r="I14" s="17">
        <f>VLOOKUP(CONCATENATE($A14, " ", $B$7), 'Table 7 - Full data'!$A$2:$J$127, 9, FALSE)</f>
        <v>0.27</v>
      </c>
      <c r="J14" s="17">
        <f>VLOOKUP(CONCATENATE($A14, " ", $B$7), 'Table 7 - Full data'!$A$2:$J$127, 10, FALSE)</f>
        <v>0.04</v>
      </c>
    </row>
    <row r="15" spans="1:10" x14ac:dyDescent="0.35">
      <c r="A15" s="11" t="s">
        <v>313</v>
      </c>
      <c r="B15" s="16">
        <f>VLOOKUP(CONCATENATE($A15, " ", $B$7), 'Table 7 - Full data'!$A$2:$J$127, 2, FALSE)</f>
        <v>33600</v>
      </c>
      <c r="C15" s="17">
        <f>VLOOKUP(CONCATENATE($A15, " ", $B$7), 'Table 7 - Full data'!$A$2:$J$127, 3, FALSE)</f>
        <v>7.0000000000000007E-2</v>
      </c>
      <c r="D15" s="16">
        <f>VLOOKUP(CONCATENATE($A15, " ", $B$7), 'Table 7 - Full data'!$A$2:$J$127, 4, FALSE)</f>
        <v>33370</v>
      </c>
      <c r="E15" s="16">
        <f>VLOOKUP(CONCATENATE($A15, " ", $B$7), 'Table 7 - Full data'!$A$2:$J$127, 5, FALSE)</f>
        <v>21900</v>
      </c>
      <c r="F15" s="16">
        <f>VLOOKUP(CONCATENATE($A15, " ", $B$7), 'Table 7 - Full data'!$A$2:$J$127, 6, FALSE)</f>
        <v>10325</v>
      </c>
      <c r="G15" s="16">
        <f>VLOOKUP(CONCATENATE($A15, " ", $B$7), 'Table 7 - Full data'!$A$2:$J$127, 7, FALSE)</f>
        <v>1145</v>
      </c>
      <c r="H15" s="17">
        <f>VLOOKUP(CONCATENATE($A15, " ", $B$7), 'Table 7 - Full data'!$A$2:$J$127, 8, FALSE)</f>
        <v>0.66</v>
      </c>
      <c r="I15" s="17">
        <f>VLOOKUP(CONCATENATE($A15, " ", $B$7), 'Table 7 - Full data'!$A$2:$J$127, 9, FALSE)</f>
        <v>0.31</v>
      </c>
      <c r="J15" s="17">
        <f>VLOOKUP(CONCATENATE($A15, " ", $B$7), 'Table 7 - Full data'!$A$2:$J$127, 10, FALSE)</f>
        <v>0.03</v>
      </c>
    </row>
    <row r="16" spans="1:10" x14ac:dyDescent="0.35">
      <c r="A16" s="11" t="s">
        <v>314</v>
      </c>
      <c r="B16" s="16">
        <f>VLOOKUP(CONCATENATE($A16, " ", $B$7), 'Table 7 - Full data'!$A$2:$J$127, 2, FALSE)</f>
        <v>118580</v>
      </c>
      <c r="C16" s="17">
        <f>VLOOKUP(CONCATENATE($A16, " ", $B$7), 'Table 7 - Full data'!$A$2:$J$127, 3, FALSE)</f>
        <v>0.26</v>
      </c>
      <c r="D16" s="16">
        <f>VLOOKUP(CONCATENATE($A16, " ", $B$7), 'Table 7 - Full data'!$A$2:$J$127, 4, FALSE)</f>
        <v>117670</v>
      </c>
      <c r="E16" s="16">
        <f>VLOOKUP(CONCATENATE($A16, " ", $B$7), 'Table 7 - Full data'!$A$2:$J$127, 5, FALSE)</f>
        <v>78930</v>
      </c>
      <c r="F16" s="16">
        <f>VLOOKUP(CONCATENATE($A16, " ", $B$7), 'Table 7 - Full data'!$A$2:$J$127, 6, FALSE)</f>
        <v>34430</v>
      </c>
      <c r="G16" s="16">
        <f>VLOOKUP(CONCATENATE($A16, " ", $B$7), 'Table 7 - Full data'!$A$2:$J$127, 7, FALSE)</f>
        <v>4305</v>
      </c>
      <c r="H16" s="17">
        <f>VLOOKUP(CONCATENATE($A16, " ", $B$7), 'Table 7 - Full data'!$A$2:$J$127, 8, FALSE)</f>
        <v>0.67</v>
      </c>
      <c r="I16" s="17">
        <f>VLOOKUP(CONCATENATE($A16, " ", $B$7), 'Table 7 - Full data'!$A$2:$J$127, 9, FALSE)</f>
        <v>0.28999999999999998</v>
      </c>
      <c r="J16" s="17">
        <f>VLOOKUP(CONCATENATE($A16, " ", $B$7), 'Table 7 - Full data'!$A$2:$J$127, 10, FALSE)</f>
        <v>0.04</v>
      </c>
    </row>
    <row r="17" spans="1:10" x14ac:dyDescent="0.35">
      <c r="A17" s="11" t="s">
        <v>289</v>
      </c>
      <c r="B17" s="16">
        <f>VLOOKUP(CONCATENATE($A17, " ", $B$7), 'Table 7 - Full data'!$A$2:$J$127, 2, FALSE)</f>
        <v>20595</v>
      </c>
      <c r="C17" s="17">
        <f>VLOOKUP(CONCATENATE($A17, " ", $B$7), 'Table 7 - Full data'!$A$2:$J$127, 3, FALSE)</f>
        <v>0.04</v>
      </c>
      <c r="D17" s="16">
        <f>VLOOKUP(CONCATENATE($A17, " ", $B$7), 'Table 7 - Full data'!$A$2:$J$127, 4, FALSE)</f>
        <v>20450</v>
      </c>
      <c r="E17" s="16">
        <f>VLOOKUP(CONCATENATE($A17, " ", $B$7), 'Table 7 - Full data'!$A$2:$J$127, 5, FALSE)</f>
        <v>13710</v>
      </c>
      <c r="F17" s="16">
        <f>VLOOKUP(CONCATENATE($A17, " ", $B$7), 'Table 7 - Full data'!$A$2:$J$127, 6, FALSE)</f>
        <v>6025</v>
      </c>
      <c r="G17" s="16">
        <f>VLOOKUP(CONCATENATE($A17, " ", $B$7), 'Table 7 - Full data'!$A$2:$J$127, 7, FALSE)</f>
        <v>715</v>
      </c>
      <c r="H17" s="17">
        <f>VLOOKUP(CONCATENATE($A17, " ", $B$7), 'Table 7 - Full data'!$A$2:$J$127, 8, FALSE)</f>
        <v>0.67</v>
      </c>
      <c r="I17" s="17">
        <f>VLOOKUP(CONCATENATE($A17, " ", $B$7), 'Table 7 - Full data'!$A$2:$J$127, 9, FALSE)</f>
        <v>0.28999999999999998</v>
      </c>
      <c r="J17" s="17">
        <f>VLOOKUP(CONCATENATE($A17, " ", $B$7), 'Table 7 - Full data'!$A$2:$J$127, 10, FALSE)</f>
        <v>0.03</v>
      </c>
    </row>
    <row r="18" spans="1:10" x14ac:dyDescent="0.35">
      <c r="A18" s="11" t="s">
        <v>315</v>
      </c>
      <c r="B18" s="16">
        <f>VLOOKUP(CONCATENATE($A18, " ", $B$7), 'Table 7 - Full data'!$A$2:$J$127, 2, FALSE)</f>
        <v>63295</v>
      </c>
      <c r="C18" s="17">
        <f>VLOOKUP(CONCATENATE($A18, " ", $B$7), 'Table 7 - Full data'!$A$2:$J$127, 3, FALSE)</f>
        <v>0.14000000000000001</v>
      </c>
      <c r="D18" s="16">
        <f>VLOOKUP(CONCATENATE($A18, " ", $B$7), 'Table 7 - Full data'!$A$2:$J$127, 4, FALSE)</f>
        <v>62865</v>
      </c>
      <c r="E18" s="16">
        <f>VLOOKUP(CONCATENATE($A18, " ", $B$7), 'Table 7 - Full data'!$A$2:$J$127, 5, FALSE)</f>
        <v>42820</v>
      </c>
      <c r="F18" s="16">
        <f>VLOOKUP(CONCATENATE($A18, " ", $B$7), 'Table 7 - Full data'!$A$2:$J$127, 6, FALSE)</f>
        <v>17820</v>
      </c>
      <c r="G18" s="16">
        <f>VLOOKUP(CONCATENATE($A18, " ", $B$7), 'Table 7 - Full data'!$A$2:$J$127, 7, FALSE)</f>
        <v>2225</v>
      </c>
      <c r="H18" s="17">
        <f>VLOOKUP(CONCATENATE($A18, " ", $B$7), 'Table 7 - Full data'!$A$2:$J$127, 8, FALSE)</f>
        <v>0.68</v>
      </c>
      <c r="I18" s="17">
        <f>VLOOKUP(CONCATENATE($A18, " ", $B$7), 'Table 7 - Full data'!$A$2:$J$127, 9, FALSE)</f>
        <v>0.28000000000000003</v>
      </c>
      <c r="J18" s="17">
        <f>VLOOKUP(CONCATENATE($A18, " ", $B$7), 'Table 7 - Full data'!$A$2:$J$127, 10, FALSE)</f>
        <v>0.04</v>
      </c>
    </row>
    <row r="19" spans="1:10" x14ac:dyDescent="0.35">
      <c r="A19" s="11" t="s">
        <v>316</v>
      </c>
      <c r="B19" s="16">
        <f>VLOOKUP(CONCATENATE($A19, " ", $B$7), 'Table 7 - Full data'!$A$2:$J$127, 2, FALSE)</f>
        <v>62425</v>
      </c>
      <c r="C19" s="17">
        <f>VLOOKUP(CONCATENATE($A19, " ", $B$7), 'Table 7 - Full data'!$A$2:$J$127, 3, FALSE)</f>
        <v>0.13</v>
      </c>
      <c r="D19" s="16">
        <f>VLOOKUP(CONCATENATE($A19, " ", $B$7), 'Table 7 - Full data'!$A$2:$J$127, 4, FALSE)</f>
        <v>61975</v>
      </c>
      <c r="E19" s="16">
        <f>VLOOKUP(CONCATENATE($A19, " ", $B$7), 'Table 7 - Full data'!$A$2:$J$127, 5, FALSE)</f>
        <v>41595</v>
      </c>
      <c r="F19" s="16">
        <f>VLOOKUP(CONCATENATE($A19, " ", $B$7), 'Table 7 - Full data'!$A$2:$J$127, 6, FALSE)</f>
        <v>18105</v>
      </c>
      <c r="G19" s="16">
        <f>VLOOKUP(CONCATENATE($A19, " ", $B$7), 'Table 7 - Full data'!$A$2:$J$127, 7, FALSE)</f>
        <v>2280</v>
      </c>
      <c r="H19" s="17">
        <f>VLOOKUP(CONCATENATE($A19, " ", $B$7), 'Table 7 - Full data'!$A$2:$J$127, 8, FALSE)</f>
        <v>0.67</v>
      </c>
      <c r="I19" s="17">
        <f>VLOOKUP(CONCATENATE($A19, " ", $B$7), 'Table 7 - Full data'!$A$2:$J$127, 9, FALSE)</f>
        <v>0.28999999999999998</v>
      </c>
      <c r="J19" s="17">
        <f>VLOOKUP(CONCATENATE($A19, " ", $B$7), 'Table 7 - Full data'!$A$2:$J$127, 10, FALSE)</f>
        <v>0.04</v>
      </c>
    </row>
    <row r="20" spans="1:10" x14ac:dyDescent="0.35">
      <c r="A20" s="11" t="s">
        <v>317</v>
      </c>
      <c r="B20" s="16">
        <f>VLOOKUP(CONCATENATE($A20, " ", $B$7), 'Table 7 - Full data'!$A$2:$J$127, 2, FALSE)</f>
        <v>950</v>
      </c>
      <c r="C20" s="17">
        <f>VLOOKUP(CONCATENATE($A20, " ", $B$7), 'Table 7 - Full data'!$A$2:$J$127, 3, FALSE)</f>
        <v>0</v>
      </c>
      <c r="D20" s="16">
        <f>VLOOKUP(CONCATENATE($A20, " ", $B$7), 'Table 7 - Full data'!$A$2:$J$127, 4, FALSE)</f>
        <v>945</v>
      </c>
      <c r="E20" s="16">
        <f>VLOOKUP(CONCATENATE($A20, " ", $B$7), 'Table 7 - Full data'!$A$2:$J$127, 5, FALSE)</f>
        <v>600</v>
      </c>
      <c r="F20" s="16">
        <f>VLOOKUP(CONCATENATE($A20, " ", $B$7), 'Table 7 - Full data'!$A$2:$J$127, 6, FALSE)</f>
        <v>320</v>
      </c>
      <c r="G20" s="16">
        <f>VLOOKUP(CONCATENATE($A20, " ", $B$7), 'Table 7 - Full data'!$A$2:$J$127, 7, FALSE)</f>
        <v>25</v>
      </c>
      <c r="H20" s="17">
        <f>VLOOKUP(CONCATENATE($A20, " ", $B$7), 'Table 7 - Full data'!$A$2:$J$127, 8, FALSE)</f>
        <v>0.63</v>
      </c>
      <c r="I20" s="17">
        <f>VLOOKUP(CONCATENATE($A20, " ", $B$7), 'Table 7 - Full data'!$A$2:$J$127, 9, FALSE)</f>
        <v>0.34</v>
      </c>
      <c r="J20" s="17">
        <f>VLOOKUP(CONCATENATE($A20, " ", $B$7), 'Table 7 - Full data'!$A$2:$J$127, 10, FALSE)</f>
        <v>0.03</v>
      </c>
    </row>
    <row r="21" spans="1:10" x14ac:dyDescent="0.35">
      <c r="A21" s="11" t="s">
        <v>318</v>
      </c>
      <c r="B21" s="16">
        <f>VLOOKUP(CONCATENATE($A21, " ", $B$7), 'Table 7 - Full data'!$A$2:$J$127, 2, FALSE)</f>
        <v>980</v>
      </c>
      <c r="C21" s="17">
        <f>VLOOKUP(CONCATENATE($A21, " ", $B$7), 'Table 7 - Full data'!$A$2:$J$127, 3, FALSE)</f>
        <v>0</v>
      </c>
      <c r="D21" s="16">
        <f>VLOOKUP(CONCATENATE($A21, " ", $B$7), 'Table 7 - Full data'!$A$2:$J$127, 4, FALSE)</f>
        <v>970</v>
      </c>
      <c r="E21" s="16">
        <f>VLOOKUP(CONCATENATE($A21, " ", $B$7), 'Table 7 - Full data'!$A$2:$J$127, 5, FALSE)</f>
        <v>620</v>
      </c>
      <c r="F21" s="16">
        <f>VLOOKUP(CONCATENATE($A21, " ", $B$7), 'Table 7 - Full data'!$A$2:$J$127, 6, FALSE)</f>
        <v>320</v>
      </c>
      <c r="G21" s="16">
        <f>VLOOKUP(CONCATENATE($A21, " ", $B$7), 'Table 7 - Full data'!$A$2:$J$127, 7, FALSE)</f>
        <v>30</v>
      </c>
      <c r="H21" s="17">
        <f>VLOOKUP(CONCATENATE($A21, " ", $B$7), 'Table 7 - Full data'!$A$2:$J$127, 8, FALSE)</f>
        <v>0.64</v>
      </c>
      <c r="I21" s="17">
        <f>VLOOKUP(CONCATENATE($A21, " ", $B$7), 'Table 7 - Full data'!$A$2:$J$127, 9, FALSE)</f>
        <v>0.33</v>
      </c>
      <c r="J21" s="17">
        <f>VLOOKUP(CONCATENATE($A21, " ", $B$7), 'Table 7 - Full data'!$A$2:$J$127, 10, FALSE)</f>
        <v>0.03</v>
      </c>
    </row>
    <row r="22" spans="1:10" x14ac:dyDescent="0.35">
      <c r="A22" s="11" t="s">
        <v>319</v>
      </c>
      <c r="B22" s="16">
        <f>VLOOKUP(CONCATENATE($A22, " ", $B$7), 'Table 7 - Full data'!$A$2:$J$127, 2, FALSE)</f>
        <v>33800</v>
      </c>
      <c r="C22" s="17">
        <f>VLOOKUP(CONCATENATE($A22, " ", $B$7), 'Table 7 - Full data'!$A$2:$J$127, 3, FALSE)</f>
        <v>7.0000000000000007E-2</v>
      </c>
      <c r="D22" s="16">
        <f>VLOOKUP(CONCATENATE($A22, " ", $B$7), 'Table 7 - Full data'!$A$2:$J$127, 4, FALSE)</f>
        <v>33560</v>
      </c>
      <c r="E22" s="16">
        <f>VLOOKUP(CONCATENATE($A22, " ", $B$7), 'Table 7 - Full data'!$A$2:$J$127, 5, FALSE)</f>
        <v>23180</v>
      </c>
      <c r="F22" s="16">
        <f>VLOOKUP(CONCATENATE($A22, " ", $B$7), 'Table 7 - Full data'!$A$2:$J$127, 6, FALSE)</f>
        <v>9200</v>
      </c>
      <c r="G22" s="16">
        <f>VLOOKUP(CONCATENATE($A22, " ", $B$7), 'Table 7 - Full data'!$A$2:$J$127, 7, FALSE)</f>
        <v>1180</v>
      </c>
      <c r="H22" s="17">
        <f>VLOOKUP(CONCATENATE($A22, " ", $B$7), 'Table 7 - Full data'!$A$2:$J$127, 8, FALSE)</f>
        <v>0.69</v>
      </c>
      <c r="I22" s="17">
        <f>VLOOKUP(CONCATENATE($A22, " ", $B$7), 'Table 7 - Full data'!$A$2:$J$127, 9, FALSE)</f>
        <v>0.27</v>
      </c>
      <c r="J22" s="17">
        <f>VLOOKUP(CONCATENATE($A22, " ", $B$7), 'Table 7 - Full data'!$A$2:$J$127, 10, FALSE)</f>
        <v>0.04</v>
      </c>
    </row>
    <row r="23" spans="1:10" x14ac:dyDescent="0.35">
      <c r="A23" s="11" t="s">
        <v>320</v>
      </c>
      <c r="B23" s="16">
        <f>VLOOKUP(CONCATENATE($A23, " ", $B$7), 'Table 7 - Full data'!$A$2:$J$127, 2, FALSE)</f>
        <v>1260</v>
      </c>
      <c r="C23" s="17">
        <f>VLOOKUP(CONCATENATE($A23, " ", $B$7), 'Table 7 - Full data'!$A$2:$J$127, 3, FALSE)</f>
        <v>0</v>
      </c>
      <c r="D23" s="16">
        <f>VLOOKUP(CONCATENATE($A23, " ", $B$7), 'Table 7 - Full data'!$A$2:$J$127, 4, FALSE)</f>
        <v>1260</v>
      </c>
      <c r="E23" s="16">
        <f>VLOOKUP(CONCATENATE($A23, " ", $B$7), 'Table 7 - Full data'!$A$2:$J$127, 5, FALSE)</f>
        <v>795</v>
      </c>
      <c r="F23" s="16">
        <f>VLOOKUP(CONCATENATE($A23, " ", $B$7), 'Table 7 - Full data'!$A$2:$J$127, 6, FALSE)</f>
        <v>425</v>
      </c>
      <c r="G23" s="16">
        <f>VLOOKUP(CONCATENATE($A23, " ", $B$7), 'Table 7 - Full data'!$A$2:$J$127, 7, FALSE)</f>
        <v>40</v>
      </c>
      <c r="H23" s="17">
        <f>VLOOKUP(CONCATENATE($A23, " ", $B$7), 'Table 7 - Full data'!$A$2:$J$127, 8, FALSE)</f>
        <v>0.63</v>
      </c>
      <c r="I23" s="17">
        <f>VLOOKUP(CONCATENATE($A23, " ", $B$7), 'Table 7 - Full data'!$A$2:$J$127, 9, FALSE)</f>
        <v>0.34</v>
      </c>
      <c r="J23" s="17">
        <f>VLOOKUP(CONCATENATE($A23, " ", $B$7), 'Table 7 - Full data'!$A$2:$J$127, 10, FALSE)</f>
        <v>0.03</v>
      </c>
    </row>
    <row r="24" spans="1:10" x14ac:dyDescent="0.35">
      <c r="A24" s="11" t="s">
        <v>306</v>
      </c>
      <c r="B24" s="16">
        <f>VLOOKUP(CONCATENATE($A24, " ", $B$7), 'Table 7 - Full data'!$A$2:$J$127, 2, FALSE)</f>
        <v>360</v>
      </c>
      <c r="C24" s="17">
        <f>VLOOKUP(CONCATENATE($A24, " ", $B$7), 'Table 7 - Full data'!$A$2:$J$127, 3, FALSE)</f>
        <v>0</v>
      </c>
      <c r="D24" s="16">
        <f>VLOOKUP(CONCATENATE($A24, " ", $B$7), 'Table 7 - Full data'!$A$2:$J$127, 4, FALSE)</f>
        <v>355</v>
      </c>
      <c r="E24" s="16">
        <f>VLOOKUP(CONCATENATE($A24, " ", $B$7), 'Table 7 - Full data'!$A$2:$J$127, 5, FALSE)</f>
        <v>245</v>
      </c>
      <c r="F24" s="16">
        <f>VLOOKUP(CONCATENATE($A24, " ", $B$7), 'Table 7 - Full data'!$A$2:$J$127, 6, FALSE)</f>
        <v>90</v>
      </c>
      <c r="G24" s="16">
        <f>VLOOKUP(CONCATENATE($A24, " ", $B$7), 'Table 7 - Full data'!$A$2:$J$127, 7, FALSE)</f>
        <v>20</v>
      </c>
      <c r="H24" s="17">
        <f>VLOOKUP(CONCATENATE($A24, " ", $B$7), 'Table 7 - Full data'!$A$2:$J$127, 8, FALSE)</f>
        <v>0.69</v>
      </c>
      <c r="I24" s="17">
        <f>VLOOKUP(CONCATENATE($A24, " ", $B$7), 'Table 7 - Full data'!$A$2:$J$127, 9, FALSE)</f>
        <v>0.25</v>
      </c>
      <c r="J24" s="17">
        <f>VLOOKUP(CONCATENATE($A24, " ", $B$7), 'Table 7 - Full data'!$A$2:$J$127, 10, FALSE)</f>
        <v>0.06</v>
      </c>
    </row>
    <row r="25" spans="1:10" x14ac:dyDescent="0.35">
      <c r="A25" s="11" t="s">
        <v>307</v>
      </c>
      <c r="B25" s="16">
        <f>VLOOKUP(CONCATENATE($A25, " ", $B$7), 'Table 7 - Full data'!$A$2:$J$127, 2, FALSE)</f>
        <v>12575</v>
      </c>
      <c r="C25" s="17">
        <f>VLOOKUP(CONCATENATE($A25, " ", $B$7), 'Table 7 - Full data'!$A$2:$J$127, 3, FALSE)</f>
        <v>0.03</v>
      </c>
      <c r="D25" s="16">
        <f>VLOOKUP(CONCATENATE($A25, " ", $B$7), 'Table 7 - Full data'!$A$2:$J$127, 4, FALSE)</f>
        <v>12560</v>
      </c>
      <c r="E25" s="16">
        <f>VLOOKUP(CONCATENATE($A25, " ", $B$7), 'Table 7 - Full data'!$A$2:$J$127, 5, FALSE)</f>
        <v>1780</v>
      </c>
      <c r="F25" s="16">
        <f>VLOOKUP(CONCATENATE($A25, " ", $B$7), 'Table 7 - Full data'!$A$2:$J$127, 6, FALSE)</f>
        <v>10560</v>
      </c>
      <c r="G25" s="16">
        <f>VLOOKUP(CONCATENATE($A25, " ", $B$7), 'Table 7 - Full data'!$A$2:$J$127, 7, FALSE)</f>
        <v>220</v>
      </c>
      <c r="H25" s="17">
        <f>VLOOKUP(CONCATENATE($A25, " ", $B$7), 'Table 7 - Full data'!$A$2:$J$127, 8, FALSE)</f>
        <v>0.14000000000000001</v>
      </c>
      <c r="I25" s="17">
        <f>VLOOKUP(CONCATENATE($A25, " ", $B$7), 'Table 7 - Full data'!$A$2:$J$127, 9, FALSE)</f>
        <v>0.84</v>
      </c>
      <c r="J25" s="17">
        <f>VLOOKUP(CONCATENATE($A25, " ", $B$7), 'Table 7 - Full data'!$A$2:$J$127, 10, FALSE)</f>
        <v>0.02</v>
      </c>
    </row>
    <row r="26" spans="1:10" x14ac:dyDescent="0.35">
      <c r="A26" s="11" t="s">
        <v>308</v>
      </c>
      <c r="B26" s="16">
        <f>VLOOKUP(CONCATENATE($A26, " ", $B$7), 'Table 7 - Full data'!$A$2:$J$127, 2, FALSE)</f>
        <v>695</v>
      </c>
      <c r="C26" s="17">
        <f>VLOOKUP(CONCATENATE($A26, " ", $B$7), 'Table 7 - Full data'!$A$2:$J$127, 3, FALSE)</f>
        <v>0</v>
      </c>
      <c r="D26" s="16">
        <f>VLOOKUP(CONCATENATE($A26, " ", $B$7), 'Table 7 - Full data'!$A$2:$J$127, 4, FALSE)</f>
        <v>520</v>
      </c>
      <c r="E26" s="16">
        <f>VLOOKUP(CONCATENATE($A26, " ", $B$7), 'Table 7 - Full data'!$A$2:$J$127, 5, FALSE)</f>
        <v>145</v>
      </c>
      <c r="F26" s="16">
        <f>VLOOKUP(CONCATENATE($A26, " ", $B$7), 'Table 7 - Full data'!$A$2:$J$127, 6, FALSE)</f>
        <v>70</v>
      </c>
      <c r="G26" s="16">
        <f>VLOOKUP(CONCATENATE($A26, " ", $B$7), 'Table 7 - Full data'!$A$2:$J$127, 7, FALSE)</f>
        <v>310</v>
      </c>
      <c r="H26" s="17">
        <f>VLOOKUP(CONCATENATE($A26, " ", $B$7), 'Table 7 - Full data'!$A$2:$J$127, 8, FALSE)</f>
        <v>0.28000000000000003</v>
      </c>
      <c r="I26" s="17">
        <f>VLOOKUP(CONCATENATE($A26, " ", $B$7), 'Table 7 - Full data'!$A$2:$J$127, 9, FALSE)</f>
        <v>0.13</v>
      </c>
      <c r="J26" s="17">
        <f>VLOOKUP(CONCATENATE($A26, " ", $B$7), 'Table 7 - Full data'!$A$2:$J$127, 10, FALSE)</f>
        <v>0.59</v>
      </c>
    </row>
    <row r="27" spans="1:10" x14ac:dyDescent="0.35">
      <c r="A27" s="11" t="s">
        <v>64</v>
      </c>
      <c r="B27" s="11"/>
      <c r="C27" s="11"/>
      <c r="D27" s="11"/>
      <c r="E27" s="11"/>
      <c r="F27" s="11"/>
      <c r="G27" s="11"/>
      <c r="H27" s="11"/>
      <c r="I27" s="11"/>
      <c r="J27" s="11"/>
    </row>
    <row r="28" spans="1:10" x14ac:dyDescent="0.35">
      <c r="A28" s="11" t="s">
        <v>83</v>
      </c>
      <c r="B28" s="11"/>
      <c r="C28" s="11"/>
      <c r="D28" s="11"/>
      <c r="E28" s="11"/>
      <c r="F28" s="11"/>
      <c r="G28" s="11"/>
      <c r="H28" s="11"/>
      <c r="I28" s="11"/>
      <c r="J28" s="11"/>
    </row>
    <row r="29" spans="1:10" ht="201.5" x14ac:dyDescent="0.35">
      <c r="A29" s="24" t="s">
        <v>65</v>
      </c>
      <c r="B29" s="11"/>
      <c r="C29" s="11"/>
      <c r="D29" s="11"/>
      <c r="E29" s="11"/>
      <c r="F29" s="11"/>
      <c r="G29" s="11"/>
      <c r="H29" s="11"/>
      <c r="I29" s="11"/>
      <c r="J29" s="11"/>
    </row>
    <row r="30" spans="1:10" ht="155" x14ac:dyDescent="0.35">
      <c r="A30" s="24" t="s">
        <v>102</v>
      </c>
      <c r="B30" s="11"/>
      <c r="C30" s="11"/>
      <c r="D30" s="11"/>
      <c r="E30" s="11"/>
      <c r="F30" s="11"/>
      <c r="G30" s="11"/>
      <c r="H30" s="11"/>
      <c r="I30" s="11"/>
      <c r="J30" s="11"/>
    </row>
    <row r="31" spans="1:10" ht="155" x14ac:dyDescent="0.35">
      <c r="A31" s="24" t="s">
        <v>91</v>
      </c>
      <c r="B31" s="11"/>
      <c r="C31" s="11"/>
      <c r="D31" s="11"/>
      <c r="E31" s="11"/>
      <c r="F31" s="11"/>
      <c r="G31" s="11"/>
      <c r="H31" s="11"/>
      <c r="I31" s="11"/>
      <c r="J31" s="11"/>
    </row>
    <row r="32" spans="1:10" x14ac:dyDescent="0.35">
      <c r="A32" s="11" t="s">
        <v>103</v>
      </c>
      <c r="B32" s="11"/>
      <c r="C32" s="11"/>
      <c r="D32" s="11"/>
      <c r="E32" s="11"/>
      <c r="F32" s="11"/>
      <c r="G32" s="11"/>
      <c r="H32" s="11"/>
      <c r="I32" s="11"/>
      <c r="J32" s="11"/>
    </row>
    <row r="33" spans="1:10" x14ac:dyDescent="0.35">
      <c r="A33" s="11" t="s">
        <v>93</v>
      </c>
      <c r="B33" s="11"/>
      <c r="C33" s="11"/>
      <c r="D33" s="11"/>
      <c r="E33" s="11"/>
      <c r="F33" s="11"/>
      <c r="G33" s="11"/>
      <c r="H33" s="11"/>
      <c r="I33" s="11"/>
      <c r="J33" s="11"/>
    </row>
    <row r="34" spans="1:10" x14ac:dyDescent="0.35">
      <c r="A34" s="11" t="s">
        <v>94</v>
      </c>
      <c r="B34" s="11"/>
      <c r="C34" s="11"/>
      <c r="D34" s="11"/>
      <c r="E34" s="11"/>
      <c r="F34" s="11"/>
      <c r="G34" s="11"/>
      <c r="H34" s="11"/>
      <c r="I34" s="11"/>
      <c r="J34" s="11"/>
    </row>
    <row r="35" spans="1:10" x14ac:dyDescent="0.35">
      <c r="A35" s="11" t="s">
        <v>95</v>
      </c>
      <c r="B35" s="11"/>
      <c r="C35" s="11"/>
      <c r="D35" s="11"/>
      <c r="E35" s="11"/>
      <c r="F35" s="11"/>
      <c r="G35" s="11"/>
      <c r="H35" s="11"/>
      <c r="I35" s="11"/>
      <c r="J35" s="11"/>
    </row>
    <row r="36" spans="1:10" x14ac:dyDescent="0.35">
      <c r="A36" s="11" t="s">
        <v>96</v>
      </c>
      <c r="B36" s="11"/>
      <c r="C36" s="11"/>
      <c r="D36" s="11"/>
      <c r="E36" s="11"/>
      <c r="F36" s="11"/>
      <c r="G36" s="11"/>
      <c r="H36" s="11"/>
      <c r="I36" s="11"/>
      <c r="J36" s="11"/>
    </row>
    <row r="37" spans="1:10" x14ac:dyDescent="0.35">
      <c r="A37" s="11" t="s">
        <v>104</v>
      </c>
      <c r="B37" s="11"/>
      <c r="C37" s="11"/>
      <c r="D37" s="11"/>
      <c r="E37" s="11"/>
      <c r="F37" s="11"/>
      <c r="G37" s="11"/>
      <c r="H37" s="11"/>
      <c r="I37" s="11"/>
      <c r="J37" s="11"/>
    </row>
  </sheetData>
  <conditionalFormatting sqref="C1:C1048576 H1:J1048576">
    <cfRule type="dataBar" priority="1">
      <dataBar>
        <cfvo type="num" val="0"/>
        <cfvo type="num" val="1"/>
        <color rgb="FFB4A9D4"/>
      </dataBar>
      <extLst>
        <ext xmlns:x14="http://schemas.microsoft.com/office/spreadsheetml/2009/9/main" uri="{B025F937-C7B1-47D3-B67F-A62EFF666E3E}">
          <x14:id>{48FE7E40-B109-4632-AC06-AB74D17DCF0F}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8FE7E40-B109-4632-AC06-AB74D17DCF0F}">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lookup'!A3:A9</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8"/>
  <sheetViews>
    <sheetView workbookViewId="0"/>
  </sheetViews>
  <sheetFormatPr defaultColWidth="11" defaultRowHeight="15.5" x14ac:dyDescent="0.35"/>
  <cols>
    <col min="1" max="1" width="35.75" customWidth="1"/>
    <col min="2" max="13" width="16.75" customWidth="1"/>
  </cols>
  <sheetData>
    <row r="1" spans="1:13" ht="21" x14ac:dyDescent="0.5">
      <c r="A1" s="10" t="s">
        <v>8</v>
      </c>
      <c r="B1" s="11"/>
      <c r="C1" s="11"/>
      <c r="D1" s="11"/>
      <c r="E1" s="11"/>
      <c r="F1" s="11"/>
      <c r="G1" s="11"/>
      <c r="H1" s="11"/>
      <c r="I1" s="11"/>
      <c r="J1" s="11"/>
      <c r="K1" s="11"/>
      <c r="L1" s="11"/>
      <c r="M1" s="11"/>
    </row>
    <row r="2" spans="1:13" x14ac:dyDescent="0.35">
      <c r="A2" s="11" t="s">
        <v>43</v>
      </c>
      <c r="B2" s="11"/>
      <c r="C2" s="11"/>
      <c r="D2" s="11"/>
      <c r="E2" s="11"/>
      <c r="F2" s="11"/>
      <c r="G2" s="11"/>
      <c r="H2" s="11"/>
      <c r="I2" s="11"/>
      <c r="J2" s="11"/>
      <c r="K2" s="11"/>
      <c r="L2" s="11"/>
      <c r="M2" s="11"/>
    </row>
    <row r="3" spans="1:13" x14ac:dyDescent="0.35">
      <c r="A3" s="11" t="s">
        <v>44</v>
      </c>
      <c r="B3" s="11"/>
      <c r="C3" s="11"/>
      <c r="D3" s="11"/>
      <c r="E3" s="11"/>
      <c r="F3" s="11"/>
      <c r="G3" s="11"/>
      <c r="H3" s="11"/>
      <c r="I3" s="11"/>
      <c r="J3" s="11"/>
      <c r="K3" s="11"/>
      <c r="L3" s="11"/>
      <c r="M3" s="11"/>
    </row>
    <row r="4" spans="1:13" x14ac:dyDescent="0.35">
      <c r="A4" s="11" t="s">
        <v>24</v>
      </c>
      <c r="B4" s="11"/>
      <c r="C4" s="11"/>
      <c r="D4" s="11"/>
      <c r="E4" s="11"/>
      <c r="F4" s="11"/>
      <c r="G4" s="11"/>
      <c r="H4" s="11"/>
      <c r="I4" s="11"/>
      <c r="J4" s="11"/>
      <c r="K4" s="11"/>
      <c r="L4" s="11"/>
      <c r="M4" s="11"/>
    </row>
    <row r="5" spans="1:13" x14ac:dyDescent="0.35">
      <c r="A5" s="11" t="s">
        <v>25</v>
      </c>
      <c r="B5" s="11"/>
      <c r="C5" s="11"/>
      <c r="D5" s="11"/>
      <c r="E5" s="11"/>
      <c r="F5" s="11"/>
      <c r="G5" s="11"/>
      <c r="H5" s="11"/>
      <c r="I5" s="11"/>
      <c r="J5" s="11"/>
      <c r="K5" s="11"/>
      <c r="L5" s="11"/>
      <c r="M5" s="11"/>
    </row>
    <row r="6" spans="1:13" x14ac:dyDescent="0.35">
      <c r="A6" s="11" t="s">
        <v>42</v>
      </c>
      <c r="B6" s="11"/>
      <c r="C6" s="11"/>
      <c r="D6" s="11"/>
      <c r="E6" s="11"/>
      <c r="F6" s="11"/>
      <c r="G6" s="11"/>
      <c r="H6" s="11"/>
      <c r="I6" s="11"/>
      <c r="J6" s="11"/>
      <c r="K6" s="11"/>
      <c r="L6" s="11"/>
      <c r="M6" s="11"/>
    </row>
    <row r="7" spans="1:13" ht="31" x14ac:dyDescent="0.35">
      <c r="A7" s="12" t="s">
        <v>848</v>
      </c>
      <c r="B7" s="12" t="s">
        <v>344</v>
      </c>
      <c r="C7" s="11"/>
      <c r="D7" s="11"/>
      <c r="E7" s="11"/>
      <c r="F7" s="11"/>
      <c r="G7" s="11"/>
      <c r="H7" s="11"/>
      <c r="I7" s="11"/>
      <c r="J7" s="11"/>
      <c r="K7" s="11"/>
      <c r="L7" s="11"/>
      <c r="M7" s="11"/>
    </row>
    <row r="8" spans="1:13" ht="100" customHeight="1" x14ac:dyDescent="0.35">
      <c r="A8" s="12" t="s">
        <v>862</v>
      </c>
      <c r="B8" s="12" t="s">
        <v>863</v>
      </c>
      <c r="C8" s="12" t="s">
        <v>181</v>
      </c>
      <c r="D8" s="12" t="s">
        <v>867</v>
      </c>
      <c r="E8" s="12" t="s">
        <v>868</v>
      </c>
      <c r="F8" s="12" t="s">
        <v>869</v>
      </c>
      <c r="G8" s="12" t="s">
        <v>870</v>
      </c>
      <c r="H8" s="12" t="s">
        <v>871</v>
      </c>
      <c r="I8" s="12" t="s">
        <v>872</v>
      </c>
      <c r="J8" s="12" t="s">
        <v>873</v>
      </c>
      <c r="K8" s="12" t="s">
        <v>874</v>
      </c>
      <c r="L8" s="12" t="s">
        <v>875</v>
      </c>
      <c r="M8" s="12" t="s">
        <v>876</v>
      </c>
    </row>
    <row r="9" spans="1:13" x14ac:dyDescent="0.35">
      <c r="A9" s="13" t="s">
        <v>185</v>
      </c>
      <c r="B9" s="14">
        <f>VLOOKUP(CONCATENATE($A9, " ", $B$7), 'Table 8 - Full data'!$A$2:$M$127, 2, FALSE)</f>
        <v>463685</v>
      </c>
      <c r="C9" s="15">
        <f>VLOOKUP(CONCATENATE($A9, " ", $B$7), 'Table 8 - Full data'!$A$2:$M$127, 3, FALSE)</f>
        <v>1</v>
      </c>
      <c r="D9" s="14">
        <f>VLOOKUP(CONCATENATE($A9, " ", $B$7), 'Table 8 - Full data'!$A$2:$M$127, 4, FALSE)</f>
        <v>171075</v>
      </c>
      <c r="E9" s="14">
        <f>VLOOKUP(CONCATENATE($A9, " ", $B$7), 'Table 8 - Full data'!$A$2:$M$127, 5, FALSE)</f>
        <v>144340</v>
      </c>
      <c r="F9" s="14">
        <f>VLOOKUP(CONCATENATE($A9, " ", $B$7), 'Table 8 - Full data'!$A$2:$M$127, 6, FALSE)</f>
        <v>109940</v>
      </c>
      <c r="G9" s="14">
        <f>VLOOKUP(CONCATENATE($A9, " ", $B$7), 'Table 8 - Full data'!$A$2:$M$127, 7, FALSE)</f>
        <v>274165</v>
      </c>
      <c r="H9" s="14">
        <f>VLOOKUP(CONCATENATE($A9, " ", $B$7), 'Table 8 - Full data'!$A$2:$M$127, 8, FALSE)</f>
        <v>51520</v>
      </c>
      <c r="I9" s="15">
        <f>VLOOKUP(CONCATENATE($A9, " ", $B$7), 'Table 8 - Full data'!$A$2:$M$127, 9, FALSE)</f>
        <v>0.37</v>
      </c>
      <c r="J9" s="15">
        <f>VLOOKUP(CONCATENATE($A9, " ", $B$7), 'Table 8 - Full data'!$A$2:$M$127, 10, FALSE)</f>
        <v>0.31</v>
      </c>
      <c r="K9" s="15">
        <f>VLOOKUP(CONCATENATE($A9, " ", $B$7), 'Table 8 - Full data'!$A$2:$M$127, 11, FALSE)</f>
        <v>0.24</v>
      </c>
      <c r="L9" s="15">
        <f>VLOOKUP(CONCATENATE($A9, " ", $B$7), 'Table 8 - Full data'!$A$2:$M$127, 12, FALSE)</f>
        <v>0.59</v>
      </c>
      <c r="M9" s="15">
        <f>VLOOKUP(CONCATENATE($A9, " ", $B$7), 'Table 8 - Full data'!$A$2:$M$127, 13, FALSE)</f>
        <v>0.11</v>
      </c>
    </row>
    <row r="10" spans="1:13" x14ac:dyDescent="0.35">
      <c r="A10" s="11" t="s">
        <v>309</v>
      </c>
      <c r="B10" s="16">
        <f>VLOOKUP(CONCATENATE($A10, " ", $B$7), 'Table 8 - Full data'!$A$2:$M$127, 2, FALSE)</f>
        <v>37410</v>
      </c>
      <c r="C10" s="17">
        <f>VLOOKUP(CONCATENATE($A10, " ", $B$7), 'Table 8 - Full data'!$A$2:$M$127, 3, FALSE)</f>
        <v>0.08</v>
      </c>
      <c r="D10" s="16">
        <f>VLOOKUP(CONCATENATE($A10, " ", $B$7), 'Table 8 - Full data'!$A$2:$M$127, 4, FALSE)</f>
        <v>13340</v>
      </c>
      <c r="E10" s="16">
        <f>VLOOKUP(CONCATENATE($A10, " ", $B$7), 'Table 8 - Full data'!$A$2:$M$127, 5, FALSE)</f>
        <v>11940</v>
      </c>
      <c r="F10" s="16">
        <f>VLOOKUP(CONCATENATE($A10, " ", $B$7), 'Table 8 - Full data'!$A$2:$M$127, 6, FALSE)</f>
        <v>9045</v>
      </c>
      <c r="G10" s="16">
        <f>VLOOKUP(CONCATENATE($A10, " ", $B$7), 'Table 8 - Full data'!$A$2:$M$127, 7, FALSE)</f>
        <v>21925</v>
      </c>
      <c r="H10" s="16">
        <f>VLOOKUP(CONCATENATE($A10, " ", $B$7), 'Table 8 - Full data'!$A$2:$M$127, 8, FALSE)</f>
        <v>4170</v>
      </c>
      <c r="I10" s="17">
        <f>VLOOKUP(CONCATENATE($A10, " ", $B$7), 'Table 8 - Full data'!$A$2:$M$127, 9, FALSE)</f>
        <v>0.36</v>
      </c>
      <c r="J10" s="17">
        <f>VLOOKUP(CONCATENATE($A10, " ", $B$7), 'Table 8 - Full data'!$A$2:$M$127, 10, FALSE)</f>
        <v>0.32</v>
      </c>
      <c r="K10" s="17">
        <f>VLOOKUP(CONCATENATE($A10, " ", $B$7), 'Table 8 - Full data'!$A$2:$M$127, 11, FALSE)</f>
        <v>0.24</v>
      </c>
      <c r="L10" s="17">
        <f>VLOOKUP(CONCATENATE($A10, " ", $B$7), 'Table 8 - Full data'!$A$2:$M$127, 12, FALSE)</f>
        <v>0.59</v>
      </c>
      <c r="M10" s="17">
        <f>VLOOKUP(CONCATENATE($A10, " ", $B$7), 'Table 8 - Full data'!$A$2:$M$127, 13, FALSE)</f>
        <v>0.11</v>
      </c>
    </row>
    <row r="11" spans="1:13" x14ac:dyDescent="0.35">
      <c r="A11" s="11" t="s">
        <v>310</v>
      </c>
      <c r="B11" s="16">
        <f>VLOOKUP(CONCATENATE($A11, " ", $B$7), 'Table 8 - Full data'!$A$2:$M$127, 2, FALSE)</f>
        <v>7495</v>
      </c>
      <c r="C11" s="17">
        <f>VLOOKUP(CONCATENATE($A11, " ", $B$7), 'Table 8 - Full data'!$A$2:$M$127, 3, FALSE)</f>
        <v>0.02</v>
      </c>
      <c r="D11" s="16">
        <f>VLOOKUP(CONCATENATE($A11, " ", $B$7), 'Table 8 - Full data'!$A$2:$M$127, 4, FALSE)</f>
        <v>2675</v>
      </c>
      <c r="E11" s="16">
        <f>VLOOKUP(CONCATENATE($A11, " ", $B$7), 'Table 8 - Full data'!$A$2:$M$127, 5, FALSE)</f>
        <v>2380</v>
      </c>
      <c r="F11" s="16">
        <f>VLOOKUP(CONCATENATE($A11, " ", $B$7), 'Table 8 - Full data'!$A$2:$M$127, 6, FALSE)</f>
        <v>1985</v>
      </c>
      <c r="G11" s="16">
        <f>VLOOKUP(CONCATENATE($A11, " ", $B$7), 'Table 8 - Full data'!$A$2:$M$127, 7, FALSE)</f>
        <v>4365</v>
      </c>
      <c r="H11" s="16">
        <f>VLOOKUP(CONCATENATE($A11, " ", $B$7), 'Table 8 - Full data'!$A$2:$M$127, 8, FALSE)</f>
        <v>765</v>
      </c>
      <c r="I11" s="17">
        <f>VLOOKUP(CONCATENATE($A11, " ", $B$7), 'Table 8 - Full data'!$A$2:$M$127, 9, FALSE)</f>
        <v>0.36</v>
      </c>
      <c r="J11" s="17">
        <f>VLOOKUP(CONCATENATE($A11, " ", $B$7), 'Table 8 - Full data'!$A$2:$M$127, 10, FALSE)</f>
        <v>0.32</v>
      </c>
      <c r="K11" s="17">
        <f>VLOOKUP(CONCATENATE($A11, " ", $B$7), 'Table 8 - Full data'!$A$2:$M$127, 11, FALSE)</f>
        <v>0.26</v>
      </c>
      <c r="L11" s="17">
        <f>VLOOKUP(CONCATENATE($A11, " ", $B$7), 'Table 8 - Full data'!$A$2:$M$127, 12, FALSE)</f>
        <v>0.57999999999999996</v>
      </c>
      <c r="M11" s="17">
        <f>VLOOKUP(CONCATENATE($A11, " ", $B$7), 'Table 8 - Full data'!$A$2:$M$127, 13, FALSE)</f>
        <v>0.1</v>
      </c>
    </row>
    <row r="12" spans="1:13" x14ac:dyDescent="0.35">
      <c r="A12" s="11" t="s">
        <v>311</v>
      </c>
      <c r="B12" s="16">
        <f>VLOOKUP(CONCATENATE($A12, " ", $B$7), 'Table 8 - Full data'!$A$2:$M$127, 2, FALSE)</f>
        <v>12095</v>
      </c>
      <c r="C12" s="17">
        <f>VLOOKUP(CONCATENATE($A12, " ", $B$7), 'Table 8 - Full data'!$A$2:$M$127, 3, FALSE)</f>
        <v>0.03</v>
      </c>
      <c r="D12" s="16">
        <f>VLOOKUP(CONCATENATE($A12, " ", $B$7), 'Table 8 - Full data'!$A$2:$M$127, 4, FALSE)</f>
        <v>4265</v>
      </c>
      <c r="E12" s="16">
        <f>VLOOKUP(CONCATENATE($A12, " ", $B$7), 'Table 8 - Full data'!$A$2:$M$127, 5, FALSE)</f>
        <v>4135</v>
      </c>
      <c r="F12" s="16">
        <f>VLOOKUP(CONCATENATE($A12, " ", $B$7), 'Table 8 - Full data'!$A$2:$M$127, 6, FALSE)</f>
        <v>3110</v>
      </c>
      <c r="G12" s="16">
        <f>VLOOKUP(CONCATENATE($A12, " ", $B$7), 'Table 8 - Full data'!$A$2:$M$127, 7, FALSE)</f>
        <v>7200</v>
      </c>
      <c r="H12" s="16">
        <f>VLOOKUP(CONCATENATE($A12, " ", $B$7), 'Table 8 - Full data'!$A$2:$M$127, 8, FALSE)</f>
        <v>1205</v>
      </c>
      <c r="I12" s="17">
        <f>VLOOKUP(CONCATENATE($A12, " ", $B$7), 'Table 8 - Full data'!$A$2:$M$127, 9, FALSE)</f>
        <v>0.35</v>
      </c>
      <c r="J12" s="17">
        <f>VLOOKUP(CONCATENATE($A12, " ", $B$7), 'Table 8 - Full data'!$A$2:$M$127, 10, FALSE)</f>
        <v>0.34</v>
      </c>
      <c r="K12" s="17">
        <f>VLOOKUP(CONCATENATE($A12, " ", $B$7), 'Table 8 - Full data'!$A$2:$M$127, 11, FALSE)</f>
        <v>0.26</v>
      </c>
      <c r="L12" s="17">
        <f>VLOOKUP(CONCATENATE($A12, " ", $B$7), 'Table 8 - Full data'!$A$2:$M$127, 12, FALSE)</f>
        <v>0.6</v>
      </c>
      <c r="M12" s="17">
        <f>VLOOKUP(CONCATENATE($A12, " ", $B$7), 'Table 8 - Full data'!$A$2:$M$127, 13, FALSE)</f>
        <v>0.1</v>
      </c>
    </row>
    <row r="13" spans="1:13" x14ac:dyDescent="0.35">
      <c r="A13" s="11" t="s">
        <v>287</v>
      </c>
      <c r="B13" s="16">
        <f>VLOOKUP(CONCATENATE($A13, " ", $B$7), 'Table 8 - Full data'!$A$2:$M$127, 2, FALSE)</f>
        <v>33950</v>
      </c>
      <c r="C13" s="17">
        <f>VLOOKUP(CONCATENATE($A13, " ", $B$7), 'Table 8 - Full data'!$A$2:$M$127, 3, FALSE)</f>
        <v>7.0000000000000007E-2</v>
      </c>
      <c r="D13" s="16">
        <f>VLOOKUP(CONCATENATE($A13, " ", $B$7), 'Table 8 - Full data'!$A$2:$M$127, 4, FALSE)</f>
        <v>12490</v>
      </c>
      <c r="E13" s="16">
        <f>VLOOKUP(CONCATENATE($A13, " ", $B$7), 'Table 8 - Full data'!$A$2:$M$127, 5, FALSE)</f>
        <v>11185</v>
      </c>
      <c r="F13" s="16">
        <f>VLOOKUP(CONCATENATE($A13, " ", $B$7), 'Table 8 - Full data'!$A$2:$M$127, 6, FALSE)</f>
        <v>8250</v>
      </c>
      <c r="G13" s="16">
        <f>VLOOKUP(CONCATENATE($A13, " ", $B$7), 'Table 8 - Full data'!$A$2:$M$127, 7, FALSE)</f>
        <v>20500</v>
      </c>
      <c r="H13" s="16">
        <f>VLOOKUP(CONCATENATE($A13, " ", $B$7), 'Table 8 - Full data'!$A$2:$M$127, 8, FALSE)</f>
        <v>3315</v>
      </c>
      <c r="I13" s="17">
        <f>VLOOKUP(CONCATENATE($A13, " ", $B$7), 'Table 8 - Full data'!$A$2:$M$127, 9, FALSE)</f>
        <v>0.37</v>
      </c>
      <c r="J13" s="17">
        <f>VLOOKUP(CONCATENATE($A13, " ", $B$7), 'Table 8 - Full data'!$A$2:$M$127, 10, FALSE)</f>
        <v>0.33</v>
      </c>
      <c r="K13" s="17">
        <f>VLOOKUP(CONCATENATE($A13, " ", $B$7), 'Table 8 - Full data'!$A$2:$M$127, 11, FALSE)</f>
        <v>0.24</v>
      </c>
      <c r="L13" s="17">
        <f>VLOOKUP(CONCATENATE($A13, " ", $B$7), 'Table 8 - Full data'!$A$2:$M$127, 12, FALSE)</f>
        <v>0.6</v>
      </c>
      <c r="M13" s="17">
        <f>VLOOKUP(CONCATENATE($A13, " ", $B$7), 'Table 8 - Full data'!$A$2:$M$127, 13, FALSE)</f>
        <v>0.1</v>
      </c>
    </row>
    <row r="14" spans="1:13" x14ac:dyDescent="0.35">
      <c r="A14" s="11" t="s">
        <v>312</v>
      </c>
      <c r="B14" s="16">
        <f>VLOOKUP(CONCATENATE($A14, " ", $B$7), 'Table 8 - Full data'!$A$2:$M$127, 2, FALSE)</f>
        <v>23620</v>
      </c>
      <c r="C14" s="17">
        <f>VLOOKUP(CONCATENATE($A14, " ", $B$7), 'Table 8 - Full data'!$A$2:$M$127, 3, FALSE)</f>
        <v>0.05</v>
      </c>
      <c r="D14" s="16">
        <f>VLOOKUP(CONCATENATE($A14, " ", $B$7), 'Table 8 - Full data'!$A$2:$M$127, 4, FALSE)</f>
        <v>8605</v>
      </c>
      <c r="E14" s="16">
        <f>VLOOKUP(CONCATENATE($A14, " ", $B$7), 'Table 8 - Full data'!$A$2:$M$127, 5, FALSE)</f>
        <v>7445</v>
      </c>
      <c r="F14" s="16">
        <f>VLOOKUP(CONCATENATE($A14, " ", $B$7), 'Table 8 - Full data'!$A$2:$M$127, 6, FALSE)</f>
        <v>5695</v>
      </c>
      <c r="G14" s="16">
        <f>VLOOKUP(CONCATENATE($A14, " ", $B$7), 'Table 8 - Full data'!$A$2:$M$127, 7, FALSE)</f>
        <v>14235</v>
      </c>
      <c r="H14" s="16">
        <f>VLOOKUP(CONCATENATE($A14, " ", $B$7), 'Table 8 - Full data'!$A$2:$M$127, 8, FALSE)</f>
        <v>2535</v>
      </c>
      <c r="I14" s="17">
        <f>VLOOKUP(CONCATENATE($A14, " ", $B$7), 'Table 8 - Full data'!$A$2:$M$127, 9, FALSE)</f>
        <v>0.36</v>
      </c>
      <c r="J14" s="17">
        <f>VLOOKUP(CONCATENATE($A14, " ", $B$7), 'Table 8 - Full data'!$A$2:$M$127, 10, FALSE)</f>
        <v>0.32</v>
      </c>
      <c r="K14" s="17">
        <f>VLOOKUP(CONCATENATE($A14, " ", $B$7), 'Table 8 - Full data'!$A$2:$M$127, 11, FALSE)</f>
        <v>0.24</v>
      </c>
      <c r="L14" s="17">
        <f>VLOOKUP(CONCATENATE($A14, " ", $B$7), 'Table 8 - Full data'!$A$2:$M$127, 12, FALSE)</f>
        <v>0.6</v>
      </c>
      <c r="M14" s="17">
        <f>VLOOKUP(CONCATENATE($A14, " ", $B$7), 'Table 8 - Full data'!$A$2:$M$127, 13, FALSE)</f>
        <v>0.11</v>
      </c>
    </row>
    <row r="15" spans="1:13" x14ac:dyDescent="0.35">
      <c r="A15" s="11" t="s">
        <v>313</v>
      </c>
      <c r="B15" s="16">
        <f>VLOOKUP(CONCATENATE($A15, " ", $B$7), 'Table 8 - Full data'!$A$2:$M$127, 2, FALSE)</f>
        <v>33600</v>
      </c>
      <c r="C15" s="17">
        <f>VLOOKUP(CONCATENATE($A15, " ", $B$7), 'Table 8 - Full data'!$A$2:$M$127, 3, FALSE)</f>
        <v>7.0000000000000007E-2</v>
      </c>
      <c r="D15" s="16">
        <f>VLOOKUP(CONCATENATE($A15, " ", $B$7), 'Table 8 - Full data'!$A$2:$M$127, 4, FALSE)</f>
        <v>12295</v>
      </c>
      <c r="E15" s="16">
        <f>VLOOKUP(CONCATENATE($A15, " ", $B$7), 'Table 8 - Full data'!$A$2:$M$127, 5, FALSE)</f>
        <v>10445</v>
      </c>
      <c r="F15" s="16">
        <f>VLOOKUP(CONCATENATE($A15, " ", $B$7), 'Table 8 - Full data'!$A$2:$M$127, 6, FALSE)</f>
        <v>7895</v>
      </c>
      <c r="G15" s="16">
        <f>VLOOKUP(CONCATENATE($A15, " ", $B$7), 'Table 8 - Full data'!$A$2:$M$127, 7, FALSE)</f>
        <v>20335</v>
      </c>
      <c r="H15" s="16">
        <f>VLOOKUP(CONCATENATE($A15, " ", $B$7), 'Table 8 - Full data'!$A$2:$M$127, 8, FALSE)</f>
        <v>3610</v>
      </c>
      <c r="I15" s="17">
        <f>VLOOKUP(CONCATENATE($A15, " ", $B$7), 'Table 8 - Full data'!$A$2:$M$127, 9, FALSE)</f>
        <v>0.37</v>
      </c>
      <c r="J15" s="17">
        <f>VLOOKUP(CONCATENATE($A15, " ", $B$7), 'Table 8 - Full data'!$A$2:$M$127, 10, FALSE)</f>
        <v>0.31</v>
      </c>
      <c r="K15" s="17">
        <f>VLOOKUP(CONCATENATE($A15, " ", $B$7), 'Table 8 - Full data'!$A$2:$M$127, 11, FALSE)</f>
        <v>0.23</v>
      </c>
      <c r="L15" s="17">
        <f>VLOOKUP(CONCATENATE($A15, " ", $B$7), 'Table 8 - Full data'!$A$2:$M$127, 12, FALSE)</f>
        <v>0.61</v>
      </c>
      <c r="M15" s="17">
        <f>VLOOKUP(CONCATENATE($A15, " ", $B$7), 'Table 8 - Full data'!$A$2:$M$127, 13, FALSE)</f>
        <v>0.11</v>
      </c>
    </row>
    <row r="16" spans="1:13" x14ac:dyDescent="0.35">
      <c r="A16" s="11" t="s">
        <v>314</v>
      </c>
      <c r="B16" s="16">
        <f>VLOOKUP(CONCATENATE($A16, " ", $B$7), 'Table 8 - Full data'!$A$2:$M$127, 2, FALSE)</f>
        <v>118580</v>
      </c>
      <c r="C16" s="17">
        <f>VLOOKUP(CONCATENATE($A16, " ", $B$7), 'Table 8 - Full data'!$A$2:$M$127, 3, FALSE)</f>
        <v>0.26</v>
      </c>
      <c r="D16" s="16">
        <f>VLOOKUP(CONCATENATE($A16, " ", $B$7), 'Table 8 - Full data'!$A$2:$M$127, 4, FALSE)</f>
        <v>42265</v>
      </c>
      <c r="E16" s="16">
        <f>VLOOKUP(CONCATENATE($A16, " ", $B$7), 'Table 8 - Full data'!$A$2:$M$127, 5, FALSE)</f>
        <v>36385</v>
      </c>
      <c r="F16" s="16">
        <f>VLOOKUP(CONCATENATE($A16, " ", $B$7), 'Table 8 - Full data'!$A$2:$M$127, 6, FALSE)</f>
        <v>27855</v>
      </c>
      <c r="G16" s="16">
        <f>VLOOKUP(CONCATENATE($A16, " ", $B$7), 'Table 8 - Full data'!$A$2:$M$127, 7, FALSE)</f>
        <v>69075</v>
      </c>
      <c r="H16" s="16">
        <f>VLOOKUP(CONCATENATE($A16, " ", $B$7), 'Table 8 - Full data'!$A$2:$M$127, 8, FALSE)</f>
        <v>14970</v>
      </c>
      <c r="I16" s="17">
        <f>VLOOKUP(CONCATENATE($A16, " ", $B$7), 'Table 8 - Full data'!$A$2:$M$127, 9, FALSE)</f>
        <v>0.36</v>
      </c>
      <c r="J16" s="17">
        <f>VLOOKUP(CONCATENATE($A16, " ", $B$7), 'Table 8 - Full data'!$A$2:$M$127, 10, FALSE)</f>
        <v>0.31</v>
      </c>
      <c r="K16" s="17">
        <f>VLOOKUP(CONCATENATE($A16, " ", $B$7), 'Table 8 - Full data'!$A$2:$M$127, 11, FALSE)</f>
        <v>0.23</v>
      </c>
      <c r="L16" s="17">
        <f>VLOOKUP(CONCATENATE($A16, " ", $B$7), 'Table 8 - Full data'!$A$2:$M$127, 12, FALSE)</f>
        <v>0.57999999999999996</v>
      </c>
      <c r="M16" s="17">
        <f>VLOOKUP(CONCATENATE($A16, " ", $B$7), 'Table 8 - Full data'!$A$2:$M$127, 13, FALSE)</f>
        <v>0.13</v>
      </c>
    </row>
    <row r="17" spans="1:13" x14ac:dyDescent="0.35">
      <c r="A17" s="11" t="s">
        <v>289</v>
      </c>
      <c r="B17" s="16">
        <f>VLOOKUP(CONCATENATE($A17, " ", $B$7), 'Table 8 - Full data'!$A$2:$M$127, 2, FALSE)</f>
        <v>20595</v>
      </c>
      <c r="C17" s="17">
        <f>VLOOKUP(CONCATENATE($A17, " ", $B$7), 'Table 8 - Full data'!$A$2:$M$127, 3, FALSE)</f>
        <v>0.04</v>
      </c>
      <c r="D17" s="16">
        <f>VLOOKUP(CONCATENATE($A17, " ", $B$7), 'Table 8 - Full data'!$A$2:$M$127, 4, FALSE)</f>
        <v>7575</v>
      </c>
      <c r="E17" s="16">
        <f>VLOOKUP(CONCATENATE($A17, " ", $B$7), 'Table 8 - Full data'!$A$2:$M$127, 5, FALSE)</f>
        <v>6595</v>
      </c>
      <c r="F17" s="16">
        <f>VLOOKUP(CONCATENATE($A17, " ", $B$7), 'Table 8 - Full data'!$A$2:$M$127, 6, FALSE)</f>
        <v>5195</v>
      </c>
      <c r="G17" s="16">
        <f>VLOOKUP(CONCATENATE($A17, " ", $B$7), 'Table 8 - Full data'!$A$2:$M$127, 7, FALSE)</f>
        <v>12100</v>
      </c>
      <c r="H17" s="16">
        <f>VLOOKUP(CONCATENATE($A17, " ", $B$7), 'Table 8 - Full data'!$A$2:$M$127, 8, FALSE)</f>
        <v>2145</v>
      </c>
      <c r="I17" s="17">
        <f>VLOOKUP(CONCATENATE($A17, " ", $B$7), 'Table 8 - Full data'!$A$2:$M$127, 9, FALSE)</f>
        <v>0.37</v>
      </c>
      <c r="J17" s="17">
        <f>VLOOKUP(CONCATENATE($A17, " ", $B$7), 'Table 8 - Full data'!$A$2:$M$127, 10, FALSE)</f>
        <v>0.32</v>
      </c>
      <c r="K17" s="17">
        <f>VLOOKUP(CONCATENATE($A17, " ", $B$7), 'Table 8 - Full data'!$A$2:$M$127, 11, FALSE)</f>
        <v>0.25</v>
      </c>
      <c r="L17" s="17">
        <f>VLOOKUP(CONCATENATE($A17, " ", $B$7), 'Table 8 - Full data'!$A$2:$M$127, 12, FALSE)</f>
        <v>0.59</v>
      </c>
      <c r="M17" s="17">
        <f>VLOOKUP(CONCATENATE($A17, " ", $B$7), 'Table 8 - Full data'!$A$2:$M$127, 13, FALSE)</f>
        <v>0.1</v>
      </c>
    </row>
    <row r="18" spans="1:13" x14ac:dyDescent="0.35">
      <c r="A18" s="11" t="s">
        <v>315</v>
      </c>
      <c r="B18" s="16">
        <f>VLOOKUP(CONCATENATE($A18, " ", $B$7), 'Table 8 - Full data'!$A$2:$M$127, 2, FALSE)</f>
        <v>63295</v>
      </c>
      <c r="C18" s="17">
        <f>VLOOKUP(CONCATENATE($A18, " ", $B$7), 'Table 8 - Full data'!$A$2:$M$127, 3, FALSE)</f>
        <v>0.14000000000000001</v>
      </c>
      <c r="D18" s="16">
        <f>VLOOKUP(CONCATENATE($A18, " ", $B$7), 'Table 8 - Full data'!$A$2:$M$127, 4, FALSE)</f>
        <v>23340</v>
      </c>
      <c r="E18" s="16">
        <f>VLOOKUP(CONCATENATE($A18, " ", $B$7), 'Table 8 - Full data'!$A$2:$M$127, 5, FALSE)</f>
        <v>19720</v>
      </c>
      <c r="F18" s="16">
        <f>VLOOKUP(CONCATENATE($A18, " ", $B$7), 'Table 8 - Full data'!$A$2:$M$127, 6, FALSE)</f>
        <v>15090</v>
      </c>
      <c r="G18" s="16">
        <f>VLOOKUP(CONCATENATE($A18, " ", $B$7), 'Table 8 - Full data'!$A$2:$M$127, 7, FALSE)</f>
        <v>37370</v>
      </c>
      <c r="H18" s="16">
        <f>VLOOKUP(CONCATENATE($A18, " ", $B$7), 'Table 8 - Full data'!$A$2:$M$127, 8, FALSE)</f>
        <v>7125</v>
      </c>
      <c r="I18" s="17">
        <f>VLOOKUP(CONCATENATE($A18, " ", $B$7), 'Table 8 - Full data'!$A$2:$M$127, 9, FALSE)</f>
        <v>0.37</v>
      </c>
      <c r="J18" s="17">
        <f>VLOOKUP(CONCATENATE($A18, " ", $B$7), 'Table 8 - Full data'!$A$2:$M$127, 10, FALSE)</f>
        <v>0.31</v>
      </c>
      <c r="K18" s="17">
        <f>VLOOKUP(CONCATENATE($A18, " ", $B$7), 'Table 8 - Full data'!$A$2:$M$127, 11, FALSE)</f>
        <v>0.24</v>
      </c>
      <c r="L18" s="17">
        <f>VLOOKUP(CONCATENATE($A18, " ", $B$7), 'Table 8 - Full data'!$A$2:$M$127, 12, FALSE)</f>
        <v>0.59</v>
      </c>
      <c r="M18" s="17">
        <f>VLOOKUP(CONCATENATE($A18, " ", $B$7), 'Table 8 - Full data'!$A$2:$M$127, 13, FALSE)</f>
        <v>0.11</v>
      </c>
    </row>
    <row r="19" spans="1:13" x14ac:dyDescent="0.35">
      <c r="A19" s="11" t="s">
        <v>316</v>
      </c>
      <c r="B19" s="16">
        <f>VLOOKUP(CONCATENATE($A19, " ", $B$7), 'Table 8 - Full data'!$A$2:$M$127, 2, FALSE)</f>
        <v>62425</v>
      </c>
      <c r="C19" s="17">
        <f>VLOOKUP(CONCATENATE($A19, " ", $B$7), 'Table 8 - Full data'!$A$2:$M$127, 3, FALSE)</f>
        <v>0.13</v>
      </c>
      <c r="D19" s="16">
        <f>VLOOKUP(CONCATENATE($A19, " ", $B$7), 'Table 8 - Full data'!$A$2:$M$127, 4, FALSE)</f>
        <v>22385</v>
      </c>
      <c r="E19" s="16">
        <f>VLOOKUP(CONCATENATE($A19, " ", $B$7), 'Table 8 - Full data'!$A$2:$M$127, 5, FALSE)</f>
        <v>19345</v>
      </c>
      <c r="F19" s="16">
        <f>VLOOKUP(CONCATENATE($A19, " ", $B$7), 'Table 8 - Full data'!$A$2:$M$127, 6, FALSE)</f>
        <v>15430</v>
      </c>
      <c r="G19" s="16">
        <f>VLOOKUP(CONCATENATE($A19, " ", $B$7), 'Table 8 - Full data'!$A$2:$M$127, 7, FALSE)</f>
        <v>37065</v>
      </c>
      <c r="H19" s="16">
        <f>VLOOKUP(CONCATENATE($A19, " ", $B$7), 'Table 8 - Full data'!$A$2:$M$127, 8, FALSE)</f>
        <v>6795</v>
      </c>
      <c r="I19" s="17">
        <f>VLOOKUP(CONCATENATE($A19, " ", $B$7), 'Table 8 - Full data'!$A$2:$M$127, 9, FALSE)</f>
        <v>0.36</v>
      </c>
      <c r="J19" s="17">
        <f>VLOOKUP(CONCATENATE($A19, " ", $B$7), 'Table 8 - Full data'!$A$2:$M$127, 10, FALSE)</f>
        <v>0.31</v>
      </c>
      <c r="K19" s="17">
        <f>VLOOKUP(CONCATENATE($A19, " ", $B$7), 'Table 8 - Full data'!$A$2:$M$127, 11, FALSE)</f>
        <v>0.25</v>
      </c>
      <c r="L19" s="17">
        <f>VLOOKUP(CONCATENATE($A19, " ", $B$7), 'Table 8 - Full data'!$A$2:$M$127, 12, FALSE)</f>
        <v>0.59</v>
      </c>
      <c r="M19" s="17">
        <f>VLOOKUP(CONCATENATE($A19, " ", $B$7), 'Table 8 - Full data'!$A$2:$M$127, 13, FALSE)</f>
        <v>0.11</v>
      </c>
    </row>
    <row r="20" spans="1:13" x14ac:dyDescent="0.35">
      <c r="A20" s="11" t="s">
        <v>317</v>
      </c>
      <c r="B20" s="16">
        <f>VLOOKUP(CONCATENATE($A20, " ", $B$7), 'Table 8 - Full data'!$A$2:$M$127, 2, FALSE)</f>
        <v>950</v>
      </c>
      <c r="C20" s="17">
        <f>VLOOKUP(CONCATENATE($A20, " ", $B$7), 'Table 8 - Full data'!$A$2:$M$127, 3, FALSE)</f>
        <v>0</v>
      </c>
      <c r="D20" s="16">
        <f>VLOOKUP(CONCATENATE($A20, " ", $B$7), 'Table 8 - Full data'!$A$2:$M$127, 4, FALSE)</f>
        <v>345</v>
      </c>
      <c r="E20" s="16">
        <f>VLOOKUP(CONCATENATE($A20, " ", $B$7), 'Table 8 - Full data'!$A$2:$M$127, 5, FALSE)</f>
        <v>315</v>
      </c>
      <c r="F20" s="16">
        <f>VLOOKUP(CONCATENATE($A20, " ", $B$7), 'Table 8 - Full data'!$A$2:$M$127, 6, FALSE)</f>
        <v>275</v>
      </c>
      <c r="G20" s="16">
        <f>VLOOKUP(CONCATENATE($A20, " ", $B$7), 'Table 8 - Full data'!$A$2:$M$127, 7, FALSE)</f>
        <v>570</v>
      </c>
      <c r="H20" s="16">
        <f>VLOOKUP(CONCATENATE($A20, " ", $B$7), 'Table 8 - Full data'!$A$2:$M$127, 8, FALSE)</f>
        <v>75</v>
      </c>
      <c r="I20" s="17">
        <f>VLOOKUP(CONCATENATE($A20, " ", $B$7), 'Table 8 - Full data'!$A$2:$M$127, 9, FALSE)</f>
        <v>0.36</v>
      </c>
      <c r="J20" s="17">
        <f>VLOOKUP(CONCATENATE($A20, " ", $B$7), 'Table 8 - Full data'!$A$2:$M$127, 10, FALSE)</f>
        <v>0.33</v>
      </c>
      <c r="K20" s="17">
        <f>VLOOKUP(CONCATENATE($A20, " ", $B$7), 'Table 8 - Full data'!$A$2:$M$127, 11, FALSE)</f>
        <v>0.28999999999999998</v>
      </c>
      <c r="L20" s="17">
        <f>VLOOKUP(CONCATENATE($A20, " ", $B$7), 'Table 8 - Full data'!$A$2:$M$127, 12, FALSE)</f>
        <v>0.6</v>
      </c>
      <c r="M20" s="17">
        <f>VLOOKUP(CONCATENATE($A20, " ", $B$7), 'Table 8 - Full data'!$A$2:$M$127, 13, FALSE)</f>
        <v>0.08</v>
      </c>
    </row>
    <row r="21" spans="1:13" x14ac:dyDescent="0.35">
      <c r="A21" s="11" t="s">
        <v>318</v>
      </c>
      <c r="B21" s="16">
        <f>VLOOKUP(CONCATENATE($A21, " ", $B$7), 'Table 8 - Full data'!$A$2:$M$127, 2, FALSE)</f>
        <v>980</v>
      </c>
      <c r="C21" s="17">
        <f>VLOOKUP(CONCATENATE($A21, " ", $B$7), 'Table 8 - Full data'!$A$2:$M$127, 3, FALSE)</f>
        <v>0</v>
      </c>
      <c r="D21" s="16">
        <f>VLOOKUP(CONCATENATE($A21, " ", $B$7), 'Table 8 - Full data'!$A$2:$M$127, 4, FALSE)</f>
        <v>375</v>
      </c>
      <c r="E21" s="16">
        <f>VLOOKUP(CONCATENATE($A21, " ", $B$7), 'Table 8 - Full data'!$A$2:$M$127, 5, FALSE)</f>
        <v>325</v>
      </c>
      <c r="F21" s="16">
        <f>VLOOKUP(CONCATENATE($A21, " ", $B$7), 'Table 8 - Full data'!$A$2:$M$127, 6, FALSE)</f>
        <v>250</v>
      </c>
      <c r="G21" s="16">
        <f>VLOOKUP(CONCATENATE($A21, " ", $B$7), 'Table 8 - Full data'!$A$2:$M$127, 7, FALSE)</f>
        <v>600</v>
      </c>
      <c r="H21" s="16">
        <f>VLOOKUP(CONCATENATE($A21, " ", $B$7), 'Table 8 - Full data'!$A$2:$M$127, 8, FALSE)</f>
        <v>85</v>
      </c>
      <c r="I21" s="17">
        <f>VLOOKUP(CONCATENATE($A21, " ", $B$7), 'Table 8 - Full data'!$A$2:$M$127, 9, FALSE)</f>
        <v>0.38</v>
      </c>
      <c r="J21" s="17">
        <f>VLOOKUP(CONCATENATE($A21, " ", $B$7), 'Table 8 - Full data'!$A$2:$M$127, 10, FALSE)</f>
        <v>0.33</v>
      </c>
      <c r="K21" s="17">
        <f>VLOOKUP(CONCATENATE($A21, " ", $B$7), 'Table 8 - Full data'!$A$2:$M$127, 11, FALSE)</f>
        <v>0.25</v>
      </c>
      <c r="L21" s="17">
        <f>VLOOKUP(CONCATENATE($A21, " ", $B$7), 'Table 8 - Full data'!$A$2:$M$127, 12, FALSE)</f>
        <v>0.61</v>
      </c>
      <c r="M21" s="17">
        <f>VLOOKUP(CONCATENATE($A21, " ", $B$7), 'Table 8 - Full data'!$A$2:$M$127, 13, FALSE)</f>
        <v>0.09</v>
      </c>
    </row>
    <row r="22" spans="1:13" x14ac:dyDescent="0.35">
      <c r="A22" s="11" t="s">
        <v>319</v>
      </c>
      <c r="B22" s="16">
        <f>VLOOKUP(CONCATENATE($A22, " ", $B$7), 'Table 8 - Full data'!$A$2:$M$127, 2, FALSE)</f>
        <v>33800</v>
      </c>
      <c r="C22" s="17">
        <f>VLOOKUP(CONCATENATE($A22, " ", $B$7), 'Table 8 - Full data'!$A$2:$M$127, 3, FALSE)</f>
        <v>7.0000000000000007E-2</v>
      </c>
      <c r="D22" s="16">
        <f>VLOOKUP(CONCATENATE($A22, " ", $B$7), 'Table 8 - Full data'!$A$2:$M$127, 4, FALSE)</f>
        <v>12460</v>
      </c>
      <c r="E22" s="16">
        <f>VLOOKUP(CONCATENATE($A22, " ", $B$7), 'Table 8 - Full data'!$A$2:$M$127, 5, FALSE)</f>
        <v>10700</v>
      </c>
      <c r="F22" s="16">
        <f>VLOOKUP(CONCATENATE($A22, " ", $B$7), 'Table 8 - Full data'!$A$2:$M$127, 6, FALSE)</f>
        <v>8260</v>
      </c>
      <c r="G22" s="16">
        <f>VLOOKUP(CONCATENATE($A22, " ", $B$7), 'Table 8 - Full data'!$A$2:$M$127, 7, FALSE)</f>
        <v>20410</v>
      </c>
      <c r="H22" s="16">
        <f>VLOOKUP(CONCATENATE($A22, " ", $B$7), 'Table 8 - Full data'!$A$2:$M$127, 8, FALSE)</f>
        <v>3480</v>
      </c>
      <c r="I22" s="17">
        <f>VLOOKUP(CONCATENATE($A22, " ", $B$7), 'Table 8 - Full data'!$A$2:$M$127, 9, FALSE)</f>
        <v>0.37</v>
      </c>
      <c r="J22" s="17">
        <f>VLOOKUP(CONCATENATE($A22, " ", $B$7), 'Table 8 - Full data'!$A$2:$M$127, 10, FALSE)</f>
        <v>0.32</v>
      </c>
      <c r="K22" s="17">
        <f>VLOOKUP(CONCATENATE($A22, " ", $B$7), 'Table 8 - Full data'!$A$2:$M$127, 11, FALSE)</f>
        <v>0.24</v>
      </c>
      <c r="L22" s="17">
        <f>VLOOKUP(CONCATENATE($A22, " ", $B$7), 'Table 8 - Full data'!$A$2:$M$127, 12, FALSE)</f>
        <v>0.6</v>
      </c>
      <c r="M22" s="17">
        <f>VLOOKUP(CONCATENATE($A22, " ", $B$7), 'Table 8 - Full data'!$A$2:$M$127, 13, FALSE)</f>
        <v>0.1</v>
      </c>
    </row>
    <row r="23" spans="1:13" x14ac:dyDescent="0.35">
      <c r="A23" s="11" t="s">
        <v>320</v>
      </c>
      <c r="B23" s="16">
        <f>VLOOKUP(CONCATENATE($A23, " ", $B$7), 'Table 8 - Full data'!$A$2:$M$127, 2, FALSE)</f>
        <v>1260</v>
      </c>
      <c r="C23" s="17">
        <f>VLOOKUP(CONCATENATE($A23, " ", $B$7), 'Table 8 - Full data'!$A$2:$M$127, 3, FALSE)</f>
        <v>0</v>
      </c>
      <c r="D23" s="16">
        <f>VLOOKUP(CONCATENATE($A23, " ", $B$7), 'Table 8 - Full data'!$A$2:$M$127, 4, FALSE)</f>
        <v>455</v>
      </c>
      <c r="E23" s="16">
        <f>VLOOKUP(CONCATENATE($A23, " ", $B$7), 'Table 8 - Full data'!$A$2:$M$127, 5, FALSE)</f>
        <v>405</v>
      </c>
      <c r="F23" s="16">
        <f>VLOOKUP(CONCATENATE($A23, " ", $B$7), 'Table 8 - Full data'!$A$2:$M$127, 6, FALSE)</f>
        <v>320</v>
      </c>
      <c r="G23" s="16">
        <f>VLOOKUP(CONCATENATE($A23, " ", $B$7), 'Table 8 - Full data'!$A$2:$M$127, 7, FALSE)</f>
        <v>730</v>
      </c>
      <c r="H23" s="16">
        <f>VLOOKUP(CONCATENATE($A23, " ", $B$7), 'Table 8 - Full data'!$A$2:$M$127, 8, FALSE)</f>
        <v>135</v>
      </c>
      <c r="I23" s="17">
        <f>VLOOKUP(CONCATENATE($A23, " ", $B$7), 'Table 8 - Full data'!$A$2:$M$127, 9, FALSE)</f>
        <v>0.36</v>
      </c>
      <c r="J23" s="17">
        <f>VLOOKUP(CONCATENATE($A23, " ", $B$7), 'Table 8 - Full data'!$A$2:$M$127, 10, FALSE)</f>
        <v>0.32</v>
      </c>
      <c r="K23" s="17">
        <f>VLOOKUP(CONCATENATE($A23, " ", $B$7), 'Table 8 - Full data'!$A$2:$M$127, 11, FALSE)</f>
        <v>0.25</v>
      </c>
      <c r="L23" s="17">
        <f>VLOOKUP(CONCATENATE($A23, " ", $B$7), 'Table 8 - Full data'!$A$2:$M$127, 12, FALSE)</f>
        <v>0.57999999999999996</v>
      </c>
      <c r="M23" s="17">
        <f>VLOOKUP(CONCATENATE($A23, " ", $B$7), 'Table 8 - Full data'!$A$2:$M$127, 13, FALSE)</f>
        <v>0.11</v>
      </c>
    </row>
    <row r="24" spans="1:13" x14ac:dyDescent="0.35">
      <c r="A24" s="11" t="s">
        <v>306</v>
      </c>
      <c r="B24" s="16">
        <f>VLOOKUP(CONCATENATE($A24, " ", $B$7), 'Table 8 - Full data'!$A$2:$M$127, 2, FALSE)</f>
        <v>360</v>
      </c>
      <c r="C24" s="17">
        <f>VLOOKUP(CONCATENATE($A24, " ", $B$7), 'Table 8 - Full data'!$A$2:$M$127, 3, FALSE)</f>
        <v>0</v>
      </c>
      <c r="D24" s="16">
        <f>VLOOKUP(CONCATENATE($A24, " ", $B$7), 'Table 8 - Full data'!$A$2:$M$127, 4, FALSE)</f>
        <v>140</v>
      </c>
      <c r="E24" s="16">
        <f>VLOOKUP(CONCATENATE($A24, " ", $B$7), 'Table 8 - Full data'!$A$2:$M$127, 5, FALSE)</f>
        <v>110</v>
      </c>
      <c r="F24" s="16">
        <f>VLOOKUP(CONCATENATE($A24, " ", $B$7), 'Table 8 - Full data'!$A$2:$M$127, 6, FALSE)</f>
        <v>70</v>
      </c>
      <c r="G24" s="16">
        <f>VLOOKUP(CONCATENATE($A24, " ", $B$7), 'Table 8 - Full data'!$A$2:$M$127, 7, FALSE)</f>
        <v>240</v>
      </c>
      <c r="H24" s="16">
        <f>VLOOKUP(CONCATENATE($A24, " ", $B$7), 'Table 8 - Full data'!$A$2:$M$127, 8, FALSE)</f>
        <v>35</v>
      </c>
      <c r="I24" s="17">
        <f>VLOOKUP(CONCATENATE($A24, " ", $B$7), 'Table 8 - Full data'!$A$2:$M$127, 9, FALSE)</f>
        <v>0.39</v>
      </c>
      <c r="J24" s="17">
        <f>VLOOKUP(CONCATENATE($A24, " ", $B$7), 'Table 8 - Full data'!$A$2:$M$127, 10, FALSE)</f>
        <v>0.31</v>
      </c>
      <c r="K24" s="17">
        <f>VLOOKUP(CONCATENATE($A24, " ", $B$7), 'Table 8 - Full data'!$A$2:$M$127, 11, FALSE)</f>
        <v>0.2</v>
      </c>
      <c r="L24" s="17">
        <f>VLOOKUP(CONCATENATE($A24, " ", $B$7), 'Table 8 - Full data'!$A$2:$M$127, 12, FALSE)</f>
        <v>0.67</v>
      </c>
      <c r="M24" s="17">
        <f>VLOOKUP(CONCATENATE($A24, " ", $B$7), 'Table 8 - Full data'!$A$2:$M$127, 13, FALSE)</f>
        <v>0.1</v>
      </c>
    </row>
    <row r="25" spans="1:13" x14ac:dyDescent="0.35">
      <c r="A25" s="11" t="s">
        <v>307</v>
      </c>
      <c r="B25" s="16">
        <f>VLOOKUP(CONCATENATE($A25, " ", $B$7), 'Table 8 - Full data'!$A$2:$M$127, 2, FALSE)</f>
        <v>12575</v>
      </c>
      <c r="C25" s="17">
        <f>VLOOKUP(CONCATENATE($A25, " ", $B$7), 'Table 8 - Full data'!$A$2:$M$127, 3, FALSE)</f>
        <v>0.03</v>
      </c>
      <c r="D25" s="16">
        <f>VLOOKUP(CONCATENATE($A25, " ", $B$7), 'Table 8 - Full data'!$A$2:$M$127, 4, FALSE)</f>
        <v>7785</v>
      </c>
      <c r="E25" s="16">
        <f>VLOOKUP(CONCATENATE($A25, " ", $B$7), 'Table 8 - Full data'!$A$2:$M$127, 5, FALSE)</f>
        <v>2750</v>
      </c>
      <c r="F25" s="16">
        <f>VLOOKUP(CONCATENATE($A25, " ", $B$7), 'Table 8 - Full data'!$A$2:$M$127, 6, FALSE)</f>
        <v>1095</v>
      </c>
      <c r="G25" s="16">
        <f>VLOOKUP(CONCATENATE($A25, " ", $B$7), 'Table 8 - Full data'!$A$2:$M$127, 7, FALSE)</f>
        <v>7045</v>
      </c>
      <c r="H25" s="16">
        <f>VLOOKUP(CONCATENATE($A25, " ", $B$7), 'Table 8 - Full data'!$A$2:$M$127, 8, FALSE)</f>
        <v>960</v>
      </c>
      <c r="I25" s="17">
        <f>VLOOKUP(CONCATENATE($A25, " ", $B$7), 'Table 8 - Full data'!$A$2:$M$127, 9, FALSE)</f>
        <v>0.62</v>
      </c>
      <c r="J25" s="17">
        <f>VLOOKUP(CONCATENATE($A25, " ", $B$7), 'Table 8 - Full data'!$A$2:$M$127, 10, FALSE)</f>
        <v>0.22</v>
      </c>
      <c r="K25" s="17">
        <f>VLOOKUP(CONCATENATE($A25, " ", $B$7), 'Table 8 - Full data'!$A$2:$M$127, 11, FALSE)</f>
        <v>0.09</v>
      </c>
      <c r="L25" s="17">
        <f>VLOOKUP(CONCATENATE($A25, " ", $B$7), 'Table 8 - Full data'!$A$2:$M$127, 12, FALSE)</f>
        <v>0.56000000000000005</v>
      </c>
      <c r="M25" s="17">
        <f>VLOOKUP(CONCATENATE($A25, " ", $B$7), 'Table 8 - Full data'!$A$2:$M$127, 13, FALSE)</f>
        <v>0.08</v>
      </c>
    </row>
    <row r="26" spans="1:13" x14ac:dyDescent="0.35">
      <c r="A26" s="11" t="s">
        <v>308</v>
      </c>
      <c r="B26" s="16">
        <f>VLOOKUP(CONCATENATE($A26, " ", $B$7), 'Table 8 - Full data'!$A$2:$M$127, 2, FALSE)</f>
        <v>695</v>
      </c>
      <c r="C26" s="17">
        <f>VLOOKUP(CONCATENATE($A26, " ", $B$7), 'Table 8 - Full data'!$A$2:$M$127, 3, FALSE)</f>
        <v>0</v>
      </c>
      <c r="D26" s="16">
        <f>VLOOKUP(CONCATENATE($A26, " ", $B$7), 'Table 8 - Full data'!$A$2:$M$127, 4, FALSE)</f>
        <v>290</v>
      </c>
      <c r="E26" s="16">
        <f>VLOOKUP(CONCATENATE($A26, " ", $B$7), 'Table 8 - Full data'!$A$2:$M$127, 5, FALSE)</f>
        <v>165</v>
      </c>
      <c r="F26" s="16">
        <f>VLOOKUP(CONCATENATE($A26, " ", $B$7), 'Table 8 - Full data'!$A$2:$M$127, 6, FALSE)</f>
        <v>115</v>
      </c>
      <c r="G26" s="16">
        <f>VLOOKUP(CONCATENATE($A26, " ", $B$7), 'Table 8 - Full data'!$A$2:$M$127, 7, FALSE)</f>
        <v>400</v>
      </c>
      <c r="H26" s="16">
        <f>VLOOKUP(CONCATENATE($A26, " ", $B$7), 'Table 8 - Full data'!$A$2:$M$127, 8, FALSE)</f>
        <v>100</v>
      </c>
      <c r="I26" s="17">
        <f>VLOOKUP(CONCATENATE($A26, " ", $B$7), 'Table 8 - Full data'!$A$2:$M$127, 9, FALSE)</f>
        <v>0.42</v>
      </c>
      <c r="J26" s="17">
        <f>VLOOKUP(CONCATENATE($A26, " ", $B$7), 'Table 8 - Full data'!$A$2:$M$127, 10, FALSE)</f>
        <v>0.24</v>
      </c>
      <c r="K26" s="17">
        <f>VLOOKUP(CONCATENATE($A26, " ", $B$7), 'Table 8 - Full data'!$A$2:$M$127, 11, FALSE)</f>
        <v>0.17</v>
      </c>
      <c r="L26" s="17">
        <f>VLOOKUP(CONCATENATE($A26, " ", $B$7), 'Table 8 - Full data'!$A$2:$M$127, 12, FALSE)</f>
        <v>0.57999999999999996</v>
      </c>
      <c r="M26" s="17">
        <f>VLOOKUP(CONCATENATE($A26, " ", $B$7), 'Table 8 - Full data'!$A$2:$M$127, 13, FALSE)</f>
        <v>0.15</v>
      </c>
    </row>
    <row r="27" spans="1:13" x14ac:dyDescent="0.35">
      <c r="A27" s="11" t="s">
        <v>64</v>
      </c>
      <c r="B27" s="11"/>
      <c r="C27" s="11"/>
      <c r="D27" s="11"/>
      <c r="E27" s="11"/>
      <c r="F27" s="11"/>
      <c r="G27" s="11"/>
      <c r="H27" s="11"/>
      <c r="I27" s="11"/>
      <c r="J27" s="11"/>
      <c r="K27" s="11"/>
      <c r="L27" s="11"/>
      <c r="M27" s="11"/>
    </row>
    <row r="28" spans="1:13" x14ac:dyDescent="0.35">
      <c r="A28" s="11" t="s">
        <v>83</v>
      </c>
      <c r="B28" s="11"/>
      <c r="C28" s="11"/>
      <c r="D28" s="11"/>
      <c r="E28" s="11"/>
      <c r="F28" s="11"/>
      <c r="G28" s="11"/>
      <c r="H28" s="11"/>
      <c r="I28" s="11"/>
      <c r="J28" s="11"/>
      <c r="K28" s="11"/>
      <c r="L28" s="11"/>
      <c r="M28" s="11"/>
    </row>
    <row r="29" spans="1:13" ht="201.5" x14ac:dyDescent="0.35">
      <c r="A29" s="24" t="s">
        <v>65</v>
      </c>
      <c r="B29" s="11"/>
      <c r="C29" s="11"/>
      <c r="D29" s="11"/>
      <c r="E29" s="11"/>
      <c r="F29" s="11"/>
      <c r="G29" s="11"/>
      <c r="H29" s="11"/>
      <c r="I29" s="11"/>
      <c r="J29" s="11"/>
      <c r="K29" s="11"/>
      <c r="L29" s="11"/>
      <c r="M29" s="11"/>
    </row>
    <row r="30" spans="1:13" ht="155" x14ac:dyDescent="0.35">
      <c r="A30" s="24" t="s">
        <v>102</v>
      </c>
      <c r="B30" s="11"/>
      <c r="C30" s="11"/>
      <c r="D30" s="11"/>
      <c r="E30" s="11"/>
      <c r="F30" s="11"/>
      <c r="G30" s="11"/>
      <c r="H30" s="11"/>
      <c r="I30" s="11"/>
      <c r="J30" s="11"/>
      <c r="K30" s="11"/>
      <c r="L30" s="11"/>
      <c r="M30" s="11"/>
    </row>
    <row r="31" spans="1:13" ht="139.5" x14ac:dyDescent="0.35">
      <c r="A31" s="24" t="s">
        <v>105</v>
      </c>
      <c r="B31" s="11"/>
      <c r="C31" s="11"/>
      <c r="D31" s="11"/>
      <c r="E31" s="11"/>
      <c r="F31" s="11"/>
      <c r="G31" s="11"/>
      <c r="H31" s="11"/>
      <c r="I31" s="11"/>
      <c r="J31" s="11"/>
      <c r="K31" s="11"/>
      <c r="L31" s="11"/>
      <c r="M31" s="11"/>
    </row>
    <row r="32" spans="1:13" x14ac:dyDescent="0.35">
      <c r="A32" s="11" t="s">
        <v>103</v>
      </c>
      <c r="B32" s="11"/>
      <c r="C32" s="11"/>
      <c r="D32" s="11"/>
      <c r="E32" s="11"/>
      <c r="F32" s="11"/>
      <c r="G32" s="11"/>
      <c r="H32" s="11"/>
      <c r="I32" s="11"/>
      <c r="J32" s="11"/>
      <c r="K32" s="11"/>
      <c r="L32" s="11"/>
      <c r="M32" s="11"/>
    </row>
    <row r="33" spans="1:13" x14ac:dyDescent="0.35">
      <c r="A33" s="11" t="s">
        <v>93</v>
      </c>
      <c r="B33" s="11"/>
      <c r="C33" s="11"/>
      <c r="D33" s="11"/>
      <c r="E33" s="11"/>
      <c r="F33" s="11"/>
      <c r="G33" s="11"/>
      <c r="H33" s="11"/>
      <c r="I33" s="11"/>
      <c r="J33" s="11"/>
      <c r="K33" s="11"/>
      <c r="L33" s="11"/>
      <c r="M33" s="11"/>
    </row>
    <row r="34" spans="1:13" x14ac:dyDescent="0.35">
      <c r="A34" s="11" t="s">
        <v>106</v>
      </c>
      <c r="B34" s="11"/>
      <c r="C34" s="11"/>
      <c r="D34" s="11"/>
      <c r="E34" s="11"/>
      <c r="F34" s="11"/>
      <c r="G34" s="11"/>
      <c r="H34" s="11"/>
      <c r="I34" s="11"/>
      <c r="J34" s="11"/>
      <c r="K34" s="11"/>
      <c r="L34" s="11"/>
      <c r="M34" s="11"/>
    </row>
    <row r="35" spans="1:13" x14ac:dyDescent="0.35">
      <c r="A35" s="11" t="s">
        <v>99</v>
      </c>
      <c r="B35" s="11"/>
      <c r="C35" s="11"/>
      <c r="D35" s="11"/>
      <c r="E35" s="11"/>
      <c r="F35" s="11"/>
      <c r="G35" s="11"/>
      <c r="H35" s="11"/>
      <c r="I35" s="11"/>
      <c r="J35" s="11"/>
      <c r="K35" s="11"/>
      <c r="L35" s="11"/>
      <c r="M35" s="11"/>
    </row>
    <row r="36" spans="1:13" x14ac:dyDescent="0.35">
      <c r="A36" s="11" t="s">
        <v>100</v>
      </c>
      <c r="B36" s="11"/>
      <c r="C36" s="11"/>
      <c r="D36" s="11"/>
      <c r="E36" s="11"/>
      <c r="F36" s="11"/>
      <c r="G36" s="11"/>
      <c r="H36" s="11"/>
      <c r="I36" s="11"/>
      <c r="J36" s="11"/>
      <c r="K36" s="11"/>
      <c r="L36" s="11"/>
      <c r="M36" s="11"/>
    </row>
    <row r="37" spans="1:13" x14ac:dyDescent="0.35">
      <c r="A37" s="11" t="s">
        <v>101</v>
      </c>
      <c r="B37" s="11"/>
      <c r="C37" s="11"/>
      <c r="D37" s="11"/>
      <c r="E37" s="11"/>
      <c r="F37" s="11"/>
      <c r="G37" s="11"/>
      <c r="H37" s="11"/>
      <c r="I37" s="11"/>
      <c r="J37" s="11"/>
      <c r="K37" s="11"/>
      <c r="L37" s="11"/>
      <c r="M37" s="11"/>
    </row>
    <row r="38" spans="1:13" x14ac:dyDescent="0.35">
      <c r="A38" s="11" t="s">
        <v>97</v>
      </c>
      <c r="B38" s="11"/>
      <c r="C38" s="11"/>
      <c r="D38" s="11"/>
      <c r="E38" s="11"/>
      <c r="F38" s="11"/>
      <c r="G38" s="11"/>
      <c r="H38" s="11"/>
      <c r="I38" s="11"/>
      <c r="J38" s="11"/>
      <c r="K38" s="11"/>
      <c r="L38" s="11"/>
      <c r="M38" s="11"/>
    </row>
  </sheetData>
  <conditionalFormatting sqref="C1:C1048576 I1:M1048576">
    <cfRule type="dataBar" priority="1">
      <dataBar>
        <cfvo type="num" val="0"/>
        <cfvo type="num" val="1"/>
        <color rgb="FFB4A9D4"/>
      </dataBar>
      <extLst>
        <ext xmlns:x14="http://schemas.microsoft.com/office/spreadsheetml/2009/9/main" uri="{B025F937-C7B1-47D3-B67F-A62EFF666E3E}">
          <x14:id>{9689E07B-FD39-4AA5-A042-48F3B39D8AE5}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689E07B-FD39-4AA5-A042-48F3B39D8AE5}">
            <x14:dataBar minLength="0" maxLength="100" gradient="0">
              <x14:cfvo type="num">
                <xm:f>0</xm:f>
              </x14:cfvo>
              <x14:cfvo type="num">
                <xm:f>1</xm:f>
              </x14:cfvo>
              <x14:negativeFillColor rgb="FFB4A9D4"/>
              <x14:axisColor rgb="FF000000"/>
            </x14:dataBar>
          </x14:cfRule>
          <xm:sqref>C1:C1048576 I1:M1048576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lookup'!A3:A9</xm:f>
          </x14:formula1>
          <xm:sqref>B7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Table 1 Applications by month</vt:lpstr>
      <vt:lpstr>Table 2 Applications by Type</vt:lpstr>
      <vt:lpstr>Table 3 Applications by Channel</vt:lpstr>
      <vt:lpstr>Table 4 Applications by Age</vt:lpstr>
      <vt:lpstr>Table 5 Applications by LA</vt:lpstr>
      <vt:lpstr>Table 6 Components by LA</vt:lpstr>
      <vt:lpstr>Table 7 Applications by Board</vt:lpstr>
      <vt:lpstr>Table 8 Components by Board</vt:lpstr>
      <vt:lpstr>Table 9 Applications by Births</vt:lpstr>
      <vt:lpstr>Table 10 Processing times</vt:lpstr>
      <vt:lpstr>Table 11 Payments by LA</vt:lpstr>
      <vt:lpstr>Table 12 Payments by Month</vt:lpstr>
      <vt:lpstr>Table 13 Auto-awarded payments</vt:lpstr>
      <vt:lpstr>Table 14 Clients Paid</vt:lpstr>
      <vt:lpstr>Table 15a Re-determinations</vt:lpstr>
      <vt:lpstr>Table 15b Appeals</vt:lpstr>
      <vt:lpstr>Table 16 Reviews</vt:lpstr>
      <vt:lpstr>Chart 1</vt:lpstr>
      <vt:lpstr>Chart 2</vt:lpstr>
      <vt:lpstr>Chart 3</vt:lpstr>
      <vt:lpstr>Table 2 - Full data</vt:lpstr>
      <vt:lpstr>Table 4 - Full data</vt:lpstr>
      <vt:lpstr>Table 5 - Full data</vt:lpstr>
      <vt:lpstr>Table 6 - Full data</vt:lpstr>
      <vt:lpstr>Table 7 - Full data</vt:lpstr>
      <vt:lpstr>Table 8 - Full data</vt:lpstr>
      <vt:lpstr>Table 9 -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U448629</dc:creator>
  <cp:lastModifiedBy>u448629</cp:lastModifiedBy>
  <dcterms:created xsi:type="dcterms:W3CDTF">2023-11-13T16:35:39Z</dcterms:created>
  <dcterms:modified xsi:type="dcterms:W3CDTF">2023-11-24T15:12:52Z</dcterms:modified>
</cp:coreProperties>
</file>