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s0177a\datashare\Social_Security_Scotland\Statistics\BSG official statistics publication\BSG_BSF 2023 June\Final Documents\"/>
    </mc:Choice>
  </mc:AlternateContent>
  <xr:revisionPtr revIDLastSave="0" documentId="13_ncr:1_{A7FC1678-551F-44AB-80A7-0E28963BCEEC}" xr6:coauthVersionLast="47" xr6:coauthVersionMax="47" xr10:uidLastSave="{00000000-0000-0000-0000-000000000000}"/>
  <bookViews>
    <workbookView xWindow="-110" yWindow="-110" windowWidth="19420" windowHeight="10420" tabRatio="903" xr2:uid="{00000000-000D-0000-FFFF-FFFF00000000}"/>
  </bookViews>
  <sheets>
    <sheet name="Contents" sheetId="1" r:id="rId1"/>
    <sheet name="Table 1 Applications by month" sheetId="2" r:id="rId2"/>
    <sheet name="Table 2 Applications by Type" sheetId="3" r:id="rId3"/>
    <sheet name="Table 3 Applications by Channel" sheetId="4" r:id="rId4"/>
    <sheet name="Table 4 Applications by Age" sheetId="5" r:id="rId5"/>
    <sheet name="Table 5 Applications by LA" sheetId="6" r:id="rId6"/>
    <sheet name="Table 6 Components by LA" sheetId="7" r:id="rId7"/>
    <sheet name="Table 7 Applications by Board" sheetId="8" r:id="rId8"/>
    <sheet name="Table 8 Components by Board" sheetId="9" r:id="rId9"/>
    <sheet name="Table 9 Applications by Births" sheetId="10" r:id="rId10"/>
    <sheet name="Table 10 Processing times" sheetId="11" r:id="rId11"/>
    <sheet name="Table 11 Payments by LA" sheetId="12" r:id="rId12"/>
    <sheet name="Table 12 Payments by Month" sheetId="29" r:id="rId13"/>
    <sheet name="Table 13 Auto-awards" sheetId="32" r:id="rId14"/>
    <sheet name="Table 14 Clients Paid" sheetId="14" r:id="rId15"/>
    <sheet name="Table 15a Re-determinations" sheetId="15" r:id="rId16"/>
    <sheet name="Table 15b Appeals" sheetId="16" r:id="rId17"/>
    <sheet name="Table 16 Reviews" sheetId="17" r:id="rId18"/>
    <sheet name="Chart 1" sheetId="18" r:id="rId19"/>
    <sheet name="Chart 2" sheetId="19" r:id="rId20"/>
    <sheet name="Chart 3" sheetId="20" r:id="rId21"/>
    <sheet name="Table 2 - Full data" sheetId="21" r:id="rId22"/>
    <sheet name="Table 4 - Full data" sheetId="22" r:id="rId23"/>
    <sheet name="Table 5 - Full data" sheetId="23" r:id="rId24"/>
    <sheet name="Table 6 - Full data" sheetId="24" r:id="rId25"/>
    <sheet name="Table 7 - Full data" sheetId="25" r:id="rId26"/>
    <sheet name="Table 8 - Full data" sheetId="26" r:id="rId27"/>
    <sheet name="Table 9 - Full data" sheetId="27" r:id="rId28"/>
    <sheet name="Financial year lookup" sheetId="28"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20" i="1"/>
  <c r="A19" i="1"/>
  <c r="A18" i="1"/>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K14" i="3"/>
  <c r="J14" i="3"/>
  <c r="I14" i="3"/>
  <c r="H14" i="3"/>
  <c r="G14" i="3"/>
  <c r="F14" i="3"/>
  <c r="E14" i="3"/>
  <c r="D14" i="3"/>
  <c r="C14" i="3"/>
  <c r="B14" i="3"/>
  <c r="K13" i="3"/>
  <c r="J13" i="3"/>
  <c r="I13" i="3"/>
  <c r="H13" i="3"/>
  <c r="G13" i="3"/>
  <c r="F13" i="3"/>
  <c r="E13" i="3"/>
  <c r="D13" i="3"/>
  <c r="C13" i="3"/>
  <c r="B13" i="3"/>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A31" i="1"/>
  <c r="A30" i="1"/>
  <c r="A29" i="1"/>
  <c r="A28" i="1"/>
  <c r="A27" i="1"/>
  <c r="A26" i="1"/>
  <c r="A25" i="1"/>
  <c r="A24" i="1"/>
  <c r="A23" i="1"/>
  <c r="A22" i="1"/>
  <c r="A21" i="1"/>
  <c r="A15" i="1"/>
  <c r="A14" i="1"/>
  <c r="A13" i="1"/>
  <c r="A12" i="1"/>
  <c r="A11" i="1"/>
  <c r="A10" i="1"/>
  <c r="A9" i="1"/>
  <c r="A8" i="1"/>
  <c r="A7" i="1"/>
  <c r="A6" i="1"/>
  <c r="A5" i="1"/>
  <c r="A4" i="1"/>
</calcChain>
</file>

<file path=xl/sharedStrings.xml><?xml version="1.0" encoding="utf-8"?>
<sst xmlns="http://schemas.openxmlformats.org/spreadsheetml/2006/main" count="2169" uniqueCount="869">
  <si>
    <t>Best Start Grant and Best Start Foods from 10 December 2018 to 31 March 2023</t>
  </si>
  <si>
    <t>Table 1: Applications for Best Start Grant and Best Start Foods by month</t>
  </si>
  <si>
    <t>Table 2: Applications by Best Start Grant and Best Start Foods payment type</t>
  </si>
  <si>
    <t>Table 3: Applications for Best Start Grant and Best Start Foods by channel</t>
  </si>
  <si>
    <t>Table 4: Applications for Best Start Grant and Best Start Foods by age group</t>
  </si>
  <si>
    <t>Table 5: Applications for Best Start Grant and Best Start Foods by local authority</t>
  </si>
  <si>
    <t>Table 6: Applications received and benefit components applied for by local authority</t>
  </si>
  <si>
    <t>Table 7: Applications for Best Start Grant and Best Start Foods by health board</t>
  </si>
  <si>
    <t>Table 8: Applications received and benefit components applied for by health board</t>
  </si>
  <si>
    <t>Table 9: Applications for Best Start Grant Pregnancy and Baby Payment by Type of Birth</t>
  </si>
  <si>
    <t>Table 10: Processing times for Best Start Grant and Best Start Food by decision month</t>
  </si>
  <si>
    <t>Table 11: Best Start Grant and Best Start Foods Payments by Local Authority</t>
  </si>
  <si>
    <t>Table 12: Payments by Best Start Grant and Best Start Foods payment type and month</t>
  </si>
  <si>
    <t>Chart 1: Applications for Best Start Grant and Best Start Foods by month</t>
  </si>
  <si>
    <t>Chart 2: Applications by Best Start Grant and Best Start Foods payment type</t>
  </si>
  <si>
    <t>Chart 3: Payments by Best Start Grant and Best Start Foods payment type and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</si>
  <si>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</si>
  <si>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</si>
  <si>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</si>
  <si>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</si>
  <si>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</si>
  <si>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A65</t>
  </si>
  <si>
    <t>This worksheet contains one table which summarises applications by payment type.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</si>
  <si>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2 - Full data.</t>
  </si>
  <si>
    <t>Notes are located below this table and begin in cell A15</t>
  </si>
  <si>
    <t>This worksheet contains one table. Applications are summarised by month and applicant channel.</t>
  </si>
  <si>
    <t>Notes are located below this table and begin in cell A60</t>
  </si>
  <si>
    <t>This worksheet contains one table which summarises applications by age group.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</si>
  <si>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4 - Full data.</t>
  </si>
  <si>
    <t>Notes are located below this table and begin in cell A22</t>
  </si>
  <si>
    <t>This worksheet contains one table which summarises applications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</si>
  <si>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5 - Full data.</t>
  </si>
  <si>
    <t>Notes are located below this table and begin in cell A45</t>
  </si>
  <si>
    <t>This worksheet contains one table which summarises applications by local authority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</si>
  <si>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6 - Full data.</t>
  </si>
  <si>
    <t>This worksheet contains one table which summarises applications by health board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</si>
  <si>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7 - Full data.</t>
  </si>
  <si>
    <t>Notes are located below this table and begin in cell A27</t>
  </si>
  <si>
    <t>This worksheet contains one table which summarises applications by health board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</si>
  <si>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8 - Full data.</t>
  </si>
  <si>
    <t>This worksheet contains one table which summarises applications by type of birth.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</si>
  <si>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9 - Full data.</t>
  </si>
  <si>
    <t>Notes are located below this table and begin in cell A13</t>
  </si>
  <si>
    <t>This worksheet contains one table on processing times. Applications are summarised by month. Percentages of total processed applications are located at the bottom of the table.</t>
  </si>
  <si>
    <t>Notes are located below this table and begin in cell A66</t>
  </si>
  <si>
    <t>This worksheet contains one table. Payments are summarised by Local Authority area.</t>
  </si>
  <si>
    <t>Notes are located below this table and begin in cell A43</t>
  </si>
  <si>
    <t>This worksheet contains one table. Payments are summarised by month and financial year totals are located at the bottom of the table.</t>
  </si>
  <si>
    <t>This worksheet contains one table. Re-determinations are summarised by month.</t>
  </si>
  <si>
    <t>This worksheet contains one table. Appeals are summarised by month.</t>
  </si>
  <si>
    <t>This worksheet contains one table. Reviews are summarised by month.</t>
  </si>
  <si>
    <t>Notes are located below this table and begin in cell A56</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</si>
  <si>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</si>
  <si>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</si>
  <si>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</si>
  <si>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</si>
  <si>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Figures are rounded for disclosure control and may not sum due to rounding.</t>
  </si>
  <si>
    <t>[note 1]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t>
  </si>
  <si>
    <t>[note 2] From 12 August 2019 applications received are counted for both Best Start Grant and Best Start Foods. Until 12 August 2019 the numbers only include Best Start Grant applications.</t>
  </si>
  <si>
    <t>[note 3] Applications are processed once a decision has been made to authorise or deny, or once an application is withdrawn by the applicant. Data is presented by the month of decision rather than month the application was received.</t>
  </si>
  <si>
    <t>[note 4] Application was authorised for either Best Start Foods or at least one Best Start Grant payment.</t>
  </si>
  <si>
    <t>[note 5] Application was denied for both Best Start Foods and all Best Start Grant payments.</t>
  </si>
  <si>
    <t>[note 6] Applications were either withdrawn for both payments from 12 August 2019, or Best Start Grant application was withdrawn before the launch of Best Start Foods.</t>
  </si>
  <si>
    <t>[note 2] Applications for multiple types of payment are counted multiple times within this table.</t>
  </si>
  <si>
    <t>[note 3] Applications are categorised as being for Pregnancy and Baby Payment if the application form included baby details.</t>
  </si>
  <si>
    <t>[note 4] Applications are categorised as being for Early Learning Payment, School Age Payment, or Best Start Foods if the application form was received on or after the payment went live and it had details of dependent children of the relevant eligible ages.</t>
  </si>
  <si>
    <t>[note 5] Applications are categorised as being Unknown, where no children were of eligible age for either Best Start Grant or Best Start Foods payment. The authorisation rate for unknown applications is low because the application did not include children of eligible age.</t>
  </si>
  <si>
    <t>[note 6] It is likely that all applications in the 2018 - 2019 financial year were for Pregnancy and Baby Payment but some applications contained no evidence of pregnancy or eligible children and are categorised as 'unknown'.</t>
  </si>
  <si>
    <t>[note 7] Applications are processed once a decision has been made to authorise or deny, or once an application is withdrawn by the applicant. Data is presented by the financial year of decision rather than the financial year the application was received. Applications received in a particular financial year were not necessarily processed in that same financial year.</t>
  </si>
  <si>
    <t>[note 8] Application was authorised for either Best Start Foods or at least one Best Start Grant payment for total authorisation rate. For each component included in the application form, application was only authorised for the particular component. Application can be authorised for more than one component.</t>
  </si>
  <si>
    <t>[note 9] Application was denied for both Best Start Foods and all Best Start Grant payments for total denial rate. For each component included in the application form, application was only denied for the particular component. For Best Start Grant applications, application can be denied for one component however can be approved for another.</t>
  </si>
  <si>
    <t>[note 10] Applications were either withdrawn for both payments from 12 August 2019, or Best Start Grant application was withdrawn before the launch of Best Start Foods. For each component included in the application form, application was only withdrawn for the particular component.</t>
  </si>
  <si>
    <t>[note 1] From 12 August 2019 applications received are counted for both Best Start Grant and Best Start Foods. Until 12 August 2019 the numbers only include Best Start Grant.</t>
  </si>
  <si>
    <t>[note 2] Changes were made in March 2020 in response to the Covid-19 pandemic meaning the full telephony service was not available between 24th March onwards. On 3rd July, a limited inbound telephony service was re-introduced. The full telephony service resumed on 2nd November.</t>
  </si>
  <si>
    <t>[c] Figures suppressed for disclosure control</t>
  </si>
  <si>
    <t>[note 2] The under 18 age group includes some possible errors in date of birth.</t>
  </si>
  <si>
    <t>[note 3] Age is unknown where date of birth is missing or incorrect (e.g. child date of birth has been input instead of applicant date of birth).</t>
  </si>
  <si>
    <t>[note 4] From 12 August 2019 applications received are counted for both Best Start Grant and Best Start Foods. Until 12 August 2019 the numbers only include Best Start Grant.</t>
  </si>
  <si>
    <t>[note 5] Application was authorised for either Best Start Foods or at least one Best Start Grant payment.</t>
  </si>
  <si>
    <t>[note 6] Application was denied for both Best Start Foods and all Best Start Grant payments.</t>
  </si>
  <si>
    <t>[note 7] Applications were either withdrawn for both payments from 12 August 2019, or Best Start Grant application was withdrawn before the launch of Best Start Foods.</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</si>
  <si>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</si>
  <si>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have a Scottish postcode at the time of application.</t>
  </si>
  <si>
    <t>[note 4] Some applications did not have a postcode and therefore cannot be matched to local authority or country.</t>
  </si>
  <si>
    <t>[note 5] From 12 August 2019 applications received are counted for both Best Start Grant and Best Start Foods. Until 12 August 2019 the numbers only include Best Start Grant.</t>
  </si>
  <si>
    <t>[note 6] Application was authorised for either Best Start Foods or at least one Best Start Grant payment.</t>
  </si>
  <si>
    <t>[note 7] Application was denied for both Best Start Foods and all Best Start Grant payments.</t>
  </si>
  <si>
    <t>[note 8] Applications were either withdrawn for both payments from 12 August 2019, or Best Start Grant application was withdrawn before the launch of Best Start Foods.</t>
  </si>
  <si>
    <t>See the data quality section of the publication for further information about how postcodes are matched to local authorities and country.</t>
  </si>
  <si>
    <t>[note 6] Applications for multiple types of payment are counted multiple times within this table. Thus, adding up the components within a local authority will not equal the total applications for that local authority.</t>
  </si>
  <si>
    <t>[note 7] Applications are categorised as being for Pregnancy and Baby Payment if the application form included baby details.</t>
  </si>
  <si>
    <t>[note 8] Applications are categorised as being for Early Learning Payment, School Age Payment, or Best Start Foods if the application form was received on or after the payment went live and it had details of dependent children of the relevant eligible ages.</t>
  </si>
  <si>
    <t>[note 9] Applications are categorised as being Unknown, where no children were of eligible age for either Best Start Grant or Best Start Foods payment. The authorisation rate for unknown applications is low because the application did not include children of eligible age.</t>
  </si>
  <si>
    <t>[note 2] Some applications cannot be matched to a Scottish health board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</si>
  <si>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4] Some applications did not have a postcode and therefore cannot be matched to health board or country.</t>
  </si>
  <si>
    <t>See the data quality section of the publication for further information about how postcodes are matched to health boards and country.</t>
  </si>
  <si>
    <t>[note 3] Applications have been assigned as being non-Scottish if they do not appear on the lookup file used to match postcodes to Scottish health boards, and if the applications is from a non-Scottish postcode area. Non-Scottish postcode applications that have been authorised or received payments did have a Scottish postcode at the time of application.</t>
  </si>
  <si>
    <t>[note 6] Applications for multiple types of payment are counted multiple times within this table. Thus, adding up the components within a health board will not equal the total applications for that health board.</t>
  </si>
  <si>
    <t>[note 2] Applications have been classified as 'first births'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</si>
  <si>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[note 3] Applications are counted as 'multiple birth' if they contained information on more than one expected child.</t>
  </si>
  <si>
    <t>[note 5] Applications are only counted as 'authorised' if they have been authorised for pregnancy and baby payment. Applications that were authorised for Early Learning Payment or School Age Payment but not baby payment are counted as 'denied' in this table.</t>
  </si>
  <si>
    <t>[note 1] Processing time is calculated in working days, and public holidays are excluded, even if applications were processed by staff working overtime on these days. Processing time is only calculated for applications that were decided by 31 March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</si>
  <si>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[note 2] Data is presented by the month of decision rather than month the application was received. From 12 August 2019 applications received are counted for both Best Start Grant and Best Start Foods. Until 12 August 2019 the numbers only include Best Start Grant.</t>
  </si>
  <si>
    <t>[note 3]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t>
  </si>
  <si>
    <t>[note 5] Median average processing time. The median is the middle value of an ordered dataset, or the point at which half of the values are higher and half of the values are lower. Value is dispayed in days.</t>
  </si>
  <si>
    <t>[note 1] Payment values have been allocated to the month the payment was issued, rather than the month it was received by a client.</t>
  </si>
  <si>
    <t>[note 2]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t>
  </si>
  <si>
    <t>[note 3]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</si>
  <si>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</si>
  <si>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</si>
  <si>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</si>
  <si>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Data is presented by the month the redetermination was received. Data presented does not include invalid re-determinations.</t>
  </si>
  <si>
    <t>[note 3] Data is presented by the month of decision rather than month the re-determination was received. Data presented does not include invalid re-determinations.</t>
  </si>
  <si>
    <t>[note 4] Average days to respond and percentage closed within 16 working days are only calculated for re-determinations that were disallowed, allowed, or partially allowed - this figure excludes re-determinations that were withdrawn or invalid.</t>
  </si>
  <si>
    <t>[note 5] Median has been used to calculate the average number of days to respond. The median is the middle value of an ordered dataset, or the point at which half of the values are higher and half of the values are lower.</t>
  </si>
  <si>
    <t>[note 2] Data is presented by the month of decision rather than month the appeal was received.</t>
  </si>
  <si>
    <t>[note 1] Figures do not include applications that had a review that were deemed 'invalid'.</t>
  </si>
  <si>
    <t>[note 2] Data is presented by the month of decision rather than month the request was received.</t>
  </si>
  <si>
    <t>[note 3] Average days to respond are only calculated for reviews that were disallowed or allowed - this figure excludes reviews that were withdrawn and Best Start Grant applications that had a re-determination associated with them.</t>
  </si>
  <si>
    <t>[note 4] Median has been used to calculate average number of days to respond. The median is the middle value of an ordered dataset, or the point at which half of the values are higher and half of the values are lower.</t>
  </si>
  <si>
    <t>Financial Year 2018 - 2019 includes the months from December 2018 to March 2019. During these months, pregnancy and baby payment was the only payment that had launched.</t>
  </si>
  <si>
    <t>Financial Year 2019 - 2020 includes the months from April 2019 to March 2020.</t>
  </si>
  <si>
    <t>Financial Year 2020 - 2021 includes the months from April 2020 to March 2021.</t>
  </si>
  <si>
    <t>Financial Year 2022 - 2023 includes the months from April 2022 to March 2023.</t>
  </si>
  <si>
    <t>Applications for multiple types of payment are counted multiple times within this chart.</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</si>
  <si>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</si>
  <si>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</si>
  <si>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</si>
  <si>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</si>
  <si>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</si>
  <si>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</si>
  <si>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</si>
  <si>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</si>
  <si>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</si>
  <si>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t>
  </si>
  <si>
    <t>Applications received and benefit components applied for, by local authority</t>
  </si>
  <si>
    <t>Applications for Best Start Grant and Best Start Foods by health board</t>
  </si>
  <si>
    <t>Applications received and benefit components applied for, by health board</t>
  </si>
  <si>
    <t>Applications for Best Start Grant Pregnancy and Baby Payment by first and subsequent births</t>
  </si>
  <si>
    <t>Processing times for Best Start Grant and Best Start Foods by decision month</t>
  </si>
  <si>
    <t>Best Start Grant and Best Start Foods payments by local authority</t>
  </si>
  <si>
    <t>Payments by Best Start Grant and Best Start Foods payment type and month</t>
  </si>
  <si>
    <t>Number of individual Best Start Grant and Best Start Foods clients paid</t>
  </si>
  <si>
    <t>Re-determinations for Best Start Grant management information</t>
  </si>
  <si>
    <t>Appeals for Best Start Grant management information</t>
  </si>
  <si>
    <t>Best Start Foods reviews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</si>
  <si>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</si>
  <si>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</si>
  <si>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 Full Data</t>
  </si>
  <si>
    <t>Applications received and benefit components applied for, by local authority - Full Data</t>
  </si>
  <si>
    <t>Applications for Best Start Grant and Best Start Foods by health board - Full Data</t>
  </si>
  <si>
    <t>Applications received and benefit components applied for, by health board - Full Data</t>
  </si>
  <si>
    <t>Applications for Best Start Grant Pregnancy and Baby Payment by first and subsequent births - Full Data</t>
  </si>
  <si>
    <t>Percentage of total applications received</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</si>
  <si>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</si>
  <si>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</si>
  <si>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</si>
  <si>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</si>
  <si>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</si>
  <si>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</si>
  <si>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</si>
  <si>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</si>
  <si>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</si>
  <si>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</si>
  <si>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</si>
  <si>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</si>
  <si>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</si>
  <si>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</si>
  <si>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</si>
  <si>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</si>
  <si>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</si>
  <si>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</si>
  <si>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</si>
  <si>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</si>
  <si>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</si>
  <si>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</si>
  <si>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</si>
  <si>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</si>
  <si>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</si>
  <si>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</si>
  <si>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</si>
  <si>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</si>
  <si>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</si>
  <si>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</si>
  <si>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</si>
  <si>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</si>
  <si>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</si>
  <si>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</si>
  <si>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</si>
  <si>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</si>
  <si>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</si>
  <si>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</si>
  <si>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</si>
  <si>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</si>
  <si>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</si>
  <si>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</si>
  <si>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</si>
  <si>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</si>
  <si>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</si>
  <si>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</si>
  <si>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</si>
  <si>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</si>
  <si>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</si>
  <si>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</si>
  <si>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</si>
  <si>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</si>
  <si>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</si>
  <si>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</si>
  <si>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</si>
  <si>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</si>
  <si>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Financial Year 2018-2019</t>
  </si>
  <si>
    <t>Financial Year 2019-2020</t>
  </si>
  <si>
    <t>Financial Year 2020-2021</t>
  </si>
  <si>
    <t>Financial Year 2021-2022</t>
  </si>
  <si>
    <t>Financial Year 2022-2023</t>
  </si>
  <si>
    <t>Total applications received</t>
  </si>
  <si>
    <t>Percentage of total applications processed</t>
  </si>
  <si>
    <t>Pregnancy and Baby Payment</t>
  </si>
  <si>
    <t>Early Learning Payment</t>
  </si>
  <si>
    <t>School Age Payment</t>
  </si>
  <si>
    <t>Best Start Foods</t>
  </si>
  <si>
    <t>Unknown</t>
  </si>
  <si>
    <t>Online applications</t>
  </si>
  <si>
    <t>Paper applications</t>
  </si>
  <si>
    <t>Percentage of online application</t>
  </si>
  <si>
    <t>Percentage of paper application</t>
  </si>
  <si>
    <t>Percentage of phone application</t>
  </si>
  <si>
    <t>Total applications processed</t>
  </si>
  <si>
    <t>Under 18</t>
  </si>
  <si>
    <t>18-24</t>
  </si>
  <si>
    <t>25-29</t>
  </si>
  <si>
    <t>30-34</t>
  </si>
  <si>
    <t>35-39</t>
  </si>
  <si>
    <t>40-44</t>
  </si>
  <si>
    <t>45-49</t>
  </si>
  <si>
    <t>50-54</t>
  </si>
  <si>
    <t>55-59</t>
  </si>
  <si>
    <t>60-64</t>
  </si>
  <si>
    <t>65 and over</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</si>
  <si>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</si>
  <si>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</si>
  <si>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</si>
  <si>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</si>
  <si>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</si>
  <si>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</si>
  <si>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</si>
  <si>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</si>
  <si>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</si>
  <si>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</si>
  <si>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</si>
  <si>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</si>
  <si>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</si>
  <si>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</si>
  <si>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</si>
  <si>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</si>
  <si>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</si>
  <si>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</si>
  <si>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</si>
  <si>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</si>
  <si>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</si>
  <si>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</si>
  <si>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</si>
  <si>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</si>
  <si>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</si>
  <si>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</si>
  <si>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</si>
  <si>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</si>
  <si>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</si>
  <si>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</si>
  <si>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</si>
  <si>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</si>
  <si>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</si>
  <si>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</si>
  <si>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</si>
  <si>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Ayrshire and Arran</t>
  </si>
  <si>
    <t>Borders</t>
  </si>
  <si>
    <t>Dumfries and Galloway</t>
  </si>
  <si>
    <t>Forth Valley</t>
  </si>
  <si>
    <t>Grampian</t>
  </si>
  <si>
    <t>Greater Glasgow and Clyde</t>
  </si>
  <si>
    <t>Lanarkshire</t>
  </si>
  <si>
    <t>Lothian</t>
  </si>
  <si>
    <t>Orkney</t>
  </si>
  <si>
    <t>Shetland</t>
  </si>
  <si>
    <t>Tayside</t>
  </si>
  <si>
    <t>Western Isles</t>
  </si>
  <si>
    <t>Percentage of total pregnancy and baby applications received</t>
  </si>
  <si>
    <t>Withdrawn applications</t>
  </si>
  <si>
    <t>First Birth</t>
  </si>
  <si>
    <t>Subsequent Birth</t>
  </si>
  <si>
    <t>Multiple Births</t>
  </si>
  <si>
    <t>Total applications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</si>
  <si>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</si>
  <si>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</si>
  <si>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</si>
  <si>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</si>
  <si>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</si>
  <si>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</si>
  <si>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</si>
  <si>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</si>
  <si>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</si>
  <si>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Percentage of Total Applications Processed</t>
  </si>
  <si>
    <t>Percentage of Best Start Grant - Pregnancy and Baby Payments</t>
  </si>
  <si>
    <t>Percentage of Best Start Grant - Early Learning Payments</t>
  </si>
  <si>
    <t>Percentage of Best Start Grant - School Age Payments</t>
  </si>
  <si>
    <t>Percentage of Best Start Foods Payments</t>
  </si>
  <si>
    <t>All time</t>
  </si>
  <si>
    <t>2018-2019</t>
  </si>
  <si>
    <t>2019-2020</t>
  </si>
  <si>
    <t>2020-2021</t>
  </si>
  <si>
    <t>2021-2022</t>
  </si>
  <si>
    <t>2022-2023</t>
  </si>
  <si>
    <t>Re-determinations as a percentage of decisions processed</t>
  </si>
  <si>
    <t>Re-determinations pending by end of the month</t>
  </si>
  <si>
    <t>Reviews as a percentage of decisions processed</t>
  </si>
  <si>
    <t>Review requests pending by end of the month</t>
  </si>
  <si>
    <t>Component included in applications</t>
  </si>
  <si>
    <t>Authorised applications</t>
  </si>
  <si>
    <t>Denied applications</t>
  </si>
  <si>
    <t>Best Start Foods 2018-2019</t>
  </si>
  <si>
    <t>Best Start Foods 2019-2020</t>
  </si>
  <si>
    <t>Best Start Foods 2020-2021</t>
  </si>
  <si>
    <t>Best Start Foods 2021-2022</t>
  </si>
  <si>
    <t>Best Start Foods 2022-2023</t>
  </si>
  <si>
    <t>Best Start Foods All time</t>
  </si>
  <si>
    <t>Early Learning Payment 2018-2019</t>
  </si>
  <si>
    <t>Early Learning Payment 2019-2020</t>
  </si>
  <si>
    <t>Early Learning Payment 2020-2021</t>
  </si>
  <si>
    <t>Early Learning Payment 2021-2022</t>
  </si>
  <si>
    <t>Early Learning Payment 2022-2023</t>
  </si>
  <si>
    <t>Early Learning Payment All time</t>
  </si>
  <si>
    <t>Pregnancy and Baby Payment 2018-2019</t>
  </si>
  <si>
    <t>Pregnancy and Baby Payment 2019-2020</t>
  </si>
  <si>
    <t>Pregnancy and Baby Payment 2020-2021</t>
  </si>
  <si>
    <t>Pregnancy and Baby Payment 2021-2022</t>
  </si>
  <si>
    <t>Pregnancy and Baby Payment 2022-2023</t>
  </si>
  <si>
    <t>Pregnancy and Baby Payment All time</t>
  </si>
  <si>
    <t>School Age Payment 2018-2019</t>
  </si>
  <si>
    <t>School Age Payment 2019-2020</t>
  </si>
  <si>
    <t>School Age Payment 2020-2021</t>
  </si>
  <si>
    <t>School Age Payment 2021-2022</t>
  </si>
  <si>
    <t>School Age Payment 2022-2023</t>
  </si>
  <si>
    <t>School Age Payment All time</t>
  </si>
  <si>
    <t>Total 2018-2019</t>
  </si>
  <si>
    <t>Total 2019-2020</t>
  </si>
  <si>
    <t>Total 2020-2021</t>
  </si>
  <si>
    <t>Total 2021-2022</t>
  </si>
  <si>
    <t>Total 2022-2023</t>
  </si>
  <si>
    <t>Total All time</t>
  </si>
  <si>
    <t>Unknown 2018-2019</t>
  </si>
  <si>
    <t>Unknown 2019-2020</t>
  </si>
  <si>
    <t>Unknown 2020-2021</t>
  </si>
  <si>
    <t>Unknown 2021-2022</t>
  </si>
  <si>
    <t>Unknown 2022-2023</t>
  </si>
  <si>
    <t>Unknown All time</t>
  </si>
  <si>
    <t>Applicant Age Group</t>
  </si>
  <si>
    <t>Under 18 2018-2019</t>
  </si>
  <si>
    <t>Under 18 2019-2020</t>
  </si>
  <si>
    <t>Under 18 2020-2021</t>
  </si>
  <si>
    <t>Under 18 2021-2022</t>
  </si>
  <si>
    <t>Under 18 2022-2023</t>
  </si>
  <si>
    <t>18-24 2018-2019</t>
  </si>
  <si>
    <t>18-24 2019-2020</t>
  </si>
  <si>
    <t>18-24 2020-2021</t>
  </si>
  <si>
    <t>18-24 2021-2022</t>
  </si>
  <si>
    <t>18-24 2022-2023</t>
  </si>
  <si>
    <t>25-29 2018-2019</t>
  </si>
  <si>
    <t>25-29 2019-2020</t>
  </si>
  <si>
    <t>25-29 2020-2021</t>
  </si>
  <si>
    <t>25-29 2021-2022</t>
  </si>
  <si>
    <t>25-29 2022-2023</t>
  </si>
  <si>
    <t>30-34 2018-2019</t>
  </si>
  <si>
    <t>30-34 2019-2020</t>
  </si>
  <si>
    <t>30-34 2020-2021</t>
  </si>
  <si>
    <t>30-34 2021-2022</t>
  </si>
  <si>
    <t>30-34 2022-2023</t>
  </si>
  <si>
    <t>35-39 2018-2019</t>
  </si>
  <si>
    <t>35-39 2019-2020</t>
  </si>
  <si>
    <t>35-39 2020-2021</t>
  </si>
  <si>
    <t>35-39 2021-2022</t>
  </si>
  <si>
    <t>35-39 2022-2023</t>
  </si>
  <si>
    <t>40-44 2018-2019</t>
  </si>
  <si>
    <t>40-44 2019-2020</t>
  </si>
  <si>
    <t>40-44 2020-2021</t>
  </si>
  <si>
    <t>40-44 2021-2022</t>
  </si>
  <si>
    <t>40-44 2022-2023</t>
  </si>
  <si>
    <t>45-49 2018-2019</t>
  </si>
  <si>
    <t>45-49 2019-2020</t>
  </si>
  <si>
    <t>45-49 2020-2021</t>
  </si>
  <si>
    <t>45-49 2021-2022</t>
  </si>
  <si>
    <t>45-49 2022-2023</t>
  </si>
  <si>
    <t>50-54 2018-2019</t>
  </si>
  <si>
    <t>50-54 2019-2020</t>
  </si>
  <si>
    <t>50-54 2020-2021</t>
  </si>
  <si>
    <t>50-54 2021-2022</t>
  </si>
  <si>
    <t>50-54 2022-2023</t>
  </si>
  <si>
    <t>55-59 2018-2019</t>
  </si>
  <si>
    <t>55-59 2019-2020</t>
  </si>
  <si>
    <t>55-59 2020-2021</t>
  </si>
  <si>
    <t>55-59 2021-2022</t>
  </si>
  <si>
    <t>55-59 2022-2023</t>
  </si>
  <si>
    <t>60-64 2018-2019</t>
  </si>
  <si>
    <t>60-64 2019-2020</t>
  </si>
  <si>
    <t>60-64 2020-2021</t>
  </si>
  <si>
    <t>60-64 2021-2022</t>
  </si>
  <si>
    <t>60-64 2022-2023</t>
  </si>
  <si>
    <t>65 and over 2018-2019</t>
  </si>
  <si>
    <t>65 and over 2019-2020</t>
  </si>
  <si>
    <t>65 and over 2020-2021</t>
  </si>
  <si>
    <t>65 and over 2021-2022</t>
  </si>
  <si>
    <t>65 and over 2022-2023</t>
  </si>
  <si>
    <t>Under 18 All time</t>
  </si>
  <si>
    <t>18-24 All time</t>
  </si>
  <si>
    <t>25-29 All time</t>
  </si>
  <si>
    <t>30-34 All time</t>
  </si>
  <si>
    <t>35-39 All time</t>
  </si>
  <si>
    <t>40-44 All time</t>
  </si>
  <si>
    <t>45-49 All time</t>
  </si>
  <si>
    <t>50-54 All time</t>
  </si>
  <si>
    <t>55-59 All time</t>
  </si>
  <si>
    <t>60-64 All time</t>
  </si>
  <si>
    <t>65 and over All time</t>
  </si>
  <si>
    <t>Local Authority area</t>
  </si>
  <si>
    <t>Aberdeen City 2018-2019</t>
  </si>
  <si>
    <t>Aberdeen City 2019-2020</t>
  </si>
  <si>
    <t>Aberdeen City 2020-2021</t>
  </si>
  <si>
    <t>Aberdeen City 2021-2022</t>
  </si>
  <si>
    <t>Aberdeen City 2022-2023</t>
  </si>
  <si>
    <t>Aberdeenshire 2018-2019</t>
  </si>
  <si>
    <t>Aberdeenshire 2019-2020</t>
  </si>
  <si>
    <t>Aberdeenshire 2020-2021</t>
  </si>
  <si>
    <t>Aberdeenshire 2021-2022</t>
  </si>
  <si>
    <t>Aberdeenshire 2022-2023</t>
  </si>
  <si>
    <t>Angus 2018-2019</t>
  </si>
  <si>
    <t>Angus 2019-2020</t>
  </si>
  <si>
    <t>Angus 2020-2021</t>
  </si>
  <si>
    <t>Angus 2021-2022</t>
  </si>
  <si>
    <t>Angus 2022-2023</t>
  </si>
  <si>
    <t>Argyll &amp; Bute 2018-2019</t>
  </si>
  <si>
    <t>Argyll &amp; Bute 2019-2020</t>
  </si>
  <si>
    <t>Argyll &amp; Bute 2020-2021</t>
  </si>
  <si>
    <t>Argyll &amp; Bute 2021-2022</t>
  </si>
  <si>
    <t>Argyll &amp; Bute 2022-2023</t>
  </si>
  <si>
    <t>Clackmannanshire 2018-2019</t>
  </si>
  <si>
    <t>Clackmannanshire 2019-2020</t>
  </si>
  <si>
    <t>Clackmannanshire 2020-2021</t>
  </si>
  <si>
    <t>Clackmannanshire 2021-2022</t>
  </si>
  <si>
    <t>Clackmannanshire 2022-2023</t>
  </si>
  <si>
    <t>Dumfries &amp; Galloway 2018-2019</t>
  </si>
  <si>
    <t>Dumfries &amp; Galloway 2019-2020</t>
  </si>
  <si>
    <t>Dumfries &amp; Galloway 2020-2021</t>
  </si>
  <si>
    <t>Dumfries &amp; Galloway 2021-2022</t>
  </si>
  <si>
    <t>Dumfries &amp; Galloway 2022-2023</t>
  </si>
  <si>
    <t>Dundee City 2018-2019</t>
  </si>
  <si>
    <t>Dundee City 2019-2020</t>
  </si>
  <si>
    <t>Dundee City 2020-2021</t>
  </si>
  <si>
    <t>Dundee City 2021-2022</t>
  </si>
  <si>
    <t>Dundee City 2022-2023</t>
  </si>
  <si>
    <t>East Ayrshire 2018-2019</t>
  </si>
  <si>
    <t>East Ayrshire 2019-2020</t>
  </si>
  <si>
    <t>East Ayrshire 2020-2021</t>
  </si>
  <si>
    <t>East Ayrshire 2021-2022</t>
  </si>
  <si>
    <t>East Ayrshire 2022-2023</t>
  </si>
  <si>
    <t>East Dunbartonshire 2018-2019</t>
  </si>
  <si>
    <t>East Dunbartonshire 2019-2020</t>
  </si>
  <si>
    <t>East Dunbartonshire 2020-2021</t>
  </si>
  <si>
    <t>East Dunbartonshire 2021-2022</t>
  </si>
  <si>
    <t>East Dunbartonshire 2022-2023</t>
  </si>
  <si>
    <t>East Lothian 2018-2019</t>
  </si>
  <si>
    <t>East Lothian 2019-2020</t>
  </si>
  <si>
    <t>East Lothian 2020-2021</t>
  </si>
  <si>
    <t>East Lothian 2021-2022</t>
  </si>
  <si>
    <t>East Lothian 2022-2023</t>
  </si>
  <si>
    <t>East Renfrewshire 2018-2019</t>
  </si>
  <si>
    <t>East Renfrewshire 2019-2020</t>
  </si>
  <si>
    <t>East Renfrewshire 2020-2021</t>
  </si>
  <si>
    <t>East Renfrewshire 2021-2022</t>
  </si>
  <si>
    <t>East Renfrewshire 2022-2023</t>
  </si>
  <si>
    <t>Edinburgh, City of 2018-2019</t>
  </si>
  <si>
    <t>Edinburgh, City of 2019-2020</t>
  </si>
  <si>
    <t>Edinburgh, City of 2020-2021</t>
  </si>
  <si>
    <t>Edinburgh, City of 2021-2022</t>
  </si>
  <si>
    <t>Edinburgh, City of 2022-2023</t>
  </si>
  <si>
    <t>Falkirk 2018-2019</t>
  </si>
  <si>
    <t>Falkirk 2019-2020</t>
  </si>
  <si>
    <t>Falkirk 2020-2021</t>
  </si>
  <si>
    <t>Falkirk 2021-2022</t>
  </si>
  <si>
    <t>Falkirk 2022-2023</t>
  </si>
  <si>
    <t>Fife 2018-2019</t>
  </si>
  <si>
    <t>Fife 2019-2020</t>
  </si>
  <si>
    <t>Fife 2020-2021</t>
  </si>
  <si>
    <t>Fife 2021-2022</t>
  </si>
  <si>
    <t>Fife 2022-2023</t>
  </si>
  <si>
    <t>Glasgow City 2018-2019</t>
  </si>
  <si>
    <t>Glasgow City 2019-2020</t>
  </si>
  <si>
    <t>Glasgow City 2020-2021</t>
  </si>
  <si>
    <t>Glasgow City 2021-2022</t>
  </si>
  <si>
    <t>Glasgow City 2022-2023</t>
  </si>
  <si>
    <t>Highland 2018-2019</t>
  </si>
  <si>
    <t>Highland 2019-2020</t>
  </si>
  <si>
    <t>Highland 2020-2021</t>
  </si>
  <si>
    <t>Highland 2021-2022</t>
  </si>
  <si>
    <t>Highland 2022-2023</t>
  </si>
  <si>
    <t>Inverclyde 2018-2019</t>
  </si>
  <si>
    <t>Inverclyde 2019-2020</t>
  </si>
  <si>
    <t>Inverclyde 2020-2021</t>
  </si>
  <si>
    <t>Inverclyde 2021-2022</t>
  </si>
  <si>
    <t>Inverclyde 2022-2023</t>
  </si>
  <si>
    <t>Midlothian 2018-2019</t>
  </si>
  <si>
    <t>Midlothian 2019-2020</t>
  </si>
  <si>
    <t>Midlothian 2020-2021</t>
  </si>
  <si>
    <t>Midlothian 2021-2022</t>
  </si>
  <si>
    <t>Midlothian 2022-2023</t>
  </si>
  <si>
    <t>Moray 2018-2019</t>
  </si>
  <si>
    <t>Moray 2019-2020</t>
  </si>
  <si>
    <t>Moray 2020-2021</t>
  </si>
  <si>
    <t>Moray 2021-2022</t>
  </si>
  <si>
    <t>Moray 2022-2023</t>
  </si>
  <si>
    <t>Na h-Eileanan Siar 2018-2019</t>
  </si>
  <si>
    <t>Na h-Eileanan Siar 2019-2020</t>
  </si>
  <si>
    <t>Na h-Eileanan Siar 2020-2021</t>
  </si>
  <si>
    <t>Na h-Eileanan Siar 2021-2022</t>
  </si>
  <si>
    <t>Na h-Eileanan Siar 2022-2023</t>
  </si>
  <si>
    <t>North Ayrshire 2018-2019</t>
  </si>
  <si>
    <t>North Ayrshire 2019-2020</t>
  </si>
  <si>
    <t>North Ayrshire 2020-2021</t>
  </si>
  <si>
    <t>North Ayrshire 2021-2022</t>
  </si>
  <si>
    <t>North Ayrshire 2022-2023</t>
  </si>
  <si>
    <t>North Lanarkshire 2018-2019</t>
  </si>
  <si>
    <t>North Lanarkshire 2019-2020</t>
  </si>
  <si>
    <t>North Lanarkshire 2020-2021</t>
  </si>
  <si>
    <t>North Lanarkshire 2021-2022</t>
  </si>
  <si>
    <t>North Lanarkshire 2022-2023</t>
  </si>
  <si>
    <t>Orkney Islands 2018-2019</t>
  </si>
  <si>
    <t>Orkney Islands 2019-2020</t>
  </si>
  <si>
    <t>Orkney Islands 2020-2021</t>
  </si>
  <si>
    <t>Orkney Islands 2021-2022</t>
  </si>
  <si>
    <t>Orkney Islands 2022-2023</t>
  </si>
  <si>
    <t>Perth &amp; Kinross 2018-2019</t>
  </si>
  <si>
    <t>Perth &amp; Kinross 2019-2020</t>
  </si>
  <si>
    <t>Perth &amp; Kinross 2020-2021</t>
  </si>
  <si>
    <t>Perth &amp; Kinross 2021-2022</t>
  </si>
  <si>
    <t>Perth &amp; Kinross 2022-2023</t>
  </si>
  <si>
    <t>Renfrewshire 2018-2019</t>
  </si>
  <si>
    <t>Renfrewshire 2019-2020</t>
  </si>
  <si>
    <t>Renfrewshire 2020-2021</t>
  </si>
  <si>
    <t>Renfrewshire 2021-2022</t>
  </si>
  <si>
    <t>Renfrewshire 2022-2023</t>
  </si>
  <si>
    <t>Scottish Borders 2018-2019</t>
  </si>
  <si>
    <t>Scottish Borders 2019-2020</t>
  </si>
  <si>
    <t>Scottish Borders 2020-2021</t>
  </si>
  <si>
    <t>Scottish Borders 2021-2022</t>
  </si>
  <si>
    <t>Scottish Borders 2022-2023</t>
  </si>
  <si>
    <t>Shetland Islands 2018-2019</t>
  </si>
  <si>
    <t>Shetland Islands 2019-2020</t>
  </si>
  <si>
    <t>Shetland Islands 2020-2021</t>
  </si>
  <si>
    <t>Shetland Islands 2021-2022</t>
  </si>
  <si>
    <t>Shetland Islands 2022-2023</t>
  </si>
  <si>
    <t>South Ayrshire 2018-2019</t>
  </si>
  <si>
    <t>South Ayrshire 2019-2020</t>
  </si>
  <si>
    <t>South Ayrshire 2020-2021</t>
  </si>
  <si>
    <t>South Ayrshire 2021-2022</t>
  </si>
  <si>
    <t>South Ayrshire 2022-2023</t>
  </si>
  <si>
    <t>South Lanarkshire 2018-2019</t>
  </si>
  <si>
    <t>South Lanarkshire 2019-2020</t>
  </si>
  <si>
    <t>South Lanarkshire 2020-2021</t>
  </si>
  <si>
    <t>South Lanarkshire 2021-2022</t>
  </si>
  <si>
    <t>South Lanarkshire 2022-2023</t>
  </si>
  <si>
    <t>Stirling 2018-2019</t>
  </si>
  <si>
    <t>Stirling 2019-2020</t>
  </si>
  <si>
    <t>Stirling 2020-2021</t>
  </si>
  <si>
    <t>Stirling 2021-2022</t>
  </si>
  <si>
    <t>Stirling 2022-2023</t>
  </si>
  <si>
    <t>West Dunbartonshire 2018-2019</t>
  </si>
  <si>
    <t>West Dunbartonshire 2019-2020</t>
  </si>
  <si>
    <t>West Dunbartonshire 2020-2021</t>
  </si>
  <si>
    <t>West Dunbartonshire 2021-2022</t>
  </si>
  <si>
    <t>West Dunbartonshire 2022-2023</t>
  </si>
  <si>
    <t>West Lothian 2018-2019</t>
  </si>
  <si>
    <t>West Lothian 2019-2020</t>
  </si>
  <si>
    <t>West Lothian 2020-2021</t>
  </si>
  <si>
    <t>West Lothian 2021-2022</t>
  </si>
  <si>
    <t>West Lothian 2022-2023</t>
  </si>
  <si>
    <t>Unknown - Scottish address 2018-2019</t>
  </si>
  <si>
    <t>Unknown - Scottish address 2019-2020</t>
  </si>
  <si>
    <t>Unknown - Scottish address 2020-2021</t>
  </si>
  <si>
    <t>Unknown - Scottish address 2021-2022</t>
  </si>
  <si>
    <t>Unknown - Scottish address 2022-2023</t>
  </si>
  <si>
    <t>Non-Scottish postcode 2018-2019</t>
  </si>
  <si>
    <t>Non-Scottish postcode 2019-2020</t>
  </si>
  <si>
    <t>Non-Scottish postcode 2020-2021</t>
  </si>
  <si>
    <t>Non-Scottish postcode 2021-2022</t>
  </si>
  <si>
    <t>Non-Scottish postcode 2022-2023</t>
  </si>
  <si>
    <t>No address 2018-2019</t>
  </si>
  <si>
    <t>No address 2019-2020</t>
  </si>
  <si>
    <t>No address 2020-2021</t>
  </si>
  <si>
    <t>No address 2021-2022</t>
  </si>
  <si>
    <t>No address 2022-2023</t>
  </si>
  <si>
    <t>Aberdeen City All time</t>
  </si>
  <si>
    <t>Aberdeenshire All time</t>
  </si>
  <si>
    <t>Angus All time</t>
  </si>
  <si>
    <t>Argyll &amp; Bute All time</t>
  </si>
  <si>
    <t>Clackmannanshire All time</t>
  </si>
  <si>
    <t>Dumfries &amp; Galloway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</si>
  <si>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</si>
  <si>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</si>
  <si>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</si>
  <si>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</si>
  <si>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</si>
  <si>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</si>
  <si>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</si>
  <si>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</si>
  <si>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</si>
  <si>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</si>
  <si>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</si>
  <si>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</si>
  <si>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</si>
  <si>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</si>
  <si>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North Ayrshire All time</t>
  </si>
  <si>
    <t>North Lanarkshire All time</t>
  </si>
  <si>
    <t>Orkney Islands All time</t>
  </si>
  <si>
    <t>Perth &amp; Kinross All time</t>
  </si>
  <si>
    <t>Renfrewshire All time</t>
  </si>
  <si>
    <t>Scottish Borders All time</t>
  </si>
  <si>
    <t>Shetland Islands All time</t>
  </si>
  <si>
    <t>South Ayrshire All time</t>
  </si>
  <si>
    <t>South Lanarkshire All time</t>
  </si>
  <si>
    <t>Stirling All time</t>
  </si>
  <si>
    <t>West Dunbartonshire All time</t>
  </si>
  <si>
    <t>West Lothian All time</t>
  </si>
  <si>
    <t>Unknown - Scottish address All time</t>
  </si>
  <si>
    <t>Non-Scottish postcode All time</t>
  </si>
  <si>
    <t>No address All time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</si>
  <si>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</si>
  <si>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</si>
  <si>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</si>
  <si>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</si>
  <si>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</si>
  <si>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</si>
  <si>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</si>
  <si>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</si>
  <si>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</si>
  <si>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</si>
  <si>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</si>
  <si>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Denied Applications</t>
  </si>
  <si>
    <t>Ayrshire and Arran 2018-2019</t>
  </si>
  <si>
    <t>Ayrshire and Arran 2019-2020</t>
  </si>
  <si>
    <t>Ayrshire and Arran 2020-2021</t>
  </si>
  <si>
    <t>Ayrshire and Arran 2021-2022</t>
  </si>
  <si>
    <t>Ayrshire and Arran 2022-2023</t>
  </si>
  <si>
    <t>Borders 2018-2019</t>
  </si>
  <si>
    <t>Borders 2019-2020</t>
  </si>
  <si>
    <t>Borders 2020-2021</t>
  </si>
  <si>
    <t>Borders 2021-2022</t>
  </si>
  <si>
    <t>Borders 2022-2023</t>
  </si>
  <si>
    <t>Dumfries and Galloway 2018-2019</t>
  </si>
  <si>
    <t>Dumfries and Galloway 2019-2020</t>
  </si>
  <si>
    <t>Dumfries and Galloway 2020-2021</t>
  </si>
  <si>
    <t>Dumfries and Galloway 2021-2022</t>
  </si>
  <si>
    <t>Dumfries and Galloway 2022-2023</t>
  </si>
  <si>
    <t>Forth Valley 2018-2019</t>
  </si>
  <si>
    <t>Forth Valley 2019-2020</t>
  </si>
  <si>
    <t>Forth Valley 2020-2021</t>
  </si>
  <si>
    <t>Forth Valley 2021-2022</t>
  </si>
  <si>
    <t>Forth Valley 2022-2023</t>
  </si>
  <si>
    <t>Grampian 2018-2019</t>
  </si>
  <si>
    <t>Grampian 2019-2020</t>
  </si>
  <si>
    <t>Grampian 2020-2021</t>
  </si>
  <si>
    <t>Grampian 2021-2022</t>
  </si>
  <si>
    <t>Grampian 2022-2023</t>
  </si>
  <si>
    <t>Greater Glasgow and Clyde 2018-2019</t>
  </si>
  <si>
    <t>Greater Glasgow and Clyde 2019-2020</t>
  </si>
  <si>
    <t>Greater Glasgow and Clyde 2020-2021</t>
  </si>
  <si>
    <t>Greater Glasgow and Clyde 2021-2022</t>
  </si>
  <si>
    <t>Greater Glasgow and Clyde 2022-2023</t>
  </si>
  <si>
    <t>Lanarkshire 2018-2019</t>
  </si>
  <si>
    <t>Lanarkshire 2019-2020</t>
  </si>
  <si>
    <t>Lanarkshire 2020-2021</t>
  </si>
  <si>
    <t>Lanarkshire 2021-2022</t>
  </si>
  <si>
    <t>Lanarkshire 2022-2023</t>
  </si>
  <si>
    <t>Lothian 2018-2019</t>
  </si>
  <si>
    <t>Lothian 2019-2020</t>
  </si>
  <si>
    <t>Lothian 2020-2021</t>
  </si>
  <si>
    <t>Lothian 2021-2022</t>
  </si>
  <si>
    <t>Lothian 2022-2023</t>
  </si>
  <si>
    <t>Orkney 2018-2019</t>
  </si>
  <si>
    <t>Orkney 2019-2020</t>
  </si>
  <si>
    <t>Orkney 2020-2021</t>
  </si>
  <si>
    <t>Orkney 2021-2022</t>
  </si>
  <si>
    <t>Orkney 2022-2023</t>
  </si>
  <si>
    <t>Shetland 2018-2019</t>
  </si>
  <si>
    <t>Shetland 2019-2020</t>
  </si>
  <si>
    <t>Shetland 2020-2021</t>
  </si>
  <si>
    <t>Shetland 2021-2022</t>
  </si>
  <si>
    <t>Shetland 2022-2023</t>
  </si>
  <si>
    <t>Tayside 2018-2019</t>
  </si>
  <si>
    <t>Tayside 2019-2020</t>
  </si>
  <si>
    <t>Tayside 2020-2021</t>
  </si>
  <si>
    <t>Tayside 2021-2022</t>
  </si>
  <si>
    <t>Tayside 2022-2023</t>
  </si>
  <si>
    <t>Western Isles 2018-2019</t>
  </si>
  <si>
    <t>Western Isles 2019-2020</t>
  </si>
  <si>
    <t>Western Isles 2020-2021</t>
  </si>
  <si>
    <t>Western Isles 2021-2022</t>
  </si>
  <si>
    <t>Western Isles 2022-2023</t>
  </si>
  <si>
    <t>Ayrshire and Arran All time</t>
  </si>
  <si>
    <t>Borders All time</t>
  </si>
  <si>
    <t>Dumfries and Galloway All time</t>
  </si>
  <si>
    <t>Forth Valley All time</t>
  </si>
  <si>
    <t>Grampian All time</t>
  </si>
  <si>
    <t>Greater Glasgow and Clyde All time</t>
  </si>
  <si>
    <t>Lanarkshire All time</t>
  </si>
  <si>
    <t>Lothian All time</t>
  </si>
  <si>
    <t>Orkney All time</t>
  </si>
  <si>
    <t>Shetland All time</t>
  </si>
  <si>
    <t>Tayside All time</t>
  </si>
  <si>
    <t>Western Isles All time</t>
  </si>
  <si>
    <t>Type of Birth</t>
  </si>
  <si>
    <t>First Birth 2018-2019</t>
  </si>
  <si>
    <t>First Birth 2019-2020</t>
  </si>
  <si>
    <t>First Birth 2020-2021</t>
  </si>
  <si>
    <t>First Birth 2021-2022</t>
  </si>
  <si>
    <t>First Birth 2022-2023</t>
  </si>
  <si>
    <t>First Birth All time</t>
  </si>
  <si>
    <t>Subsequent Birth 2018-2019</t>
  </si>
  <si>
    <t>Subsequent Birth 2019-2020</t>
  </si>
  <si>
    <t>Subsequent Birth 2020-2021</t>
  </si>
  <si>
    <t>Subsequent Birth 2021-2022</t>
  </si>
  <si>
    <t>Subsequent Birth 2022-2023</t>
  </si>
  <si>
    <t>Subsequent Birth All time</t>
  </si>
  <si>
    <t>Multiple Births 2018-2019</t>
  </si>
  <si>
    <t>Multiple Births 2019-2020</t>
  </si>
  <si>
    <t>Multiple Births 2020-2021</t>
  </si>
  <si>
    <t>Multiple Births 2021-2022</t>
  </si>
  <si>
    <t>Multiple Births 2022-2023</t>
  </si>
  <si>
    <t>Multiple Births All time</t>
  </si>
  <si>
    <t>Financial year</t>
  </si>
  <si>
    <r>
      <t xml:space="preserve">Month
</t>
    </r>
    <r>
      <rPr>
        <sz val="12"/>
        <rFont val="Calibri"/>
        <family val="2"/>
      </rPr>
      <t>[note 1]</t>
    </r>
  </si>
  <si>
    <r>
      <t xml:space="preserve">Total applications received
</t>
    </r>
    <r>
      <rPr>
        <sz val="12"/>
        <rFont val="Calibri"/>
        <family val="2"/>
      </rPr>
      <t>[note 2]</t>
    </r>
  </si>
  <si>
    <r>
      <t xml:space="preserve">Total applications processed
</t>
    </r>
    <r>
      <rPr>
        <sz val="12"/>
        <rFont val="Calibri"/>
        <family val="2"/>
      </rPr>
      <t>[note 3]</t>
    </r>
  </si>
  <si>
    <r>
      <t xml:space="preserve">Authorised applications
</t>
    </r>
    <r>
      <rPr>
        <sz val="12"/>
        <rFont val="Calibri"/>
        <family val="2"/>
      </rPr>
      <t>[note 4]</t>
    </r>
  </si>
  <si>
    <r>
      <t xml:space="preserve">Denied applications
</t>
    </r>
    <r>
      <rPr>
        <sz val="12"/>
        <rFont val="Calibri"/>
        <family val="2"/>
      </rPr>
      <t>[note 5]</t>
    </r>
  </si>
  <si>
    <r>
      <t xml:space="preserve">Withdrawn applications
</t>
    </r>
    <r>
      <rPr>
        <sz val="12"/>
        <rFont val="Calibri"/>
        <family val="2"/>
      </rPr>
      <t>[note 6]</t>
    </r>
  </si>
  <si>
    <r>
      <t xml:space="preserve">Financial Year selection
</t>
    </r>
    <r>
      <rPr>
        <sz val="12"/>
        <rFont val="Calibri"/>
        <family val="2"/>
      </rPr>
      <t>[note 1]:</t>
    </r>
  </si>
  <si>
    <r>
      <t xml:space="preserve">Component included in applications
</t>
    </r>
    <r>
      <rPr>
        <sz val="12"/>
        <rFont val="Calibri"/>
        <family val="2"/>
      </rPr>
      <t>[note 2][note 3][note 4][note 5]
[note 6]</t>
    </r>
  </si>
  <si>
    <r>
      <t xml:space="preserve">Total applications processed
</t>
    </r>
    <r>
      <rPr>
        <sz val="12"/>
        <rFont val="Calibri"/>
        <family val="2"/>
      </rPr>
      <t>[note 7]</t>
    </r>
  </si>
  <si>
    <r>
      <t xml:space="preserve">Authorised applications
</t>
    </r>
    <r>
      <rPr>
        <sz val="12"/>
        <rFont val="Calibri"/>
        <family val="2"/>
      </rPr>
      <t>[note 8]</t>
    </r>
  </si>
  <si>
    <r>
      <t xml:space="preserve">Denied applications
</t>
    </r>
    <r>
      <rPr>
        <sz val="12"/>
        <rFont val="Calibri"/>
        <family val="2"/>
      </rPr>
      <t>[note 9]</t>
    </r>
  </si>
  <si>
    <r>
      <t xml:space="preserve">Withdrawn applications
</t>
    </r>
    <r>
      <rPr>
        <sz val="12"/>
        <rFont val="Calibri"/>
        <family val="2"/>
      </rPr>
      <t>[note 10]</t>
    </r>
  </si>
  <si>
    <r>
      <t xml:space="preserve">Applications received by month
</t>
    </r>
    <r>
      <rPr>
        <sz val="12"/>
        <rFont val="Calibri"/>
        <family val="2"/>
      </rPr>
      <t>[note 1]</t>
    </r>
  </si>
  <si>
    <r>
      <t xml:space="preserve">Phone applications
</t>
    </r>
    <r>
      <rPr>
        <sz val="12"/>
        <rFont val="Calibri"/>
        <family val="2"/>
      </rPr>
      <t>[note 2]</t>
    </r>
  </si>
  <si>
    <r>
      <t xml:space="preserve">Applicant Age Group
</t>
    </r>
    <r>
      <rPr>
        <sz val="12"/>
        <rFont val="Calibri"/>
        <family val="2"/>
      </rPr>
      <t>[note 2][note 3]</t>
    </r>
  </si>
  <si>
    <r>
      <t xml:space="preserve">Total applications received
</t>
    </r>
    <r>
      <rPr>
        <sz val="12"/>
        <rFont val="Calibri"/>
        <family val="2"/>
      </rPr>
      <t>[note 4]</t>
    </r>
  </si>
  <si>
    <r>
      <t xml:space="preserve">Authorised applications
</t>
    </r>
    <r>
      <rPr>
        <sz val="12"/>
        <rFont val="Calibri"/>
        <family val="2"/>
      </rPr>
      <t>[note 5]</t>
    </r>
  </si>
  <si>
    <r>
      <t xml:space="preserve">Denied applications
</t>
    </r>
    <r>
      <rPr>
        <sz val="12"/>
        <rFont val="Calibri"/>
        <family val="2"/>
      </rPr>
      <t>[note 6]</t>
    </r>
  </si>
  <si>
    <r>
      <t xml:space="preserve">Withdrawn applications
</t>
    </r>
    <r>
      <rPr>
        <sz val="12"/>
        <rFont val="Calibri"/>
        <family val="2"/>
      </rPr>
      <t>[note 7]</t>
    </r>
  </si>
  <si>
    <r>
      <t xml:space="preserve">Local Authority area
</t>
    </r>
    <r>
      <rPr>
        <sz val="12"/>
        <rFont val="Calibri"/>
        <family val="2"/>
      </rPr>
      <t>[note 2][note 3][note 4]</t>
    </r>
  </si>
  <si>
    <r>
      <t xml:space="preserve">Total applications received
</t>
    </r>
    <r>
      <rPr>
        <sz val="12"/>
        <rFont val="Calibri"/>
        <family val="2"/>
      </rPr>
      <t>[note 5]</t>
    </r>
  </si>
  <si>
    <r>
      <t xml:space="preserve">Authorised applications
</t>
    </r>
    <r>
      <rPr>
        <sz val="12"/>
        <rFont val="Calibri"/>
        <family val="2"/>
      </rPr>
      <t>[note 6]</t>
    </r>
  </si>
  <si>
    <r>
      <t xml:space="preserve">Denied applications
</t>
    </r>
    <r>
      <rPr>
        <sz val="12"/>
        <rFont val="Calibri"/>
        <family val="2"/>
      </rPr>
      <t>[note 7]</t>
    </r>
  </si>
  <si>
    <r>
      <t xml:space="preserve">Withdrawn applications
</t>
    </r>
    <r>
      <rPr>
        <sz val="12"/>
        <rFont val="Calibri"/>
        <family val="2"/>
      </rPr>
      <t>[note 8]</t>
    </r>
  </si>
  <si>
    <r>
      <t xml:space="preserve">Applications for Best Start Grant - Pregnancy and Baby Payment
</t>
    </r>
    <r>
      <rPr>
        <sz val="12"/>
        <rFont val="Calibri"/>
        <family val="2"/>
      </rPr>
      <t>[note 6][note 7]</t>
    </r>
  </si>
  <si>
    <r>
      <t xml:space="preserve">Applications for Best Start Grant - Early Learning Payment
</t>
    </r>
    <r>
      <rPr>
        <sz val="12"/>
        <rFont val="Calibri"/>
        <family val="2"/>
      </rPr>
      <t>[note 6][note 8]</t>
    </r>
  </si>
  <si>
    <r>
      <t xml:space="preserve">Applications for Best Start grant - School Age Payment
</t>
    </r>
    <r>
      <rPr>
        <sz val="12"/>
        <rFont val="Calibri"/>
        <family val="2"/>
      </rPr>
      <t>[note 6][note 8]</t>
    </r>
  </si>
  <si>
    <r>
      <t xml:space="preserve">Applications for Best Start Foods
</t>
    </r>
    <r>
      <rPr>
        <sz val="12"/>
        <rFont val="Calibri"/>
        <family val="2"/>
      </rPr>
      <t>[note 6][note 8]</t>
    </r>
  </si>
  <si>
    <r>
      <t xml:space="preserve">Applications for Unknown application
</t>
    </r>
    <r>
      <rPr>
        <sz val="12"/>
        <rFont val="Calibri"/>
        <family val="2"/>
      </rPr>
      <t>[note 6][note 9]</t>
    </r>
  </si>
  <si>
    <r>
      <t xml:space="preserve">Percentage of applications for Best Start Grant - Pregnancy and Baby Payment
</t>
    </r>
    <r>
      <rPr>
        <sz val="12"/>
        <rFont val="Calibri"/>
        <family val="2"/>
      </rPr>
      <t>[note 6][note 7]</t>
    </r>
  </si>
  <si>
    <r>
      <t xml:space="preserve">Percentage of applications for Best Start Grant - Early Learning Payment
</t>
    </r>
    <r>
      <rPr>
        <sz val="12"/>
        <rFont val="Calibri"/>
        <family val="2"/>
      </rPr>
      <t>[note 6][note 8]</t>
    </r>
  </si>
  <si>
    <r>
      <t xml:space="preserve">Percentage of applications for Best Start Grant - School Age Payment
</t>
    </r>
    <r>
      <rPr>
        <sz val="12"/>
        <rFont val="Calibri"/>
        <family val="2"/>
      </rPr>
      <t>[note 6][note 8]</t>
    </r>
  </si>
  <si>
    <r>
      <t xml:space="preserve">Percentage of applications for Best Start Foods
</t>
    </r>
    <r>
      <rPr>
        <sz val="12"/>
        <rFont val="Calibri"/>
        <family val="2"/>
      </rPr>
      <t>[note 6][note 8]</t>
    </r>
  </si>
  <si>
    <r>
      <t xml:space="preserve">Percentage of applications for Unknown application </t>
    </r>
    <r>
      <rPr>
        <sz val="12"/>
        <rFont val="Calibri"/>
        <family val="2"/>
      </rPr>
      <t>[note 6][note 9]</t>
    </r>
  </si>
  <si>
    <r>
      <t xml:space="preserve">Health Board area
</t>
    </r>
    <r>
      <rPr>
        <sz val="12"/>
        <rFont val="Calibri"/>
        <family val="2"/>
      </rPr>
      <t>[note 2][note 3][note 4]</t>
    </r>
  </si>
  <si>
    <r>
      <t xml:space="preserve">Denied Applications
</t>
    </r>
    <r>
      <rPr>
        <sz val="12"/>
        <rFont val="Calibri"/>
        <family val="2"/>
      </rPr>
      <t>[note 7]</t>
    </r>
  </si>
  <si>
    <r>
      <t xml:space="preserve">Type of Birth
</t>
    </r>
    <r>
      <rPr>
        <sz val="12"/>
        <rFont val="Calibri"/>
        <family val="2"/>
      </rPr>
      <t>[note 2][note 3]</t>
    </r>
  </si>
  <si>
    <r>
      <t xml:space="preserve">Denied Applications
</t>
    </r>
    <r>
      <rPr>
        <sz val="12"/>
        <rFont val="Calibri"/>
        <family val="2"/>
      </rPr>
      <t>[note 6]</t>
    </r>
  </si>
  <si>
    <t>[c]</t>
  </si>
  <si>
    <t>not applicable</t>
  </si>
  <si>
    <r>
      <t xml:space="preserve">Processing Time by Month
</t>
    </r>
    <r>
      <rPr>
        <sz val="12"/>
        <rFont val="Calibri"/>
        <family val="2"/>
      </rPr>
      <t>[note 1][note 2][note 3]</t>
    </r>
  </si>
  <si>
    <r>
      <t xml:space="preserve">Applications processed in 41 or more days
</t>
    </r>
    <r>
      <rPr>
        <sz val="12"/>
        <rFont val="Calibri"/>
        <family val="2"/>
      </rPr>
      <t>[note 4]</t>
    </r>
  </si>
  <si>
    <r>
      <t xml:space="preserve">Average Processing Time
</t>
    </r>
    <r>
      <rPr>
        <sz val="12"/>
        <rFont val="Calibri"/>
        <family val="2"/>
      </rPr>
      <t>[note 5]</t>
    </r>
  </si>
  <si>
    <r>
      <t xml:space="preserve">Number of re-determinations received
</t>
    </r>
    <r>
      <rPr>
        <sz val="12"/>
        <rFont val="Calibri"/>
        <family val="2"/>
      </rPr>
      <t>[note 2]</t>
    </r>
  </si>
  <si>
    <r>
      <t xml:space="preserve">Re-determinations completed
</t>
    </r>
    <r>
      <rPr>
        <sz val="12"/>
        <rFont val="Calibri"/>
        <family val="2"/>
      </rPr>
      <t>[note 3]</t>
    </r>
  </si>
  <si>
    <r>
      <t xml:space="preserve">Completed re-determinations which are disallowed
</t>
    </r>
    <r>
      <rPr>
        <sz val="12"/>
        <rFont val="Calibri"/>
        <family val="2"/>
      </rPr>
      <t>[note 3]</t>
    </r>
  </si>
  <si>
    <r>
      <t xml:space="preserve">Completed re-determinations which are allowed or partially allowed
</t>
    </r>
    <r>
      <rPr>
        <sz val="12"/>
        <rFont val="Calibri"/>
        <family val="2"/>
      </rPr>
      <t>[note 3]</t>
    </r>
  </si>
  <si>
    <r>
      <t xml:space="preserve">Completed re-determinations which are withdrawn
</t>
    </r>
    <r>
      <rPr>
        <sz val="12"/>
        <rFont val="Calibri"/>
        <family val="2"/>
      </rPr>
      <t>[note 3]</t>
    </r>
  </si>
  <si>
    <r>
      <t xml:space="preserve">Percentage of re-determinations disallowed
</t>
    </r>
    <r>
      <rPr>
        <sz val="12"/>
        <rFont val="Calibri"/>
        <family val="2"/>
      </rPr>
      <t>[note 3]</t>
    </r>
  </si>
  <si>
    <r>
      <t xml:space="preserve">Percentage of re-determinations allowed or partially allowed
</t>
    </r>
    <r>
      <rPr>
        <sz val="12"/>
        <rFont val="Calibri"/>
        <family val="2"/>
      </rPr>
      <t>[note 3]</t>
    </r>
  </si>
  <si>
    <r>
      <t xml:space="preserve">Percentage of re-determinations withdrawn
</t>
    </r>
    <r>
      <rPr>
        <sz val="12"/>
        <rFont val="Calibri"/>
        <family val="2"/>
      </rPr>
      <t>[note 3]</t>
    </r>
  </si>
  <si>
    <r>
      <t xml:space="preserve">Average number of days to respond
</t>
    </r>
    <r>
      <rPr>
        <sz val="12"/>
        <rFont val="Calibri"/>
        <family val="2"/>
      </rPr>
      <t>[note 3][note 4][note 5]</t>
    </r>
  </si>
  <si>
    <r>
      <t xml:space="preserve">Re-determinations closed within 16 working days
</t>
    </r>
    <r>
      <rPr>
        <sz val="12"/>
        <rFont val="Calibri"/>
        <family val="2"/>
      </rPr>
      <t>[note 2][note 4]</t>
    </r>
  </si>
  <si>
    <r>
      <t xml:space="preserve">Month
</t>
    </r>
    <r>
      <rPr>
        <sz val="12"/>
        <rFont val="Calibri"/>
        <family val="2"/>
      </rPr>
      <t>[note 1][note 2]</t>
    </r>
  </si>
  <si>
    <r>
      <t xml:space="preserve">Number of appeals received
</t>
    </r>
    <r>
      <rPr>
        <sz val="12"/>
        <rFont val="Calibri"/>
        <family val="2"/>
      </rPr>
      <t>[note 3]</t>
    </r>
  </si>
  <si>
    <r>
      <t xml:space="preserve">Appeal hearings taking place
</t>
    </r>
    <r>
      <rPr>
        <sz val="12"/>
        <rFont val="Calibri"/>
        <family val="2"/>
      </rPr>
      <t>[note 3][note 4]</t>
    </r>
  </si>
  <si>
    <r>
      <t xml:space="preserve">Appeals upheld
</t>
    </r>
    <r>
      <rPr>
        <sz val="12"/>
        <rFont val="Calibri"/>
        <family val="2"/>
      </rPr>
      <t>[note 3][note 4][note 5]</t>
    </r>
  </si>
  <si>
    <r>
      <t xml:space="preserve">Appeals not upheld
</t>
    </r>
    <r>
      <rPr>
        <sz val="12"/>
        <rFont val="Calibri"/>
        <family val="2"/>
      </rPr>
      <t>[note 3][note 4][note 5]</t>
    </r>
  </si>
  <si>
    <r>
      <t xml:space="preserve">Percentage of appeals upheld
</t>
    </r>
    <r>
      <rPr>
        <sz val="12"/>
        <rFont val="Calibri"/>
        <family val="2"/>
      </rPr>
      <t>[note 3][note 4][note 5]</t>
    </r>
  </si>
  <si>
    <r>
      <t xml:space="preserve">Percentage of appeals not upheld
</t>
    </r>
    <r>
      <rPr>
        <sz val="12"/>
        <rFont val="Calibri"/>
        <family val="2"/>
      </rPr>
      <t>[note 3][note 4][note 5]</t>
    </r>
  </si>
  <si>
    <r>
      <t xml:space="preserve">Number of review requests received
</t>
    </r>
    <r>
      <rPr>
        <sz val="12"/>
        <rFont val="Calibri"/>
        <family val="2"/>
      </rPr>
      <t>[note 2]</t>
    </r>
  </si>
  <si>
    <r>
      <t xml:space="preserve">Reviews completed
</t>
    </r>
    <r>
      <rPr>
        <sz val="12"/>
        <rFont val="Calibri"/>
        <family val="2"/>
      </rPr>
      <t>[note 3]</t>
    </r>
  </si>
  <si>
    <r>
      <t xml:space="preserve">Completed reviews which are disallowed
</t>
    </r>
    <r>
      <rPr>
        <sz val="12"/>
        <rFont val="Calibri"/>
        <family val="2"/>
      </rPr>
      <t>[note 3]</t>
    </r>
  </si>
  <si>
    <r>
      <t xml:space="preserve">Completed reviews which are allowed or partially allowed
</t>
    </r>
    <r>
      <rPr>
        <sz val="12"/>
        <rFont val="Calibri"/>
        <family val="2"/>
      </rPr>
      <t>[note 3]</t>
    </r>
  </si>
  <si>
    <r>
      <t xml:space="preserve">Completed reviews which are withdrawn
</t>
    </r>
    <r>
      <rPr>
        <sz val="12"/>
        <rFont val="Calibri"/>
        <family val="2"/>
      </rPr>
      <t>[note 3]</t>
    </r>
  </si>
  <si>
    <r>
      <t xml:space="preserve">Percentage of reviews disallowed
</t>
    </r>
    <r>
      <rPr>
        <sz val="12"/>
        <rFont val="Calibri"/>
        <family val="2"/>
      </rPr>
      <t>[note 3]</t>
    </r>
  </si>
  <si>
    <r>
      <t xml:space="preserve">Percentage of reviews allowed or partially allowed
</t>
    </r>
    <r>
      <rPr>
        <sz val="12"/>
        <rFont val="Calibri"/>
        <family val="2"/>
      </rPr>
      <t>[note 3]</t>
    </r>
  </si>
  <si>
    <r>
      <t xml:space="preserve">Percentage of reviews withdrawn
</t>
    </r>
    <r>
      <rPr>
        <sz val="12"/>
        <rFont val="Calibri"/>
        <family val="2"/>
      </rPr>
      <t>[note 3]</t>
    </r>
  </si>
  <si>
    <r>
      <t xml:space="preserve">Average number of days to respond
</t>
    </r>
    <r>
      <rPr>
        <sz val="12"/>
        <rFont val="Calibri"/>
        <family val="2"/>
      </rPr>
      <t>[note 3][note 4]
[note 5]</t>
    </r>
  </si>
  <si>
    <t>n/a</t>
  </si>
  <si>
    <t>[note 4] All decisions made in December 2018 were made within 15 working days, and a high number were made within ten days. This is because applications were taken from 10 December, leaving only 14 working days in the rest of the month during which decisions could be made.</t>
  </si>
  <si>
    <t xml:space="preserve">
Number of individual Early Learning Grant clients paid
</t>
  </si>
  <si>
    <r>
      <t xml:space="preserve">Year of Payment
</t>
    </r>
    <r>
      <rPr>
        <sz val="12"/>
        <rFont val="Calibri"/>
        <family val="2"/>
      </rPr>
      <t>[note 1][note 2][note 3][note 4]</t>
    </r>
  </si>
  <si>
    <t>Financial Year 2021 - 2022 includes the months from April 2021 to March 2022.</t>
  </si>
  <si>
    <r>
      <t xml:space="preserve">Other channel
</t>
    </r>
    <r>
      <rPr>
        <sz val="12"/>
        <rFont val="Calibri"/>
        <family val="2"/>
      </rPr>
      <t>[note 3]</t>
    </r>
  </si>
  <si>
    <t>[note 3] This includes unknown and other categories such as In-Person applications. Where application channel has been manually entered incorrectly, application channel is classed as ‘unknown’. These figures are not subject to suppression as they do not reveal information on any individuals.</t>
  </si>
  <si>
    <t xml:space="preserve">Number of Best Start Grant - Pregnancy and Baby Payments
</t>
  </si>
  <si>
    <t xml:space="preserve">Value of Best Start Grant - Pregnancy and Baby Payments
</t>
  </si>
  <si>
    <t xml:space="preserve">Value of Best Start Grant - Early Learning Payments
</t>
  </si>
  <si>
    <t xml:space="preserve">Number of Best Start Grant - School Age Payments
</t>
  </si>
  <si>
    <t xml:space="preserve">Number of Best Start Grant - Early Learning Payments
</t>
  </si>
  <si>
    <t xml:space="preserve">Value of Best Start Grant - School Age Payments
</t>
  </si>
  <si>
    <r>
      <t xml:space="preserve">Value of Best Start Foods Payments
</t>
    </r>
    <r>
      <rPr>
        <sz val="12"/>
        <rFont val="Calibri"/>
        <family val="2"/>
      </rPr>
      <t>[note 4]</t>
    </r>
  </si>
  <si>
    <r>
      <t xml:space="preserve">Percentage of Best Start Grant - Early Learning Payments
</t>
    </r>
    <r>
      <rPr>
        <sz val="12"/>
        <rFont val="Calibri"/>
        <family val="2"/>
      </rPr>
      <t>[note 5]</t>
    </r>
  </si>
  <si>
    <r>
      <t xml:space="preserve">Percentage of Best Start Grant - School Age Payments
</t>
    </r>
    <r>
      <rPr>
        <sz val="12"/>
        <rFont val="Calibri"/>
        <family val="2"/>
      </rPr>
      <t>[note 5]</t>
    </r>
  </si>
  <si>
    <r>
      <t xml:space="preserve">Percentage of Best Start Grant - Pregnancy and Baby Payments
</t>
    </r>
    <r>
      <rPr>
        <sz val="12"/>
        <rFont val="Calibri"/>
        <family val="2"/>
      </rPr>
      <t>[note 5]</t>
    </r>
  </si>
  <si>
    <t>[note 4] The Best Start Foods payment cycles occur every four weeks. Two payment cycles fell within  January 2020, December 2020, December 2021 and November 2022.</t>
  </si>
  <si>
    <r>
      <t xml:space="preserve">Number of Best Start Foods Payments
</t>
    </r>
    <r>
      <rPr>
        <sz val="12"/>
        <rFont val="Calibri"/>
        <family val="2"/>
      </rPr>
      <t>[note 4]</t>
    </r>
  </si>
  <si>
    <r>
      <t xml:space="preserve">Percentage of Best Start Foods Payments
</t>
    </r>
    <r>
      <rPr>
        <sz val="12"/>
        <rFont val="Calibri"/>
        <family val="2"/>
      </rPr>
      <t>[note 5]</t>
    </r>
  </si>
  <si>
    <t>Unknown Component</t>
  </si>
  <si>
    <t>All Component Types</t>
  </si>
  <si>
    <t>Notes are located below this table and begin in cell A10.</t>
  </si>
  <si>
    <t>[note 2] This table covers the period from 28 November 2022 to 31 March 2023.</t>
  </si>
  <si>
    <t>[note 1] From 28 November 2022, parents and carers who already receive Scottish Child Payment were automatically paid for Best Start Grant Early Learning and School Age Payments. See the Auto-award of payments section of the publication background notes for more information.</t>
  </si>
  <si>
    <r>
      <t xml:space="preserve">Benefit Component
</t>
    </r>
    <r>
      <rPr>
        <sz val="12"/>
        <rFont val="Calibri"/>
        <family val="2"/>
      </rPr>
      <t>[note 1][note 2][note 3][note 4]</t>
    </r>
  </si>
  <si>
    <t>[note 4] Development work is underway to link the data source of this table to existing data extracts. If successful this should allow additional breakdowns of the data including by month of issued payment to be presented in future releases.</t>
  </si>
  <si>
    <t>[note 3] All auto-awards with an unknown component type were manually paid to the client due to processing issues. All other payments were paid automatically.</t>
  </si>
  <si>
    <t xml:space="preserve">
Number of Auto-awarded Payment made
</t>
  </si>
  <si>
    <t>Number of individual School Age Payments clients paid</t>
  </si>
  <si>
    <t>[note 2] Financial Year 2022 - 2023 includes the months from April 2022 to March 2023.</t>
  </si>
  <si>
    <t>Number of individual Best Start Foods clients paid</t>
  </si>
  <si>
    <t>[note 4] Development work is ongoing to calculate the number of individual clients who were paid for Best Start Grant and Best Start Foods and will be included in future releases.</t>
  </si>
  <si>
    <t>Notes are located below this table and begin in cell A7.</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</si>
  <si>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refect a Scottish postcode at the time of application.</t>
  </si>
  <si>
    <t>[note 5] Includes payments that are a result of re-determinations and appeals.</t>
  </si>
  <si>
    <t>[note 6] Best Start Foods payments began in September 2019. Due to the nature of payment, payment value is rounded to the nearest pound.</t>
  </si>
  <si>
    <r>
      <t xml:space="preserve">Local Authority area
</t>
    </r>
    <r>
      <rPr>
        <sz val="12"/>
        <rFont val="Calibri"/>
        <family val="2"/>
      </rPr>
      <t>[note 1][note 2][note 3][note 4]</t>
    </r>
  </si>
  <si>
    <r>
      <t xml:space="preserve">Total value of payments
</t>
    </r>
    <r>
      <rPr>
        <sz val="12"/>
        <rFont val="Calibri"/>
        <family val="2"/>
      </rPr>
      <t>[note 5]</t>
    </r>
  </si>
  <si>
    <r>
      <t xml:space="preserve">Value of Best Start Grant - Pregnancy and Baby Payments
</t>
    </r>
    <r>
      <rPr>
        <sz val="12"/>
        <rFont val="Calibri"/>
        <family val="2"/>
      </rPr>
      <t>[note 5]</t>
    </r>
  </si>
  <si>
    <r>
      <t xml:space="preserve">Value of Best Start Grant - Early Learning Payments
</t>
    </r>
    <r>
      <rPr>
        <sz val="12"/>
        <rFont val="Calibri"/>
        <family val="2"/>
      </rPr>
      <t>[note 5]</t>
    </r>
  </si>
  <si>
    <r>
      <t xml:space="preserve">Value of Best Start Grant - School Age Payments
</t>
    </r>
    <r>
      <rPr>
        <sz val="12"/>
        <rFont val="Calibri"/>
        <family val="2"/>
      </rPr>
      <t>[note 5]</t>
    </r>
  </si>
  <si>
    <r>
      <t xml:space="preserve">Value of Best Start Foods Payments
</t>
    </r>
    <r>
      <rPr>
        <sz val="12"/>
        <rFont val="Calibri"/>
        <family val="2"/>
      </rPr>
      <t>[note 5][note 6]</t>
    </r>
  </si>
  <si>
    <r>
      <t xml:space="preserve">Payment Month
</t>
    </r>
    <r>
      <rPr>
        <sz val="12"/>
        <rFont val="Calibri"/>
        <family val="2"/>
      </rPr>
      <t>[note 1][note 2][note 3]</t>
    </r>
  </si>
  <si>
    <t xml:space="preserve">Number of Auto-awarded Payments for Best Start Grant </t>
  </si>
  <si>
    <t xml:space="preserve">Table 13: Number of Auto-awarded Payments for Best Start Grant </t>
  </si>
  <si>
    <t>Table 14: Number of individual Best Start Grant and Best Start Foods clients paid</t>
  </si>
  <si>
    <t>Table 15a: Re-determinations for Best Start Grant Management Information</t>
  </si>
  <si>
    <t>Table 15b: Appeals for Best Start Grant Management Information</t>
  </si>
  <si>
    <t>Table 16: Reviews for Best Start Grant Management Information</t>
  </si>
  <si>
    <t>[note 2] Applications with 'Unknown' local authority area include a number of payments which cannot be linked to the full applicant details. The majority of the payments presented as 'Unknown - Scottish Address' are the result of the introduction of auto-awarded payments on 28 November 2022 which enabled Social Security Scotland to award eligible individuals payments for Early Learning and School Age Payments without the need to apply. As a result, there is no application from which to obtain a postcode to allocate these payments to local authority areas. Development work is underway to link these payments with an alternative source of geographical location information which if successful will allow these payments to be allocated to specific local authorities in future releases.</t>
  </si>
  <si>
    <t xml:space="preserve">[note 1] Some applications cannot be matched to a Scottish local authority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 </t>
  </si>
  <si>
    <t>[note 4] Some applications did not have a postcode and therefore cannot be matched to local authority areas or country.</t>
  </si>
  <si>
    <t>See the data quality section of the publication for further information about how postcodes are matched to local authority areas and country.</t>
  </si>
  <si>
    <t>[note 5] Based on value of payments.</t>
  </si>
  <si>
    <t>[note 3] Upheld means upheld in the applicant's favour.</t>
  </si>
  <si>
    <t>[note 1] Figures exclude withdrawn and invalid appeals.</t>
  </si>
  <si>
    <r>
      <t xml:space="preserve">
Total Number of Best Start Grant and Foods payments
</t>
    </r>
    <r>
      <rPr>
        <sz val="12"/>
        <rFont val="Calibri"/>
        <family val="2"/>
      </rPr>
      <t>[note 4]</t>
    </r>
    <r>
      <rPr>
        <b/>
        <sz val="12"/>
        <rFont val="Calibri"/>
        <family val="2"/>
      </rPr>
      <t xml:space="preserve">
</t>
    </r>
  </si>
  <si>
    <t xml:space="preserve">Total value of Best Start Grant and Foods payments
</t>
  </si>
  <si>
    <t>Number of individual Pregnancy and Baby Payment clients paid</t>
  </si>
  <si>
    <t>Table 13</t>
  </si>
  <si>
    <t>This worksheet contains one table which summarises number of individual clients paid in the latest financial year.</t>
  </si>
  <si>
    <t>This worksheet contains one table which summarises the number of Auto-awarded Payments made by component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</si>
</sst>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_-* #,##0_-;\-* #,##0_-;_-* &quot;-&quot;??_-;_-@_-"/>
  </numFmts>
  <fonts count="16" x14ac:knownFonts="1">
    <font>
      <sz val="12"/>
      <color rgb="FF000000"/>
      <name val="Calibri"/>
    </font>
    <font>
      <b/>
      <sz val="12"/>
      <color rgb="FF000000"/>
      <name val="Calibri"/>
      <family val="2"/>
    </font>
    <font>
      <sz val="12"/>
      <name val="Calibri"/>
      <family val="2"/>
    </font>
    <font>
      <b/>
      <sz val="14"/>
      <name val="Calibri"/>
      <family val="2"/>
    </font>
    <font>
      <b/>
      <sz val="12"/>
      <name val="Calibri"/>
      <family val="2"/>
    </font>
    <font>
      <u/>
      <sz val="12"/>
      <name val="Calibri"/>
      <family val="2"/>
    </font>
    <font>
      <b/>
      <sz val="16"/>
      <name val="Calibri"/>
      <family val="2"/>
      <scheme val="minor"/>
    </font>
    <font>
      <sz val="12"/>
      <name val="Calibri"/>
      <family val="2"/>
    </font>
    <font>
      <b/>
      <sz val="12"/>
      <name val="Calibri"/>
      <family val="2"/>
    </font>
    <font>
      <sz val="8"/>
      <name val="Calibri"/>
      <family val="2"/>
    </font>
    <font>
      <sz val="12"/>
      <name val="Calibri"/>
      <family val="2"/>
      <scheme val="minor"/>
    </font>
    <font>
      <sz val="12"/>
      <color rgb="FF000000"/>
      <name val="Calibri"/>
      <family val="2"/>
    </font>
    <font>
      <b/>
      <sz val="12"/>
      <name val="Calibri"/>
      <family val="2"/>
      <scheme val="minor"/>
    </font>
    <font>
      <sz val="12"/>
      <name val="Calibri"/>
    </font>
    <font>
      <u/>
      <sz val="12"/>
      <color theme="10"/>
      <name val="Calibri"/>
    </font>
    <font>
      <sz val="12"/>
      <color rgb="FF000000"/>
      <name val="Calibri"/>
    </font>
  </fonts>
  <fills count="2">
    <fill>
      <patternFill patternType="none"/>
    </fill>
    <fill>
      <patternFill patternType="gray125"/>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bottom style="thin">
        <color indexed="64"/>
      </bottom>
      <diagonal/>
    </border>
    <border>
      <left style="thin">
        <color rgb="FF000000"/>
      </left>
      <right style="thin">
        <color indexed="64"/>
      </right>
      <top/>
      <bottom style="thin">
        <color indexed="64"/>
      </bottom>
      <diagonal/>
    </border>
    <border>
      <left/>
      <right style="thin">
        <color rgb="FF000000"/>
      </right>
      <top/>
      <bottom/>
      <diagonal/>
    </border>
  </borders>
  <cellStyleXfs count="6">
    <xf numFmtId="0" fontId="0" fillId="0" borderId="0"/>
    <xf numFmtId="49" fontId="6" fillId="0" borderId="0" applyNumberForma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43" fontId="15" fillId="0" borderId="0" applyFont="0" applyFill="0" applyBorder="0" applyAlignment="0" applyProtection="0"/>
  </cellStyleXfs>
  <cellXfs count="108">
    <xf numFmtId="0" fontId="0" fillId="0" borderId="0" xfId="0"/>
    <xf numFmtId="0" fontId="1" fillId="0" borderId="1" xfId="0" applyFont="1" applyBorder="1" applyAlignment="1">
      <alignment horizontal="center" vertical="center" wrapText="1"/>
    </xf>
    <xf numFmtId="3" fontId="0" fillId="0" borderId="2" xfId="0" applyNumberFormat="1" applyBorder="1" applyAlignment="1">
      <alignment horizontal="right"/>
    </xf>
    <xf numFmtId="9" fontId="0" fillId="0" borderId="2" xfId="0" applyNumberFormat="1" applyBorder="1" applyAlignment="1">
      <alignment horizontal="right"/>
    </xf>
    <xf numFmtId="0" fontId="0" fillId="0" borderId="0" xfId="0" applyAlignment="1">
      <alignment wrapText="1"/>
    </xf>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2" xfId="0" applyFont="1" applyBorder="1"/>
    <xf numFmtId="0" fontId="2" fillId="0" borderId="2" xfId="0" applyFont="1" applyBorder="1"/>
    <xf numFmtId="0" fontId="6" fillId="0" borderId="0" xfId="1" applyNumberFormat="1"/>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xf>
    <xf numFmtId="3" fontId="8" fillId="0" borderId="1" xfId="0" applyNumberFormat="1" applyFont="1" applyBorder="1" applyAlignment="1">
      <alignment horizontal="right"/>
    </xf>
    <xf numFmtId="9" fontId="8" fillId="0" borderId="1" xfId="0" applyNumberFormat="1" applyFont="1" applyBorder="1" applyAlignment="1">
      <alignment horizontal="right"/>
    </xf>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8" fillId="0" borderId="3" xfId="0" applyFont="1" applyBorder="1" applyAlignment="1">
      <alignment horizontal="left"/>
    </xf>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7" fillId="0" borderId="0" xfId="0" applyFont="1" applyAlignment="1">
      <alignment wrapText="1"/>
    </xf>
    <xf numFmtId="164" fontId="8" fillId="0" borderId="1" xfId="0" applyNumberFormat="1" applyFont="1" applyBorder="1" applyAlignment="1">
      <alignment horizontal="right"/>
    </xf>
    <xf numFmtId="164" fontId="7" fillId="0" borderId="2" xfId="0" applyNumberFormat="1" applyFont="1" applyBorder="1" applyAlignment="1">
      <alignment horizontal="right"/>
    </xf>
    <xf numFmtId="164" fontId="8" fillId="0" borderId="3" xfId="0" applyNumberFormat="1" applyFont="1" applyBorder="1" applyAlignment="1">
      <alignment horizontal="right"/>
    </xf>
    <xf numFmtId="164" fontId="8" fillId="0" borderId="2" xfId="0" applyNumberFormat="1" applyFont="1" applyBorder="1" applyAlignment="1">
      <alignment horizontal="right"/>
    </xf>
    <xf numFmtId="0" fontId="6" fillId="0" borderId="0" xfId="1" applyNumberFormat="1" applyAlignment="1">
      <alignment horizontal="center" vertical="center" wrapText="1"/>
    </xf>
    <xf numFmtId="165" fontId="8" fillId="0" borderId="1" xfId="0" applyNumberFormat="1" applyFont="1" applyBorder="1" applyAlignment="1">
      <alignment horizontal="right"/>
    </xf>
    <xf numFmtId="165" fontId="7" fillId="0" borderId="2" xfId="0" applyNumberFormat="1" applyFont="1" applyBorder="1" applyAlignment="1">
      <alignment horizontal="right"/>
    </xf>
    <xf numFmtId="165" fontId="8" fillId="0" borderId="3" xfId="0" applyNumberFormat="1" applyFont="1" applyBorder="1" applyAlignment="1">
      <alignment horizontal="right"/>
    </xf>
    <xf numFmtId="165" fontId="8" fillId="0" borderId="2" xfId="0" applyNumberFormat="1" applyFont="1" applyBorder="1" applyAlignment="1">
      <alignment horizontal="right"/>
    </xf>
    <xf numFmtId="3" fontId="2" fillId="0" borderId="2" xfId="0" applyNumberFormat="1" applyFont="1" applyBorder="1" applyAlignment="1">
      <alignment horizontal="right"/>
    </xf>
    <xf numFmtId="3" fontId="4" fillId="0" borderId="2" xfId="0" applyNumberFormat="1" applyFont="1" applyBorder="1" applyAlignment="1">
      <alignment horizontal="right"/>
    </xf>
    <xf numFmtId="9" fontId="10" fillId="0" borderId="4" xfId="0" applyNumberFormat="1" applyFont="1" applyBorder="1"/>
    <xf numFmtId="3" fontId="0" fillId="0" borderId="0" xfId="0" applyNumberFormat="1"/>
    <xf numFmtId="0" fontId="2" fillId="0" borderId="0" xfId="0" applyFont="1" applyAlignment="1">
      <alignment wrapText="1"/>
    </xf>
    <xf numFmtId="3" fontId="4" fillId="0" borderId="1" xfId="0" applyNumberFormat="1" applyFont="1" applyBorder="1" applyAlignment="1">
      <alignment horizontal="right"/>
    </xf>
    <xf numFmtId="0" fontId="11" fillId="0" borderId="0" xfId="0" applyFont="1"/>
    <xf numFmtId="9" fontId="12" fillId="0" borderId="5" xfId="0" applyNumberFormat="1" applyFont="1" applyBorder="1"/>
    <xf numFmtId="3" fontId="7" fillId="0" borderId="2" xfId="0" applyNumberFormat="1" applyFont="1" applyBorder="1" applyAlignment="1">
      <alignment horizontal="left"/>
    </xf>
    <xf numFmtId="3" fontId="8" fillId="0" borderId="3" xfId="0" applyNumberFormat="1" applyFont="1" applyBorder="1" applyAlignment="1">
      <alignment horizontal="left"/>
    </xf>
    <xf numFmtId="0" fontId="7" fillId="0" borderId="0" xfId="0" applyFont="1" applyAlignment="1">
      <alignment horizontal="left"/>
    </xf>
    <xf numFmtId="3" fontId="8" fillId="0" borderId="2" xfId="0" applyNumberFormat="1" applyFont="1" applyBorder="1" applyAlignment="1">
      <alignment horizontal="left"/>
    </xf>
    <xf numFmtId="3" fontId="8" fillId="0" borderId="6" xfId="0" applyNumberFormat="1" applyFont="1" applyBorder="1" applyAlignment="1">
      <alignment horizontal="left"/>
    </xf>
    <xf numFmtId="0" fontId="10" fillId="0" borderId="7" xfId="0" applyFont="1" applyBorder="1" applyAlignment="1">
      <alignment horizontal="right"/>
    </xf>
    <xf numFmtId="0" fontId="2" fillId="0" borderId="0" xfId="2" applyFont="1"/>
    <xf numFmtId="0" fontId="11" fillId="0" borderId="0" xfId="2"/>
    <xf numFmtId="164" fontId="2" fillId="0" borderId="2" xfId="2" applyNumberFormat="1" applyFont="1" applyBorder="1" applyAlignment="1">
      <alignment horizontal="right"/>
    </xf>
    <xf numFmtId="9" fontId="2" fillId="0" borderId="2" xfId="2" applyNumberFormat="1" applyFont="1" applyBorder="1" applyAlignment="1">
      <alignment horizontal="right"/>
    </xf>
    <xf numFmtId="0" fontId="4" fillId="0" borderId="3" xfId="2" applyFont="1" applyBorder="1" applyAlignment="1">
      <alignment horizontal="left"/>
    </xf>
    <xf numFmtId="164" fontId="4" fillId="0" borderId="10" xfId="2" applyNumberFormat="1" applyFont="1" applyBorder="1" applyAlignment="1">
      <alignment horizontal="right"/>
    </xf>
    <xf numFmtId="164" fontId="4" fillId="0" borderId="3" xfId="2" applyNumberFormat="1" applyFont="1" applyBorder="1" applyAlignment="1">
      <alignment horizontal="right"/>
    </xf>
    <xf numFmtId="9" fontId="4" fillId="0" borderId="3" xfId="2" applyNumberFormat="1" applyFont="1" applyBorder="1" applyAlignment="1">
      <alignment horizontal="right"/>
    </xf>
    <xf numFmtId="0" fontId="4" fillId="0" borderId="2" xfId="2" applyFont="1" applyBorder="1"/>
    <xf numFmtId="164" fontId="4" fillId="0" borderId="2" xfId="2" applyNumberFormat="1" applyFont="1" applyBorder="1" applyAlignment="1">
      <alignment horizontal="right"/>
    </xf>
    <xf numFmtId="9" fontId="4" fillId="0" borderId="2" xfId="2" applyNumberFormat="1" applyFont="1" applyBorder="1" applyAlignment="1">
      <alignment horizontal="right"/>
    </xf>
    <xf numFmtId="0" fontId="2" fillId="0" borderId="0" xfId="2" applyFont="1" applyAlignment="1">
      <alignment wrapText="1"/>
    </xf>
    <xf numFmtId="9" fontId="2" fillId="0" borderId="2" xfId="0" applyNumberFormat="1" applyFont="1" applyBorder="1" applyAlignment="1">
      <alignment horizontal="right"/>
    </xf>
    <xf numFmtId="9" fontId="4" fillId="0" borderId="3" xfId="0" applyNumberFormat="1" applyFont="1" applyBorder="1" applyAlignment="1">
      <alignment horizontal="right"/>
    </xf>
    <xf numFmtId="9" fontId="4" fillId="0" borderId="2" xfId="0" applyNumberFormat="1" applyFont="1" applyBorder="1" applyAlignment="1">
      <alignment horizontal="right"/>
    </xf>
    <xf numFmtId="0" fontId="4" fillId="0" borderId="1" xfId="0" applyFont="1" applyBorder="1" applyAlignment="1">
      <alignment horizontal="left"/>
    </xf>
    <xf numFmtId="3" fontId="2" fillId="0" borderId="6" xfId="0" applyNumberFormat="1" applyFont="1" applyBorder="1" applyAlignment="1">
      <alignment horizontal="right"/>
    </xf>
    <xf numFmtId="3" fontId="2" fillId="0" borderId="3" xfId="0" applyNumberFormat="1" applyFont="1" applyBorder="1" applyAlignment="1">
      <alignment horizontal="right"/>
    </xf>
    <xf numFmtId="3" fontId="7" fillId="0" borderId="11" xfId="0" applyNumberFormat="1" applyFont="1" applyBorder="1" applyAlignment="1">
      <alignment horizontal="right"/>
    </xf>
    <xf numFmtId="0" fontId="8" fillId="0" borderId="8" xfId="0" applyFont="1" applyBorder="1" applyAlignment="1">
      <alignment horizontal="center" vertical="center" wrapText="1"/>
    </xf>
    <xf numFmtId="9" fontId="8" fillId="0" borderId="8" xfId="0" applyNumberFormat="1" applyFont="1" applyBorder="1" applyAlignment="1">
      <alignment horizontal="right"/>
    </xf>
    <xf numFmtId="9" fontId="7" fillId="0" borderId="12" xfId="0" applyNumberFormat="1" applyFont="1" applyBorder="1" applyAlignment="1">
      <alignment horizontal="right"/>
    </xf>
    <xf numFmtId="9" fontId="8" fillId="0" borderId="13" xfId="0" applyNumberFormat="1" applyFont="1" applyBorder="1" applyAlignment="1">
      <alignment horizontal="left"/>
    </xf>
    <xf numFmtId="9" fontId="8" fillId="0" borderId="12" xfId="0" applyNumberFormat="1" applyFont="1" applyBorder="1" applyAlignment="1">
      <alignment horizontal="right"/>
    </xf>
    <xf numFmtId="0" fontId="8" fillId="0" borderId="14" xfId="0" applyFont="1" applyBorder="1" applyAlignment="1">
      <alignment horizontal="center" vertical="center" wrapText="1"/>
    </xf>
    <xf numFmtId="9" fontId="8" fillId="0" borderId="15" xfId="0" applyNumberFormat="1" applyFont="1" applyBorder="1" applyAlignment="1">
      <alignment horizontal="right"/>
    </xf>
    <xf numFmtId="9" fontId="10" fillId="0" borderId="16" xfId="0" applyNumberFormat="1" applyFont="1" applyBorder="1"/>
    <xf numFmtId="9" fontId="7" fillId="0" borderId="16" xfId="0" applyNumberFormat="1" applyFont="1" applyBorder="1" applyAlignment="1">
      <alignment horizontal="right"/>
    </xf>
    <xf numFmtId="9" fontId="8" fillId="0" borderId="17" xfId="0" applyNumberFormat="1" applyFont="1" applyBorder="1" applyAlignment="1">
      <alignment horizontal="left"/>
    </xf>
    <xf numFmtId="9" fontId="8" fillId="0" borderId="16" xfId="0" applyNumberFormat="1" applyFont="1" applyBorder="1" applyAlignment="1">
      <alignment horizontal="right"/>
    </xf>
    <xf numFmtId="9" fontId="8" fillId="0" borderId="18" xfId="0" applyNumberFormat="1" applyFont="1" applyBorder="1" applyAlignment="1">
      <alignment horizontal="right"/>
    </xf>
    <xf numFmtId="0" fontId="2" fillId="0" borderId="0" xfId="0" applyFont="1" applyAlignment="1">
      <alignment horizontal="left"/>
    </xf>
    <xf numFmtId="0" fontId="4"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2" applyFont="1" applyBorder="1" applyAlignment="1">
      <alignment horizontal="left"/>
    </xf>
    <xf numFmtId="3" fontId="4" fillId="0" borderId="11" xfId="0" applyNumberFormat="1" applyFont="1" applyBorder="1" applyAlignment="1">
      <alignment horizontal="right"/>
    </xf>
    <xf numFmtId="164" fontId="4" fillId="0" borderId="5" xfId="2" applyNumberFormat="1" applyFont="1" applyBorder="1" applyAlignment="1">
      <alignment horizontal="right"/>
    </xf>
    <xf numFmtId="164" fontId="8" fillId="0" borderId="5" xfId="0" applyNumberFormat="1" applyFont="1" applyBorder="1" applyAlignment="1">
      <alignment horizontal="right"/>
    </xf>
    <xf numFmtId="9" fontId="4" fillId="0" borderId="5" xfId="2" applyNumberFormat="1" applyFont="1" applyBorder="1" applyAlignment="1">
      <alignment horizontal="right"/>
    </xf>
    <xf numFmtId="9" fontId="4" fillId="0" borderId="23" xfId="0" applyNumberFormat="1" applyFont="1" applyBorder="1" applyAlignment="1">
      <alignment horizontal="right"/>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9" xfId="0" applyFont="1" applyBorder="1" applyAlignment="1">
      <alignment horizontal="left"/>
    </xf>
    <xf numFmtId="9" fontId="8" fillId="0" borderId="24" xfId="0" applyNumberFormat="1" applyFont="1" applyBorder="1" applyAlignment="1">
      <alignment horizontal="right"/>
    </xf>
    <xf numFmtId="0" fontId="7" fillId="0" borderId="4" xfId="0" applyFont="1" applyBorder="1"/>
    <xf numFmtId="9" fontId="7" fillId="0" borderId="25" xfId="0" applyNumberFormat="1" applyFont="1" applyBorder="1" applyAlignment="1">
      <alignment horizontal="right"/>
    </xf>
    <xf numFmtId="0" fontId="7" fillId="0" borderId="26" xfId="0" applyFont="1" applyBorder="1"/>
    <xf numFmtId="164" fontId="7" fillId="0" borderId="11" xfId="0" applyNumberFormat="1" applyFont="1" applyBorder="1" applyAlignment="1">
      <alignment horizontal="right"/>
    </xf>
    <xf numFmtId="9" fontId="7" fillId="0" borderId="11" xfId="0" applyNumberFormat="1" applyFont="1" applyBorder="1" applyAlignment="1">
      <alignment horizontal="right"/>
    </xf>
    <xf numFmtId="9" fontId="7" fillId="0" borderId="27" xfId="0" applyNumberFormat="1" applyFont="1" applyBorder="1" applyAlignment="1">
      <alignment horizontal="right"/>
    </xf>
    <xf numFmtId="0" fontId="4" fillId="0" borderId="3" xfId="0" applyFont="1" applyBorder="1" applyAlignment="1">
      <alignment horizontal="center" vertical="center" wrapText="1"/>
    </xf>
    <xf numFmtId="3" fontId="2" fillId="0" borderId="28" xfId="0" applyNumberFormat="1" applyFont="1" applyBorder="1" applyAlignment="1">
      <alignment horizontal="right"/>
    </xf>
    <xf numFmtId="3" fontId="2" fillId="0" borderId="18" xfId="0" applyNumberFormat="1" applyFont="1" applyBorder="1"/>
    <xf numFmtId="0" fontId="13" fillId="0" borderId="0" xfId="0" applyFont="1"/>
    <xf numFmtId="0" fontId="4" fillId="0" borderId="19" xfId="0" applyFont="1" applyBorder="1" applyAlignment="1">
      <alignment horizontal="center" vertical="center" wrapText="1"/>
    </xf>
    <xf numFmtId="0" fontId="5" fillId="0" borderId="2" xfId="4" applyFont="1" applyBorder="1"/>
    <xf numFmtId="3" fontId="2" fillId="0" borderId="11" xfId="0" applyNumberFormat="1" applyFont="1" applyBorder="1" applyAlignment="1">
      <alignment horizontal="right"/>
    </xf>
    <xf numFmtId="166" fontId="0" fillId="0" borderId="0" xfId="5" applyNumberFormat="1" applyFont="1"/>
  </cellXfs>
  <cellStyles count="6">
    <cellStyle name="Comma" xfId="5" builtinId="3"/>
    <cellStyle name="Comma 2" xfId="3" xr:uid="{5F4D3BC3-0BD2-4867-9BF9-CAD24B8C51D9}"/>
    <cellStyle name="Heading 1" xfId="1" builtinId="16" customBuiltin="1"/>
    <cellStyle name="Hyperlink" xfId="4" builtinId="8"/>
    <cellStyle name="Normal" xfId="0" builtinId="0"/>
    <cellStyle name="Normal 2" xfId="2" xr:uid="{32D401D4-1962-4452-9955-D58F02F938F8}"/>
  </cellStyles>
  <dxfs count="21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5" formatCode="0.0%"/>
    </dxf>
    <dxf>
      <font>
        <color auto="1"/>
      </font>
      <border outline="0">
        <right style="thin">
          <color rgb="FF000000"/>
        </right>
      </border>
    </dxf>
    <dxf>
      <font>
        <color auto="1"/>
      </font>
    </dxf>
    <dxf>
      <font>
        <color auto="1"/>
      </font>
    </dxf>
    <dxf>
      <font>
        <color auto="1"/>
      </font>
    </dxf>
    <dxf>
      <font>
        <color auto="1"/>
      </font>
      <border diagonalUp="0" diagonalDown="0">
        <left style="thin">
          <color indexed="64"/>
        </left>
        <right style="thin">
          <color indexed="64"/>
        </right>
        <vertic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5" formatCode="0.0%"/>
    </dxf>
    <dxf>
      <font>
        <color auto="1"/>
      </font>
      <border outline="0">
        <right style="thin">
          <color rgb="FF000000"/>
        </right>
      </border>
    </dxf>
    <dxf>
      <font>
        <color auto="1"/>
      </font>
    </dxf>
    <dxf>
      <font>
        <color auto="1"/>
      </font>
    </dxf>
    <dxf>
      <font>
        <color auto="1"/>
      </font>
    </dxf>
    <dxf>
      <font>
        <strike val="0"/>
        <outline val="0"/>
        <shadow val="0"/>
        <u val="none"/>
        <vertAlign val="baseline"/>
        <sz val="12"/>
        <color rgb="FFFF0000"/>
        <name val="Calibri"/>
        <family val="2"/>
        <scheme val="none"/>
      </font>
      <border outline="0">
        <left style="thin">
          <color rgb="FF000000"/>
        </left>
      </border>
    </dxf>
    <dxf>
      <font>
        <strike val="0"/>
        <outline val="0"/>
        <shadow val="0"/>
        <u val="none"/>
        <vertAlign val="baseline"/>
        <sz val="12"/>
        <color rgb="FFFF0000"/>
        <name val="Calibri"/>
        <family val="2"/>
        <scheme val="none"/>
      </font>
      <border outline="0">
        <left style="thin">
          <color rgb="FF000000"/>
        </left>
        <right style="thin">
          <color rgb="FF000000"/>
        </right>
      </border>
    </dxf>
    <dxf>
      <font>
        <strike val="0"/>
        <outline val="0"/>
        <shadow val="0"/>
        <u val="none"/>
        <vertAlign val="baseline"/>
        <sz val="12"/>
        <color rgb="FFFF0000"/>
        <name val="Calibri"/>
        <family val="2"/>
        <scheme val="none"/>
      </font>
      <border outline="0">
        <left style="thin">
          <color rgb="FF000000"/>
        </left>
        <right style="thin">
          <color rgb="FF000000"/>
        </right>
      </border>
    </dxf>
    <dxf>
      <font>
        <strike val="0"/>
        <outline val="0"/>
        <shadow val="0"/>
        <u val="none"/>
        <vertAlign val="baseline"/>
        <sz val="12"/>
        <color rgb="FFFF0000"/>
        <name val="Calibri"/>
        <family val="2"/>
        <scheme val="none"/>
      </font>
      <border outline="0">
        <right style="thin">
          <color rgb="FF000000"/>
        </right>
      </border>
    </dxf>
    <dxf>
      <font>
        <b val="0"/>
        <i val="0"/>
        <strike val="0"/>
        <condense val="0"/>
        <extend val="0"/>
        <outline val="0"/>
        <shadow val="0"/>
        <u val="none"/>
        <vertAlign val="baseline"/>
        <sz val="12"/>
        <color auto="1"/>
        <name val="Calibri"/>
        <family val="2"/>
        <scheme val="none"/>
      </font>
      <border diagonalUp="0" diagonalDown="0">
        <left style="thin">
          <color indexed="64"/>
        </left>
        <right style="thin">
          <color indexed="64"/>
        </right>
        <vertical/>
      </border>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border diagonalUp="0" diagonalDown="0">
        <left style="thin">
          <color rgb="FF000000"/>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trike val="0"/>
        <outline val="0"/>
        <shadow val="0"/>
        <vertAlign val="baseline"/>
        <sz val="12"/>
        <color auto="1"/>
        <name val="Calibri"/>
        <scheme val="none"/>
      </font>
    </dxf>
    <dxf>
      <font>
        <strike val="0"/>
        <outline val="0"/>
        <shadow val="0"/>
        <vertAlign val="baseline"/>
        <sz val="12"/>
        <color auto="1"/>
        <name val="Calibri"/>
        <scheme val="none"/>
      </font>
    </dxf>
    <dxf>
      <font>
        <strike val="0"/>
        <outline val="0"/>
        <shadow val="0"/>
        <vertAlign val="baseline"/>
        <sz val="12"/>
        <color auto="1"/>
        <name val="Calibri"/>
        <scheme val="none"/>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12700</xdr:rowOff>
    </xdr:from>
    <xdr:ext cx="11645050" cy="705760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1066800"/>
          <a:ext cx="11645050" cy="705760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31" totalsRowShown="0" headerRowDxfId="214" dataDxfId="213">
  <tableColumns count="2">
    <tableColumn id="1" xr3:uid="{00000000-0010-0000-0000-000001000000}" name="Table Number" dataDxfId="212"/>
    <tableColumn id="2" xr3:uid="{00000000-0010-0000-0000-000002000000}" name="Table or Chart Description" dataDxfId="21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64" totalsRowShown="0" headerRowDxfId="210" dataDxfId="209">
  <tableColumns count="10">
    <tableColumn id="1" xr3:uid="{00000000-0010-0000-0100-000001000000}" name="Month_x000a_[note 1]" dataDxfId="208"/>
    <tableColumn id="2" xr3:uid="{00000000-0010-0000-0100-000002000000}" name="Total applications received_x000a_[note 2]" dataDxfId="207"/>
    <tableColumn id="3" xr3:uid="{00000000-0010-0000-0100-000003000000}" name="Percentage of total applications received" dataDxfId="206"/>
    <tableColumn id="4" xr3:uid="{00000000-0010-0000-0100-000004000000}" name="Total applications processed_x000a_[note 3]" dataDxfId="205"/>
    <tableColumn id="5" xr3:uid="{00000000-0010-0000-0100-000005000000}" name="Authorised applications_x000a_[note 4]" dataDxfId="204"/>
    <tableColumn id="6" xr3:uid="{00000000-0010-0000-0100-000006000000}" name="Denied applications_x000a_[note 5]" dataDxfId="203"/>
    <tableColumn id="7" xr3:uid="{00000000-0010-0000-0100-000007000000}" name="Withdrawn applications_x000a_[note 6]" dataDxfId="202"/>
    <tableColumn id="8" xr3:uid="{00000000-0010-0000-0100-000008000000}" name="Percentage of processed applications authorised" dataDxfId="201"/>
    <tableColumn id="9" xr3:uid="{00000000-0010-0000-0100-000009000000}" name="Percentage of processed applications denied" dataDxfId="200"/>
    <tableColumn id="10" xr3:uid="{00000000-0010-0000-0100-00000A000000}" name="Percentage of processed applications withdrawn" dataDxfId="1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8:K14" totalsRowShown="0" headerRowDxfId="198" dataDxfId="197">
  <tableColumns count="11">
    <tableColumn id="1" xr3:uid="{00000000-0010-0000-0200-000001000000}" name="Component included in applications_x000a_[note 2][note 3][note 4][note 5]_x000a_[note 6]" dataDxfId="196"/>
    <tableColumn id="2" xr3:uid="{00000000-0010-0000-0200-000002000000}" name="Total applications received" dataDxfId="195"/>
    <tableColumn id="3" xr3:uid="{00000000-0010-0000-0200-000003000000}" name="Percentage of total applications received" dataDxfId="194"/>
    <tableColumn id="4" xr3:uid="{00000000-0010-0000-0200-000004000000}" name="Total applications processed_x000a_[note 7]" dataDxfId="193"/>
    <tableColumn id="5" xr3:uid="{00000000-0010-0000-0200-000005000000}" name="Percentage of total applications processed" dataDxfId="192"/>
    <tableColumn id="6" xr3:uid="{00000000-0010-0000-0200-000006000000}" name="Authorised applications_x000a_[note 8]" dataDxfId="191"/>
    <tableColumn id="7" xr3:uid="{00000000-0010-0000-0200-000007000000}" name="Denied applications_x000a_[note 9]" dataDxfId="190"/>
    <tableColumn id="8" xr3:uid="{00000000-0010-0000-0200-000008000000}" name="Withdrawn applications_x000a_[note 10]" dataDxfId="189"/>
    <tableColumn id="9" xr3:uid="{00000000-0010-0000-0200-000009000000}" name="Percentage of processed applications authorised" dataDxfId="188"/>
    <tableColumn id="10" xr3:uid="{00000000-0010-0000-0200-00000A000000}" name="Percentage of processed applications denied" dataDxfId="187"/>
    <tableColumn id="11" xr3:uid="{00000000-0010-0000-0200-00000B000000}" name="Percentage of processed applications withdrawn" dataDxfId="18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I59" totalsRowShown="0" headerRowDxfId="185" dataDxfId="184">
  <tableColumns count="9">
    <tableColumn id="1" xr3:uid="{00000000-0010-0000-0300-000001000000}" name="Applications received by month_x000a_[note 1]" dataDxfId="183"/>
    <tableColumn id="2" xr3:uid="{00000000-0010-0000-0300-000002000000}" name="Total applications received" dataDxfId="182"/>
    <tableColumn id="3" xr3:uid="{00000000-0010-0000-0300-000003000000}" name="Online applications" dataDxfId="181"/>
    <tableColumn id="4" xr3:uid="{00000000-0010-0000-0300-000004000000}" name="Paper applications" dataDxfId="180"/>
    <tableColumn id="5" xr3:uid="{00000000-0010-0000-0300-000005000000}" name="Phone applications_x000a_[note 2]" dataDxfId="179"/>
    <tableColumn id="6" xr3:uid="{00000000-0010-0000-0300-000006000000}" name="Other channel_x000a_[note 3]" dataDxfId="178"/>
    <tableColumn id="7" xr3:uid="{00000000-0010-0000-0300-000007000000}" name="Percentage of online application" dataDxfId="177"/>
    <tableColumn id="8" xr3:uid="{00000000-0010-0000-0300-000008000000}" name="Percentage of paper application" dataDxfId="176"/>
    <tableColumn id="9" xr3:uid="{00000000-0010-0000-0300-000009000000}" name="Percentage of phone application" dataDxfId="17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21" totalsRowShown="0" headerRowDxfId="174" dataDxfId="173">
  <tableColumns count="10">
    <tableColumn id="1" xr3:uid="{00000000-0010-0000-0400-000001000000}" name="Applicant Age Group_x000a_[note 2][note 3]" dataDxfId="172"/>
    <tableColumn id="2" xr3:uid="{00000000-0010-0000-0400-000002000000}" name="Total applications received_x000a_[note 4]" dataDxfId="171"/>
    <tableColumn id="3" xr3:uid="{00000000-0010-0000-0400-000003000000}" name="Percentage of total applications received" dataDxfId="170"/>
    <tableColumn id="4" xr3:uid="{00000000-0010-0000-0400-000004000000}" name="Total applications processed" dataDxfId="169"/>
    <tableColumn id="5" xr3:uid="{00000000-0010-0000-0400-000005000000}" name="Authorised applications_x000a_[note 5]" dataDxfId="168"/>
    <tableColumn id="6" xr3:uid="{00000000-0010-0000-0400-000006000000}" name="Denied applications_x000a_[note 6]" dataDxfId="167"/>
    <tableColumn id="7" xr3:uid="{00000000-0010-0000-0400-000007000000}" name="Withdrawn applications_x000a_[note 7]" dataDxfId="166"/>
    <tableColumn id="8" xr3:uid="{00000000-0010-0000-0400-000008000000}" name="Percentage of processed applications authorised" dataDxfId="165"/>
    <tableColumn id="9" xr3:uid="{00000000-0010-0000-0400-000009000000}" name="Percentage of processed applications denied" dataDxfId="164"/>
    <tableColumn id="10" xr3:uid="{00000000-0010-0000-0400-00000A000000}" name="Percentage of processed applications withdrawn" dataDxfId="16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8:J44" totalsRowShown="0" headerRowDxfId="162" dataDxfId="161">
  <tableColumns count="10">
    <tableColumn id="1" xr3:uid="{00000000-0010-0000-0500-000001000000}" name="Local Authority area_x000a_[note 2][note 3][note 4]" dataDxfId="160"/>
    <tableColumn id="2" xr3:uid="{00000000-0010-0000-0500-000002000000}" name="Total applications received_x000a_[note 5]" dataDxfId="159"/>
    <tableColumn id="3" xr3:uid="{00000000-0010-0000-0500-000003000000}" name="Percentage of total applications received" dataDxfId="158"/>
    <tableColumn id="4" xr3:uid="{00000000-0010-0000-0500-000004000000}" name="Total applications processed" dataDxfId="157"/>
    <tableColumn id="5" xr3:uid="{00000000-0010-0000-0500-000005000000}" name="Authorised applications_x000a_[note 6]" dataDxfId="156"/>
    <tableColumn id="6" xr3:uid="{00000000-0010-0000-0500-000006000000}" name="Denied applications_x000a_[note 7]" dataDxfId="155"/>
    <tableColumn id="7" xr3:uid="{00000000-0010-0000-0500-000007000000}" name="Withdrawn applications_x000a_[note 8]" dataDxfId="154"/>
    <tableColumn id="8" xr3:uid="{00000000-0010-0000-0500-000008000000}" name="Percentage of processed applications authorised" dataDxfId="153"/>
    <tableColumn id="9" xr3:uid="{00000000-0010-0000-0500-000009000000}" name="Percentage of processed applications denied" dataDxfId="152"/>
    <tableColumn id="10" xr3:uid="{00000000-0010-0000-0500-00000A000000}" name="Percentage of processed applications withdrawn" dataDxfId="15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8:M44" totalsRowShown="0" headerRowDxfId="150" dataDxfId="149">
  <tableColumns count="13">
    <tableColumn id="1" xr3:uid="{00000000-0010-0000-0600-000001000000}" name="Local Authority area_x000a_[note 2][note 3][note 4]" dataDxfId="148"/>
    <tableColumn id="2" xr3:uid="{00000000-0010-0000-0600-000002000000}" name="Total applications received_x000a_[note 5]" dataDxfId="147"/>
    <tableColumn id="3" xr3:uid="{00000000-0010-0000-0600-000003000000}" name="Percentage of total applications received" dataDxfId="146"/>
    <tableColumn id="4" xr3:uid="{00000000-0010-0000-0600-000004000000}" name="Applications for Best Start Grant - Pregnancy and Baby Payment_x000a_[note 6][note 7]" dataDxfId="145"/>
    <tableColumn id="5" xr3:uid="{00000000-0010-0000-0600-000005000000}" name="Applications for Best Start Grant - Early Learning Payment_x000a_[note 6][note 8]" dataDxfId="144"/>
    <tableColumn id="6" xr3:uid="{00000000-0010-0000-0600-000006000000}" name="Applications for Best Start grant - School Age Payment_x000a_[note 6][note 8]" dataDxfId="143"/>
    <tableColumn id="7" xr3:uid="{00000000-0010-0000-0600-000007000000}" name="Applications for Best Start Foods_x000a_[note 6][note 8]" dataDxfId="142"/>
    <tableColumn id="8" xr3:uid="{00000000-0010-0000-0600-000008000000}" name="Applications for Unknown application_x000a_[note 6][note 9]" dataDxfId="141"/>
    <tableColumn id="9" xr3:uid="{00000000-0010-0000-0600-000009000000}" name="Percentage of applications for Best Start Grant - Pregnancy and Baby Payment_x000a_[note 6][note 7]" dataDxfId="140"/>
    <tableColumn id="10" xr3:uid="{00000000-0010-0000-0600-00000A000000}" name="Percentage of applications for Best Start Grant - Early Learning Payment_x000a_[note 6][note 8]" dataDxfId="139"/>
    <tableColumn id="11" xr3:uid="{00000000-0010-0000-0600-00000B000000}" name="Percentage of applications for Best Start Grant - School Age Payment_x000a_[note 6][note 8]" dataDxfId="138"/>
    <tableColumn id="12" xr3:uid="{00000000-0010-0000-0600-00000C000000}" name="Percentage of applications for Best Start Foods_x000a_[note 6][note 8]" dataDxfId="137"/>
    <tableColumn id="13" xr3:uid="{00000000-0010-0000-0600-00000D000000}" name="Percentage of applications for Unknown application [note 6][note 9]" dataDxfId="13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J26" totalsRowShown="0" headerRowDxfId="135" dataDxfId="134">
  <tableColumns count="10">
    <tableColumn id="1" xr3:uid="{00000000-0010-0000-0700-000001000000}" name="Health Board area_x000a_[note 2][note 3][note 4]" dataDxfId="133"/>
    <tableColumn id="2" xr3:uid="{00000000-0010-0000-0700-000002000000}" name="Total applications received_x000a_[note 5]" dataDxfId="132"/>
    <tableColumn id="3" xr3:uid="{00000000-0010-0000-0700-000003000000}" name="Percentage of total applications received" dataDxfId="131"/>
    <tableColumn id="4" xr3:uid="{00000000-0010-0000-0700-000004000000}" name="Total applications processed" dataDxfId="130"/>
    <tableColumn id="5" xr3:uid="{00000000-0010-0000-0700-000005000000}" name="Authorised applications_x000a_[note 6]" dataDxfId="129"/>
    <tableColumn id="6" xr3:uid="{00000000-0010-0000-0700-000006000000}" name="Denied Applications_x000a_[note 7]" dataDxfId="128"/>
    <tableColumn id="7" xr3:uid="{00000000-0010-0000-0700-000007000000}" name="Withdrawn applications_x000a_[note 8]" dataDxfId="127"/>
    <tableColumn id="8" xr3:uid="{00000000-0010-0000-0700-000008000000}" name="Percentage of processed applications authorised" dataDxfId="126"/>
    <tableColumn id="9" xr3:uid="{00000000-0010-0000-0700-000009000000}" name="Percentage of processed applications denied" dataDxfId="125"/>
    <tableColumn id="10" xr3:uid="{00000000-0010-0000-0700-00000A000000}" name="Percentage of processed applications withdrawn" dataDxfId="12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M26" totalsRowShown="0" headerRowDxfId="123" dataDxfId="122">
  <tableColumns count="13">
    <tableColumn id="1" xr3:uid="{00000000-0010-0000-0800-000001000000}" name="Local Authority area_x000a_[note 2][note 3][note 4]" dataDxfId="121"/>
    <tableColumn id="2" xr3:uid="{00000000-0010-0000-0800-000002000000}" name="Total applications received_x000a_[note 5]" dataDxfId="120"/>
    <tableColumn id="3" xr3:uid="{00000000-0010-0000-0800-000003000000}" name="Percentage of total applications received" dataDxfId="119"/>
    <tableColumn id="4" xr3:uid="{00000000-0010-0000-0800-000004000000}" name="Applications for Best Start Grant - Pregnancy and Baby Payment_x000a_[note 6][note 7]" dataDxfId="118"/>
    <tableColumn id="5" xr3:uid="{00000000-0010-0000-0800-000005000000}" name="Applications for Best Start Grant - Early Learning Payment_x000a_[note 6][note 8]" dataDxfId="117"/>
    <tableColumn id="6" xr3:uid="{00000000-0010-0000-0800-000006000000}" name="Applications for Best Start grant - School Age Payment_x000a_[note 6][note 8]" dataDxfId="116"/>
    <tableColumn id="7" xr3:uid="{00000000-0010-0000-0800-000007000000}" name="Applications for Best Start Foods_x000a_[note 6][note 8]" dataDxfId="115"/>
    <tableColumn id="8" xr3:uid="{00000000-0010-0000-0800-000008000000}" name="Applications for Unknown application_x000a_[note 6][note 9]" dataDxfId="114"/>
    <tableColumn id="9" xr3:uid="{00000000-0010-0000-0800-000009000000}" name="Percentage of applications for Best Start Grant - Pregnancy and Baby Payment_x000a_[note 6][note 7]" dataDxfId="113"/>
    <tableColumn id="10" xr3:uid="{00000000-0010-0000-0800-00000A000000}" name="Percentage of applications for Best Start Grant - Early Learning Payment_x000a_[note 6][note 8]" dataDxfId="112"/>
    <tableColumn id="11" xr3:uid="{00000000-0010-0000-0800-00000B000000}" name="Percentage of applications for Best Start Grant - School Age Payment_x000a_[note 6][note 8]" dataDxfId="111"/>
    <tableColumn id="12" xr3:uid="{00000000-0010-0000-0800-00000C000000}" name="Percentage of applications for Best Start Foods_x000a_[note 6][note 8]" dataDxfId="110"/>
    <tableColumn id="13" xr3:uid="{00000000-0010-0000-0800-00000D000000}" name="Percentage of applications for Unknown application [note 6][note 9]" dataDxfId="10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8:J12" totalsRowShown="0" headerRowDxfId="108" dataDxfId="107">
  <tableColumns count="10">
    <tableColumn id="1" xr3:uid="{00000000-0010-0000-0900-000001000000}" name="Type of Birth_x000a_[note 2][note 3]" dataDxfId="106"/>
    <tableColumn id="2" xr3:uid="{00000000-0010-0000-0900-000002000000}" name="Total applications received_x000a_[note 4]" dataDxfId="105"/>
    <tableColumn id="3" xr3:uid="{00000000-0010-0000-0900-000003000000}" name="Percentage of total pregnancy and baby applications received" dataDxfId="104"/>
    <tableColumn id="4" xr3:uid="{00000000-0010-0000-0900-000004000000}" name="Total applications processed" dataDxfId="103"/>
    <tableColumn id="5" xr3:uid="{00000000-0010-0000-0900-000005000000}" name="Authorised applications_x000a_[note 5]" dataDxfId="102"/>
    <tableColumn id="6" xr3:uid="{00000000-0010-0000-0900-000006000000}" name="Denied Applications_x000a_[note 6]" dataDxfId="101"/>
    <tableColumn id="7" xr3:uid="{00000000-0010-0000-0900-000007000000}" name="Withdrawn applications" dataDxfId="100"/>
    <tableColumn id="8" xr3:uid="{00000000-0010-0000-0900-000008000000}" name="Percentage of processed applications authorised" dataDxfId="99"/>
    <tableColumn id="9" xr3:uid="{00000000-0010-0000-0900-000009000000}" name="Percentage of processed applications denied" dataDxfId="98"/>
    <tableColumn id="10" xr3:uid="{00000000-0010-0000-0900-00000A000000}" name="Percentage of processed applications withdrawn" dataDxfId="9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M65" totalsRowShown="0" headerRowDxfId="96" dataDxfId="95">
  <tableColumns count="13">
    <tableColumn id="1" xr3:uid="{00000000-0010-0000-0A00-000001000000}" name="Processing Time by Month_x000a_[note 1][note 2][note 3]" dataDxfId="94"/>
    <tableColumn id="2" xr3:uid="{00000000-0010-0000-0A00-000002000000}" name="Total applications excluding re-determinations" dataDxfId="93"/>
    <tableColumn id="3" xr3:uid="{00000000-0010-0000-0A00-000003000000}" name="Applications processed in the same day" dataDxfId="92"/>
    <tableColumn id="4" xr3:uid="{00000000-0010-0000-0A00-000004000000}" name="Applications processed in 1-5 days" dataDxfId="91"/>
    <tableColumn id="5" xr3:uid="{00000000-0010-0000-0A00-000005000000}" name="Applications processed in 6-10 days" dataDxfId="90"/>
    <tableColumn id="6" xr3:uid="{00000000-0010-0000-0A00-000006000000}" name="Applications processed in 11-15 days" dataDxfId="89"/>
    <tableColumn id="7" xr3:uid="{00000000-0010-0000-0A00-000007000000}" name="Applications processed in 16-20 days" dataDxfId="88"/>
    <tableColumn id="8" xr3:uid="{00000000-0010-0000-0A00-000008000000}" name="Applications processed in 21-25 days" dataDxfId="87"/>
    <tableColumn id="9" xr3:uid="{00000000-0010-0000-0A00-000009000000}" name="Applications processed in 26-30 days" dataDxfId="86"/>
    <tableColumn id="10" xr3:uid="{00000000-0010-0000-0A00-00000A000000}" name="Applications processed in 31-35 days" dataDxfId="85"/>
    <tableColumn id="11" xr3:uid="{00000000-0010-0000-0A00-00000B000000}" name="Applications processed in 36-40 days" dataDxfId="84"/>
    <tableColumn id="12" xr3:uid="{00000000-0010-0000-0A00-00000C000000}" name="Applications processed in 41 or more days_x000a_[note 4]" dataDxfId="83"/>
    <tableColumn id="13" xr3:uid="{00000000-0010-0000-0A00-00000D000000}" name="Average Processing Time_x000a_[note 5]" dataDxfId="8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J42" totalsRowShown="0" headerRowDxfId="81" dataDxfId="80">
  <tableColumns count="10">
    <tableColumn id="1" xr3:uid="{00000000-0010-0000-0B00-000001000000}" name="Local Authority area_x000a_[note 1][note 2][note 3][note 4]" dataDxfId="79"/>
    <tableColumn id="2" xr3:uid="{00000000-0010-0000-0B00-000002000000}" name="Total value of payments_x000a_[note 5]" dataDxfId="78"/>
    <tableColumn id="3" xr3:uid="{00000000-0010-0000-0B00-000003000000}" name="Value of Best Start Grant - Pregnancy and Baby Payments_x000a_[note 5]" dataDxfId="77"/>
    <tableColumn id="4" xr3:uid="{00000000-0010-0000-0B00-000004000000}" name="Value of Best Start Grant - Early Learning Payments_x000a_[note 5]" dataDxfId="76"/>
    <tableColumn id="5" xr3:uid="{00000000-0010-0000-0B00-000005000000}" name="Value of Best Start Grant - School Age Payments_x000a_[note 5]" dataDxfId="75"/>
    <tableColumn id="6" xr3:uid="{00000000-0010-0000-0B00-000006000000}" name="Value of Best Start Foods Payments_x000a_[note 5][note 6]" dataDxfId="74"/>
    <tableColumn id="7" xr3:uid="{00000000-0010-0000-0B00-000007000000}" name="Percentage of Best Start Grant - Pregnancy and Baby Payments" dataDxfId="73"/>
    <tableColumn id="8" xr3:uid="{00000000-0010-0000-0B00-000008000000}" name="Percentage of Best Start Grant - Early Learning Payments" dataDxfId="72"/>
    <tableColumn id="9" xr3:uid="{00000000-0010-0000-0B00-000009000000}" name="Percentage of Best Start Grant - School Age Payments" dataDxfId="71"/>
    <tableColumn id="10" xr3:uid="{00000000-0010-0000-0B00-00000A000000}" name="Percentage of Best Start Foods Payments" dataDxfId="7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C82204-EA87-4747-B73E-11102411A14B}" name="table12" displayName="table12" ref="A6:O64" totalsRowShown="0" headerRowDxfId="69" dataDxfId="68">
  <tableColumns count="15">
    <tableColumn id="1" xr3:uid="{10932F12-678C-43D3-BE24-4D9AB5BB1181}" name="Payment Month_x000a_[note 1][note 2][note 3]" dataDxfId="67"/>
    <tableColumn id="11" xr3:uid="{76D8D696-ACD4-450F-916F-FC51C1499FD2}" name="_x000a_Total Number of Best Start Grant and Foods payments_x000a_[note 4]_x000a_" dataDxfId="66"/>
    <tableColumn id="2" xr3:uid="{FDD1D111-64C6-4520-93E4-2AEA4BAA9395}" name="Total value of Best Start Grant and Foods payments_x000a_" dataDxfId="65"/>
    <tableColumn id="12" xr3:uid="{EC36B305-37A8-4F36-A008-76B7F85578DA}" name="Number of Best Start Grant - Pregnancy and Baby Payments_x000a_" dataDxfId="64"/>
    <tableColumn id="3" xr3:uid="{2C196B80-0686-4EAA-A598-C3D03389418D}" name="Value of Best Start Grant - Pregnancy and Baby Payments_x000a_" dataDxfId="63"/>
    <tableColumn id="13" xr3:uid="{00A3CA6A-B353-4E18-84F0-023042C575A2}" name="Number of Best Start Grant - Early Learning Payments_x000a_" dataDxfId="62"/>
    <tableColumn id="4" xr3:uid="{FB28137C-92B7-43BE-BAA9-A5224A180F4F}" name="Value of Best Start Grant - Early Learning Payments_x000a_" dataDxfId="61"/>
    <tableColumn id="14" xr3:uid="{32DD3626-5157-400B-B5CF-1E946A814F39}" name="Number of Best Start Grant - School Age Payments_x000a_" dataDxfId="60"/>
    <tableColumn id="5" xr3:uid="{C5372478-43B8-4E34-B2BD-A3FDAE053698}" name="Value of Best Start Grant - School Age Payments_x000a_" dataDxfId="59"/>
    <tableColumn id="10" xr3:uid="{12F1EB4D-2292-49C6-B1D6-6F3D4FA5C161}" name="Number of Best Start Foods Payments_x000a_[note 4]" dataDxfId="58" dataCellStyle="Normal 2"/>
    <tableColumn id="6" xr3:uid="{B04BE7D4-E0C3-4C87-8339-11C630FCF2D1}" name="Value of Best Start Foods Payments_x000a_[note 4]" dataDxfId="57" dataCellStyle="Normal 2"/>
    <tableColumn id="7" xr3:uid="{F1301C7D-F197-499D-8101-4386F627BA5C}" name="Percentage of Best Start Grant - Pregnancy and Baby Payments_x000a_[note 5]" dataDxfId="56"/>
    <tableColumn id="8" xr3:uid="{7A3CF54E-BA8D-440A-8E13-3674520BB0E9}" name="Percentage of Best Start Grant - Early Learning Payments_x000a_[note 5]" dataDxfId="55"/>
    <tableColumn id="9" xr3:uid="{5AD2BB08-B98D-4DA4-8FE5-251FBD8A8EDE}" name="Percentage of Best Start Grant - School Age Payments_x000a_[note 5]" dataDxfId="54"/>
    <tableColumn id="15" xr3:uid="{E3C5643A-AACF-4A87-AE08-366E81219F0B}" name="Percentage of Best Start Foods Payments_x000a_[note 5]" dataDxfId="5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FB96AF5-C9CF-4E2E-851D-2FE0F2A1A39C}" name="table13" displayName="table13" ref="A5:B9" totalsRowShown="0" headerRowDxfId="52" dataDxfId="51">
  <tableColumns count="2">
    <tableColumn id="1" xr3:uid="{EE5106B2-C086-4156-99F6-E6215AB198BD}" name="Benefit Component_x000a_[note 1][note 2][note 3][note 4]" dataDxfId="50"/>
    <tableColumn id="4" xr3:uid="{0B5B6733-95F4-4003-8750-11F995FF6209}" name="_x000a_Number of Auto-awarded Payment made_x000a_" dataDxfId="4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4" displayName="table14" ref="A5:F6" totalsRowShown="0" headerRowDxfId="48" dataDxfId="47">
  <tableColumns count="6">
    <tableColumn id="1" xr3:uid="{00000000-0010-0000-0D00-000001000000}" name="Year of Payment_x000a_[note 1][note 2][note 3][note 4]" dataDxfId="46"/>
    <tableColumn id="2" xr3:uid="{730B9F5E-507A-4858-B455-1C1C36A8B840}" name="Number of individual Best Start Grant and Best Start Foods clients paid" dataDxfId="45"/>
    <tableColumn id="4" xr3:uid="{00000000-0010-0000-0D00-000004000000}" name="Number of individual Pregnancy and Baby Payment clients paid" dataDxfId="44"/>
    <tableColumn id="6" xr3:uid="{31B75A43-C2C0-46C1-8142-8BC17F980E0E}" name="_x000a_Number of individual Early Learning Grant clients paid_x000a_" dataDxfId="43"/>
    <tableColumn id="7" xr3:uid="{CE5CBB2F-6170-4499-8707-F652148DC530}" name="Number of individual School Age Payments clients paid" dataDxfId="42"/>
    <tableColumn id="8" xr3:uid="{517AB238-9266-42FD-BFC6-F977AC7BC834}" name="Number of individual Best Start Foods clients paid" dataDxfId="4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5a" displayName="table15a" ref="A6:M64" totalsRowShown="0" headerRowDxfId="40" dataDxfId="39">
  <tableColumns count="13">
    <tableColumn id="1" xr3:uid="{00000000-0010-0000-0E00-000001000000}" name="Month_x000a_[note 1]" dataDxfId="38"/>
    <tableColumn id="2" xr3:uid="{00000000-0010-0000-0E00-000002000000}" name="Number of re-determinations received_x000a_[note 2]" dataDxfId="37"/>
    <tableColumn id="3" xr3:uid="{00000000-0010-0000-0E00-000003000000}" name="Re-determinations as a percentage of decisions processed" dataDxfId="36"/>
    <tableColumn id="4" xr3:uid="{00000000-0010-0000-0E00-000004000000}" name="Re-determinations completed_x000a_[note 3]" dataDxfId="35"/>
    <tableColumn id="5" xr3:uid="{00000000-0010-0000-0E00-000005000000}" name="Completed re-determinations which are disallowed_x000a_[note 3]" dataDxfId="34"/>
    <tableColumn id="6" xr3:uid="{00000000-0010-0000-0E00-000006000000}" name="Completed re-determinations which are allowed or partially allowed_x000a_[note 3]" dataDxfId="33"/>
    <tableColumn id="7" xr3:uid="{00000000-0010-0000-0E00-000007000000}" name="Completed re-determinations which are withdrawn_x000a_[note 3]" dataDxfId="32"/>
    <tableColumn id="8" xr3:uid="{00000000-0010-0000-0E00-000008000000}" name="Percentage of re-determinations disallowed_x000a_[note 3]" dataDxfId="31"/>
    <tableColumn id="9" xr3:uid="{00000000-0010-0000-0E00-000009000000}" name="Percentage of re-determinations allowed or partially allowed_x000a_[note 3]" dataDxfId="30"/>
    <tableColumn id="10" xr3:uid="{00000000-0010-0000-0E00-00000A000000}" name="Percentage of re-determinations withdrawn_x000a_[note 3]" dataDxfId="29"/>
    <tableColumn id="11" xr3:uid="{00000000-0010-0000-0E00-00000B000000}" name="Re-determinations pending by end of the month" dataDxfId="28"/>
    <tableColumn id="12" xr3:uid="{00000000-0010-0000-0E00-00000C000000}" name="Average number of days to respond_x000a_[note 3][note 4][note 5]" dataDxfId="27"/>
    <tableColumn id="13" xr3:uid="{00000000-0010-0000-0E00-00000D000000}" name="Re-determinations closed within 16 working days_x000a_[note 2][note 4]" dataDxfId="2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b" displayName="table15b" ref="A6:G64" totalsRowShown="0" headerRowDxfId="25" dataDxfId="24">
  <tableColumns count="7">
    <tableColumn id="1" xr3:uid="{00000000-0010-0000-0F00-000001000000}" name="Month_x000a_[note 1][note 2]" dataDxfId="23"/>
    <tableColumn id="2" xr3:uid="{00000000-0010-0000-0F00-000002000000}" name="Number of appeals received_x000a_[note 3]" dataDxfId="22"/>
    <tableColumn id="3" xr3:uid="{00000000-0010-0000-0F00-000003000000}" name="Appeal hearings taking place_x000a_[note 3][note 4]" dataDxfId="21"/>
    <tableColumn id="4" xr3:uid="{00000000-0010-0000-0F00-000004000000}" name="Appeals upheld_x000a_[note 3][note 4][note 5]" dataDxfId="20"/>
    <tableColumn id="5" xr3:uid="{00000000-0010-0000-0F00-000005000000}" name="Appeals not upheld_x000a_[note 3][note 4][note 5]" dataDxfId="19"/>
    <tableColumn id="6" xr3:uid="{00000000-0010-0000-0F00-000006000000}" name="Percentage of appeals upheld_x000a_[note 3][note 4][note 5]" dataDxfId="18"/>
    <tableColumn id="7" xr3:uid="{00000000-0010-0000-0F00-000007000000}" name="Percentage of appeals not upheld_x000a_[note 3][note 4][note 5]" dataDxfId="1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6" displayName="table16" ref="A6:L55" totalsRowShown="0" headerRowDxfId="16" dataDxfId="15">
  <tableColumns count="12">
    <tableColumn id="1" xr3:uid="{00000000-0010-0000-1000-000001000000}" name="Month_x000a_[note 1]" dataDxfId="14"/>
    <tableColumn id="2" xr3:uid="{00000000-0010-0000-1000-000002000000}" name="Number of review requests received_x000a_[note 2]" dataDxfId="13"/>
    <tableColumn id="3" xr3:uid="{00000000-0010-0000-1000-000003000000}" name="Reviews as a percentage of decisions processed" dataDxfId="12"/>
    <tableColumn id="4" xr3:uid="{00000000-0010-0000-1000-000004000000}" name="Reviews completed_x000a_[note 3]" dataDxfId="11"/>
    <tableColumn id="5" xr3:uid="{00000000-0010-0000-1000-000005000000}" name="Completed reviews which are disallowed_x000a_[note 3]" dataDxfId="10"/>
    <tableColumn id="6" xr3:uid="{00000000-0010-0000-1000-000006000000}" name="Completed reviews which are allowed or partially allowed_x000a_[note 3]" dataDxfId="9"/>
    <tableColumn id="7" xr3:uid="{00000000-0010-0000-1000-000007000000}" name="Completed reviews which are withdrawn_x000a_[note 3]" dataDxfId="8"/>
    <tableColumn id="8" xr3:uid="{00000000-0010-0000-1000-000008000000}" name="Percentage of reviews disallowed_x000a_[note 3]" dataDxfId="7"/>
    <tableColumn id="9" xr3:uid="{00000000-0010-0000-1000-000009000000}" name="Percentage of reviews allowed or partially allowed_x000a_[note 3]" dataDxfId="6"/>
    <tableColumn id="10" xr3:uid="{00000000-0010-0000-1000-00000A000000}" name="Percentage of reviews withdrawn_x000a_[note 3]" dataDxfId="5"/>
    <tableColumn id="11" xr3:uid="{00000000-0010-0000-1000-00000B000000}" name="Review requests pending by end of the month" dataDxfId="4"/>
    <tableColumn id="12" xr3:uid="{00000000-0010-0000-1000-00000C000000}" name="Average number of days to respond_x000a_[note 3][note 4]_x000a_[note 5]" dataDxfId="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full" displayName="table2full" ref="A1:K37" totalsRowShown="0">
  <tableColumns count="11">
    <tableColumn id="1" xr3:uid="{00000000-0010-0000-1100-000001000000}" name="Component included in applications"/>
    <tableColumn id="2" xr3:uid="{00000000-0010-0000-1100-000002000000}" name="Total applications received"/>
    <tableColumn id="3" xr3:uid="{00000000-0010-0000-1100-000003000000}" name="Percentage of total applications received"/>
    <tableColumn id="4" xr3:uid="{00000000-0010-0000-1100-000004000000}" name="Total applications processed"/>
    <tableColumn id="5" xr3:uid="{00000000-0010-0000-1100-000005000000}" name="Percentage of total applications processed"/>
    <tableColumn id="6" xr3:uid="{00000000-0010-0000-1100-000006000000}" name="Authorised applications"/>
    <tableColumn id="7" xr3:uid="{00000000-0010-0000-1100-000007000000}" name="Denied applications"/>
    <tableColumn id="8" xr3:uid="{00000000-0010-0000-1100-000008000000}" name="Withdrawn applications"/>
    <tableColumn id="9" xr3:uid="{00000000-0010-0000-1100-000009000000}" name="Percentage of processed applications authorised"/>
    <tableColumn id="10" xr3:uid="{00000000-0010-0000-1100-00000A000000}" name="Percentage of processed applications denied"/>
    <tableColumn id="11" xr3:uid="{00000000-0010-0000-1100-00000B000000}" name="Percentage of processed applications withdraw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full" displayName="table4full" ref="A1:J79" totalsRowShown="0">
  <tableColumns count="10">
    <tableColumn id="1" xr3:uid="{00000000-0010-0000-1200-000001000000}" name="Applicant Age Group"/>
    <tableColumn id="2" xr3:uid="{00000000-0010-0000-1200-000002000000}" name="Total applications received"/>
    <tableColumn id="3" xr3:uid="{00000000-0010-0000-1200-000003000000}" name="Percentage of total applications received"/>
    <tableColumn id="4" xr3:uid="{00000000-0010-0000-1200-000004000000}" name="Total applications processed"/>
    <tableColumn id="5" xr3:uid="{00000000-0010-0000-1200-000005000000}" name="Authorised applications"/>
    <tableColumn id="6" xr3:uid="{00000000-0010-0000-1200-000006000000}" name="Denied applications"/>
    <tableColumn id="7" xr3:uid="{00000000-0010-0000-1200-000007000000}" name="Withdrawn applications"/>
    <tableColumn id="8" xr3:uid="{00000000-0010-0000-1200-000008000000}" name="Percentage of processed applications authorised"/>
    <tableColumn id="9" xr3:uid="{00000000-0010-0000-1200-000009000000}" name="Percentage of processed applications denied"/>
    <tableColumn id="10" xr3:uid="{00000000-0010-0000-1200-00000A000000}" name="Percentage of processed applications withdraw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5full" displayName="table5full" ref="A1:J217" totalsRowShown="0">
  <tableColumns count="10">
    <tableColumn id="1" xr3:uid="{00000000-0010-0000-1300-000001000000}" name="Local Authority area"/>
    <tableColumn id="2" xr3:uid="{00000000-0010-0000-1300-000002000000}" name="Total applications received"/>
    <tableColumn id="3" xr3:uid="{00000000-0010-0000-1300-000003000000}" name="Percentage of total applications received"/>
    <tableColumn id="4" xr3:uid="{00000000-0010-0000-1300-000004000000}" name="Total applications processed"/>
    <tableColumn id="5" xr3:uid="{00000000-0010-0000-1300-000005000000}" name="Authorised applications"/>
    <tableColumn id="6" xr3:uid="{00000000-0010-0000-1300-000006000000}" name="Denied applications"/>
    <tableColumn id="7" xr3:uid="{00000000-0010-0000-1300-000007000000}" name="Withdrawn applications"/>
    <tableColumn id="8" xr3:uid="{00000000-0010-0000-1300-000008000000}" name="Percentage of processed applications authorised"/>
    <tableColumn id="9" xr3:uid="{00000000-0010-0000-1300-000009000000}" name="Percentage of processed applications denied"/>
    <tableColumn id="10" xr3:uid="{00000000-0010-0000-1300-00000A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6full" displayName="table6full" ref="A1:M217" totalsRowShown="0">
  <tableColumns count="13">
    <tableColumn id="1" xr3:uid="{00000000-0010-0000-1400-000001000000}" name="Local Authority area"/>
    <tableColumn id="2" xr3:uid="{00000000-0010-0000-1400-000002000000}" name="Total applications received"/>
    <tableColumn id="3" xr3:uid="{00000000-0010-0000-1400-000003000000}" name="Percentage of total applications received"/>
    <tableColumn id="4" xr3:uid="{00000000-0010-0000-1400-000004000000}" name="Applications for Best Start Grant - Pregnancy and Baby Payment"/>
    <tableColumn id="5" xr3:uid="{00000000-0010-0000-1400-000005000000}" name="Applications for Best Start Grant - Early Learning Payment"/>
    <tableColumn id="6" xr3:uid="{00000000-0010-0000-1400-000006000000}" name="Applications for Best Start grant - School Age Payment"/>
    <tableColumn id="7" xr3:uid="{00000000-0010-0000-1400-000007000000}" name="Applications for Best Start Foods"/>
    <tableColumn id="8" xr3:uid="{00000000-0010-0000-1400-000008000000}" name="Applications for Unknown application"/>
    <tableColumn id="9" xr3:uid="{00000000-0010-0000-1400-000009000000}" name="Percentage of applications for Best Start Grant - Pregnancy and Baby Payment"/>
    <tableColumn id="10" xr3:uid="{00000000-0010-0000-1400-00000A000000}" name="Percentage of applications for Best Start Grant - Early Learning Payment"/>
    <tableColumn id="11" xr3:uid="{00000000-0010-0000-1400-00000B000000}" name="Percentage of applications for Best Start Grant - School Age Payment"/>
    <tableColumn id="12" xr3:uid="{00000000-0010-0000-1400-00000C000000}" name="Percentage of applications for Best Start Foods"/>
    <tableColumn id="13" xr3:uid="{00000000-0010-0000-1400-00000D000000}" name="Percentage of applications for Unknown applicatio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7full" displayName="table7full" ref="A1:J109" totalsRowShown="0">
  <tableColumns count="10">
    <tableColumn id="1" xr3:uid="{00000000-0010-0000-1500-000001000000}" name="Health Board area"/>
    <tableColumn id="2" xr3:uid="{00000000-0010-0000-1500-000002000000}" name="Total applications received"/>
    <tableColumn id="3" xr3:uid="{00000000-0010-0000-1500-000003000000}" name="Percentage of total applications received"/>
    <tableColumn id="4" xr3:uid="{00000000-0010-0000-1500-000004000000}" name="Total applications processed"/>
    <tableColumn id="5" xr3:uid="{00000000-0010-0000-1500-000005000000}" name="Authorised applications"/>
    <tableColumn id="6" xr3:uid="{00000000-0010-0000-1500-000006000000}" name="Denied Applications"/>
    <tableColumn id="7" xr3:uid="{00000000-0010-0000-1500-000007000000}" name="Withdrawn applications"/>
    <tableColumn id="8" xr3:uid="{00000000-0010-0000-1500-000008000000}" name="Percentage of processed applications authorised"/>
    <tableColumn id="9" xr3:uid="{00000000-0010-0000-1500-000009000000}" name="Percentage of processed applications denied"/>
    <tableColumn id="10" xr3:uid="{00000000-0010-0000-1500-00000A000000}" name="Percentage of processed applications withdraw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8full" displayName="table8full" ref="A1:M109" totalsRowShown="0">
  <tableColumns count="13">
    <tableColumn id="1" xr3:uid="{00000000-0010-0000-1600-000001000000}" name="Local Authority area"/>
    <tableColumn id="2" xr3:uid="{00000000-0010-0000-1600-000002000000}" name="Total applications received"/>
    <tableColumn id="3" xr3:uid="{00000000-0010-0000-1600-000003000000}" name="Percentage of total applications received"/>
    <tableColumn id="4" xr3:uid="{00000000-0010-0000-1600-000004000000}" name="Applications for Best Start Grant - Pregnancy and Baby Payment"/>
    <tableColumn id="5" xr3:uid="{00000000-0010-0000-1600-000005000000}" name="Applications for Best Start Grant - Early Learning Payment"/>
    <tableColumn id="6" xr3:uid="{00000000-0010-0000-1600-000006000000}" name="Applications for Best Start grant - School Age Payment"/>
    <tableColumn id="7" xr3:uid="{00000000-0010-0000-1600-000007000000}" name="Applications for Best Start Foods"/>
    <tableColumn id="8" xr3:uid="{00000000-0010-0000-1600-000008000000}" name="Applications for Unknown application"/>
    <tableColumn id="9" xr3:uid="{00000000-0010-0000-1600-000009000000}" name="Percentage of applications for Best Start Grant - Pregnancy and Baby Payment"/>
    <tableColumn id="10" xr3:uid="{00000000-0010-0000-1600-00000A000000}" name="Percentage of applications for Best Start Grant - Early Learning Payment"/>
    <tableColumn id="11" xr3:uid="{00000000-0010-0000-1600-00000B000000}" name="Percentage of applications for Best Start Grant - School Age Payment"/>
    <tableColumn id="12" xr3:uid="{00000000-0010-0000-1600-00000C000000}" name="Percentage of applications for Best Start Foods"/>
    <tableColumn id="13" xr3:uid="{00000000-0010-0000-1600-00000D000000}" name="Percentage of applications for Unknown applicatio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9full" displayName="table9full" ref="A1:J25" totalsRowShown="0">
  <tableColumns count="10">
    <tableColumn id="1" xr3:uid="{00000000-0010-0000-1700-000001000000}" name="Type of Birth"/>
    <tableColumn id="2" xr3:uid="{00000000-0010-0000-1700-000002000000}" name="Total applications received"/>
    <tableColumn id="3" xr3:uid="{00000000-0010-0000-1700-000003000000}" name="Percentage of total pregnancy and baby applications received"/>
    <tableColumn id="4" xr3:uid="{00000000-0010-0000-1700-000004000000}" name="Total applications processed"/>
    <tableColumn id="5" xr3:uid="{00000000-0010-0000-1700-000005000000}" name="Authorised applications"/>
    <tableColumn id="6" xr3:uid="{00000000-0010-0000-1700-000006000000}" name="Denied Applications"/>
    <tableColumn id="7" xr3:uid="{00000000-0010-0000-1700-000007000000}" name="Withdrawn applications"/>
    <tableColumn id="8" xr3:uid="{00000000-0010-0000-1700-000008000000}" name="Percentage of processed applications authorised"/>
    <tableColumn id="9" xr3:uid="{00000000-0010-0000-1700-000009000000}" name="Percentage of processed applications denied"/>
    <tableColumn id="10" xr3:uid="{00000000-0010-0000-1700-00000A000000}" name="Percentage of processed applications withdraw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finyearlookup" displayName="tablefinyearlookup" ref="A2:A8" totalsRowShown="0" headerRowDxfId="2" dataDxfId="1">
  <tableColumns count="1">
    <tableColumn id="1" xr3:uid="{00000000-0010-0000-18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heetViews>
  <sheetFormatPr defaultColWidth="10.58203125" defaultRowHeight="15.5" x14ac:dyDescent="0.35"/>
  <cols>
    <col min="1" max="1" width="20.58203125" customWidth="1"/>
    <col min="2" max="2" width="85.58203125" customWidth="1"/>
  </cols>
  <sheetData>
    <row r="1" spans="1:2" ht="21" x14ac:dyDescent="0.5">
      <c r="A1" s="10" t="s">
        <v>0</v>
      </c>
      <c r="B1" s="5"/>
    </row>
    <row r="2" spans="1:2" ht="18.5" x14ac:dyDescent="0.45">
      <c r="A2" s="6" t="s">
        <v>17</v>
      </c>
      <c r="B2" s="5"/>
    </row>
    <row r="3" spans="1:2" x14ac:dyDescent="0.35">
      <c r="A3" s="7" t="s">
        <v>128</v>
      </c>
      <c r="B3" s="7" t="s">
        <v>129</v>
      </c>
    </row>
    <row r="4" spans="1:2" x14ac:dyDescent="0.35">
      <c r="A4" s="8" t="str">
        <f>HYPERLINK("#'Table 1 Applications by month'!A1", "Table 1")</f>
        <v>Table 1</v>
      </c>
      <c r="B4" s="9" t="s">
        <v>130</v>
      </c>
    </row>
    <row r="5" spans="1:2" x14ac:dyDescent="0.35">
      <c r="A5" s="8" t="str">
        <f>HYPERLINK("#'Table 2 Applications by Type'!A1", "Table 2")</f>
        <v>Table 2</v>
      </c>
      <c r="B5" s="9" t="s">
        <v>131</v>
      </c>
    </row>
    <row r="6" spans="1:2" x14ac:dyDescent="0.35">
      <c r="A6" s="8" t="str">
        <f>HYPERLINK("#'Table 3 Applications by Channel'!A1", "Table 3")</f>
        <v>Table 3</v>
      </c>
      <c r="B6" s="9" t="s">
        <v>132</v>
      </c>
    </row>
    <row r="7" spans="1:2" x14ac:dyDescent="0.35">
      <c r="A7" s="8" t="str">
        <f>HYPERLINK("#'Table 4 Applications by Age'!A1", "Table 4")</f>
        <v>Table 4</v>
      </c>
      <c r="B7" s="9" t="s">
        <v>133</v>
      </c>
    </row>
    <row r="8" spans="1:2" x14ac:dyDescent="0.35">
      <c r="A8" s="8" t="str">
        <f>HYPERLINK("#'Table 5 Applications by LA'!A1", "Table 5")</f>
        <v>Table 5</v>
      </c>
      <c r="B8" s="9" t="s">
        <v>134</v>
      </c>
    </row>
    <row r="9" spans="1:2" x14ac:dyDescent="0.35">
      <c r="A9" s="8" t="str">
        <f>HYPERLINK("#'Table 6 Components by LA'!A1", "Table 6")</f>
        <v>Table 6</v>
      </c>
      <c r="B9" s="9" t="s">
        <v>135</v>
      </c>
    </row>
    <row r="10" spans="1:2" x14ac:dyDescent="0.35">
      <c r="A10" s="8" t="str">
        <f>HYPERLINK("#'Table 7 Applications by Board'!A1", "Table 7")</f>
        <v>Table 7</v>
      </c>
      <c r="B10" s="9" t="s">
        <v>136</v>
      </c>
    </row>
    <row r="11" spans="1:2" x14ac:dyDescent="0.35">
      <c r="A11" s="8" t="str">
        <f>HYPERLINK("#'Table 8 Components by Board'!A1", "Table 8")</f>
        <v>Table 8</v>
      </c>
      <c r="B11" s="9" t="s">
        <v>137</v>
      </c>
    </row>
    <row r="12" spans="1:2" x14ac:dyDescent="0.35">
      <c r="A12" s="8" t="str">
        <f>HYPERLINK("#'Table 9 Applications by Births'!A1", "Table 9")</f>
        <v>Table 9</v>
      </c>
      <c r="B12" s="9" t="s">
        <v>138</v>
      </c>
    </row>
    <row r="13" spans="1:2" x14ac:dyDescent="0.35">
      <c r="A13" s="8" t="str">
        <f>HYPERLINK("#'Table 10 Processing times'!A1", "Table 10")</f>
        <v>Table 10</v>
      </c>
      <c r="B13" s="9" t="s">
        <v>139</v>
      </c>
    </row>
    <row r="14" spans="1:2" x14ac:dyDescent="0.35">
      <c r="A14" s="8" t="str">
        <f>HYPERLINK("#'Table 11 Payments by LA'!A1", "Table 11")</f>
        <v>Table 11</v>
      </c>
      <c r="B14" s="9" t="s">
        <v>140</v>
      </c>
    </row>
    <row r="15" spans="1:2" x14ac:dyDescent="0.35">
      <c r="A15" s="8" t="str">
        <f>HYPERLINK("#'Table 12 Payments by Month'!A1", "Table 12")</f>
        <v>Table 12</v>
      </c>
      <c r="B15" s="9" t="s">
        <v>141</v>
      </c>
    </row>
    <row r="16" spans="1:2" x14ac:dyDescent="0.35">
      <c r="A16" s="105" t="s">
        <v>866</v>
      </c>
      <c r="B16" s="9" t="s">
        <v>850</v>
      </c>
    </row>
    <row r="17" spans="1:2" x14ac:dyDescent="0.35">
      <c r="A17" s="105" t="str">
        <f>HYPERLINK("#'Table 14 Clients Paid'!A1", "Table 14")</f>
        <v>Table 14</v>
      </c>
      <c r="B17" s="9" t="s">
        <v>142</v>
      </c>
    </row>
    <row r="18" spans="1:2" x14ac:dyDescent="0.35">
      <c r="A18" s="105" t="str">
        <f>HYPERLINK("#'Table 15a Re-determinations'!A1", "Table 15a")</f>
        <v>Table 15a</v>
      </c>
      <c r="B18" s="9" t="s">
        <v>143</v>
      </c>
    </row>
    <row r="19" spans="1:2" x14ac:dyDescent="0.35">
      <c r="A19" s="105" t="str">
        <f>HYPERLINK("#'Table 15b Appeals'!A1", "Table 15b")</f>
        <v>Table 15b</v>
      </c>
      <c r="B19" s="9" t="s">
        <v>144</v>
      </c>
    </row>
    <row r="20" spans="1:2" x14ac:dyDescent="0.35">
      <c r="A20" s="105" t="str">
        <f>HYPERLINK("#'Table 16 Reviews'!A1", "Table 16")</f>
        <v>Table 16</v>
      </c>
      <c r="B20" s="9" t="s">
        <v>145</v>
      </c>
    </row>
    <row r="21" spans="1:2" x14ac:dyDescent="0.35">
      <c r="A21" s="8" t="str">
        <f>HYPERLINK("#'Chart 1'!A1", "Chart 1")</f>
        <v>Chart 1</v>
      </c>
      <c r="B21" s="9" t="s">
        <v>130</v>
      </c>
    </row>
    <row r="22" spans="1:2" x14ac:dyDescent="0.35">
      <c r="A22" s="8" t="str">
        <f>HYPERLINK("#'Chart 2'!A1", "Chart 2")</f>
        <v>Chart 2</v>
      </c>
      <c r="B22" s="9" t="s">
        <v>131</v>
      </c>
    </row>
    <row r="23" spans="1:2" x14ac:dyDescent="0.35">
      <c r="A23" s="8" t="str">
        <f>HYPERLINK("#'Chart 3'!A1", "Chart 3")</f>
        <v>Chart 3</v>
      </c>
      <c r="B23" s="9" t="s">
        <v>141</v>
      </c>
    </row>
    <row r="24" spans="1:2" x14ac:dyDescent="0.35">
      <c r="A24" s="8" t="str">
        <f>HYPERLINK("#'Table 2 - Full data'!A1", "Table 2 - Full Data")</f>
        <v>Table 2 - Full Data</v>
      </c>
      <c r="B24" s="9" t="s">
        <v>146</v>
      </c>
    </row>
    <row r="25" spans="1:2" x14ac:dyDescent="0.35">
      <c r="A25" s="8" t="str">
        <f>HYPERLINK("#'Table 4 - Full data'!A1", "Table 4 - Full Data")</f>
        <v>Table 4 - Full Data</v>
      </c>
      <c r="B25" s="9" t="s">
        <v>147</v>
      </c>
    </row>
    <row r="26" spans="1:2" x14ac:dyDescent="0.35">
      <c r="A26" s="8" t="str">
        <f>HYPERLINK("#'Table 5 - Full data'!A1", "Table 5 - Full Data")</f>
        <v>Table 5 - Full Data</v>
      </c>
      <c r="B26" s="9" t="s">
        <v>148</v>
      </c>
    </row>
    <row r="27" spans="1:2" x14ac:dyDescent="0.35">
      <c r="A27" s="8" t="str">
        <f>HYPERLINK("#'Table 6 - Full data'!A1", "Table 6 - Full Data")</f>
        <v>Table 6 - Full Data</v>
      </c>
      <c r="B27" s="9" t="s">
        <v>149</v>
      </c>
    </row>
    <row r="28" spans="1:2" x14ac:dyDescent="0.35">
      <c r="A28" s="8" t="str">
        <f>HYPERLINK("#'Table 7 - Full data'!A1", "Table 7 - Full Data")</f>
        <v>Table 7 - Full Data</v>
      </c>
      <c r="B28" s="9" t="s">
        <v>150</v>
      </c>
    </row>
    <row r="29" spans="1:2" x14ac:dyDescent="0.35">
      <c r="A29" s="8" t="str">
        <f>HYPERLINK("#'Table 8 - Full data'!A1", "Table 8 - Full Data")</f>
        <v>Table 8 - Full Data</v>
      </c>
      <c r="B29" s="9" t="s">
        <v>151</v>
      </c>
    </row>
    <row r="30" spans="1:2" x14ac:dyDescent="0.35">
      <c r="A30" s="8" t="str">
        <f>HYPERLINK("#'Table 9 - Full data'!A1", "Table 9 - Full Data")</f>
        <v>Table 9 - Full Data</v>
      </c>
      <c r="B30" s="9" t="s">
        <v>152</v>
      </c>
    </row>
    <row r="31" spans="1:2" x14ac:dyDescent="0.35">
      <c r="A31" s="8" t="str">
        <f>HYPERLINK("#'Financial year lookup'!A1", "Financial year lookup")</f>
        <v>Financial year lookup</v>
      </c>
      <c r="B31" s="9" t="s">
        <v>16</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{44152954-6711-4031-925B-9C76A2C55830}</x14:id>
        </ext>
      </extLst>
    </cfRule>
  </conditionalFormatting>
  <hyperlinks>
    <hyperlink ref="A17" location="'Table 14 Clients Paid'!A1" display="Table 14" xr:uid="{04B9F898-A892-46DC-859C-5E7DF9EAEC70}"/>
    <hyperlink ref="A16" location="'Table 13 Auto-awards'!A1" display="Table 13" xr:uid="{1A4D1CDD-542A-4DB2-96D4-E9A197178725}"/>
  </hyperlinks>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4152954-6711-4031-925B-9C76A2C5583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0" t="s">
        <v>1</v>
      </c>
      <c r="B1" s="11"/>
      <c r="C1" s="11"/>
      <c r="D1" s="11"/>
      <c r="E1" s="11"/>
      <c r="F1" s="11"/>
      <c r="G1" s="11"/>
      <c r="H1" s="11"/>
      <c r="I1" s="11"/>
      <c r="J1" s="11"/>
    </row>
    <row r="2" spans="1:10" x14ac:dyDescent="0.35">
      <c r="A2" s="11" t="s">
        <v>18</v>
      </c>
      <c r="B2" s="11"/>
      <c r="C2" s="11"/>
      <c r="D2" s="11"/>
      <c r="E2" s="11"/>
      <c r="F2" s="11"/>
      <c r="G2" s="11"/>
      <c r="H2" s="11"/>
      <c r="I2" s="11"/>
      <c r="J2" s="11"/>
    </row>
    <row r="3" spans="1:10" x14ac:dyDescent="0.35">
      <c r="A3" s="11" t="s">
        <v>19</v>
      </c>
      <c r="B3" s="11"/>
      <c r="C3" s="11"/>
      <c r="D3" s="11"/>
      <c r="E3" s="11"/>
      <c r="F3" s="11"/>
      <c r="G3" s="11"/>
      <c r="H3" s="11"/>
      <c r="I3" s="11"/>
      <c r="J3" s="11"/>
    </row>
    <row r="4" spans="1:10" x14ac:dyDescent="0.35">
      <c r="A4" s="11" t="s">
        <v>20</v>
      </c>
      <c r="B4" s="11"/>
      <c r="C4" s="11"/>
      <c r="D4" s="11"/>
      <c r="E4" s="11"/>
      <c r="F4" s="11"/>
      <c r="G4" s="11"/>
      <c r="H4" s="11"/>
      <c r="I4" s="11"/>
      <c r="J4" s="11"/>
    </row>
    <row r="5" spans="1:10" x14ac:dyDescent="0.35">
      <c r="A5" s="11" t="s">
        <v>21</v>
      </c>
      <c r="B5" s="11"/>
      <c r="C5" s="11"/>
      <c r="D5" s="11"/>
      <c r="E5" s="11"/>
      <c r="F5" s="11"/>
      <c r="G5" s="11"/>
      <c r="H5" s="11"/>
      <c r="I5" s="11"/>
      <c r="J5" s="11"/>
    </row>
    <row r="6" spans="1:10" ht="80.150000000000006" customHeight="1" x14ac:dyDescent="0.35">
      <c r="A6" s="12" t="s">
        <v>737</v>
      </c>
      <c r="B6" s="12" t="s">
        <v>738</v>
      </c>
      <c r="C6" s="12" t="s">
        <v>153</v>
      </c>
      <c r="D6" s="12" t="s">
        <v>739</v>
      </c>
      <c r="E6" s="12" t="s">
        <v>740</v>
      </c>
      <c r="F6" s="12" t="s">
        <v>741</v>
      </c>
      <c r="G6" s="12" t="s">
        <v>742</v>
      </c>
      <c r="H6" s="12" t="s">
        <v>154</v>
      </c>
      <c r="I6" s="12" t="s">
        <v>155</v>
      </c>
      <c r="J6" s="12" t="s">
        <v>156</v>
      </c>
    </row>
    <row r="7" spans="1:10" x14ac:dyDescent="0.35">
      <c r="A7" s="13" t="s">
        <v>157</v>
      </c>
      <c r="B7" s="14">
        <v>436115</v>
      </c>
      <c r="C7" s="15">
        <v>1</v>
      </c>
      <c r="D7" s="14">
        <v>423105</v>
      </c>
      <c r="E7" s="14">
        <v>284495</v>
      </c>
      <c r="F7" s="14">
        <v>122815</v>
      </c>
      <c r="G7" s="14">
        <v>15795</v>
      </c>
      <c r="H7" s="15">
        <v>0.67</v>
      </c>
      <c r="I7" s="15">
        <v>0.28999999999999998</v>
      </c>
      <c r="J7" s="15">
        <v>0.04</v>
      </c>
    </row>
    <row r="8" spans="1:10" x14ac:dyDescent="0.35">
      <c r="A8" s="11" t="s">
        <v>158</v>
      </c>
      <c r="B8" s="16">
        <v>9900</v>
      </c>
      <c r="C8" s="17">
        <v>0.02</v>
      </c>
      <c r="D8" s="16">
        <v>3365</v>
      </c>
      <c r="E8" s="16">
        <v>2730</v>
      </c>
      <c r="F8" s="16">
        <v>620</v>
      </c>
      <c r="G8" s="16">
        <v>10</v>
      </c>
      <c r="H8" s="17">
        <v>0.81</v>
      </c>
      <c r="I8" s="17">
        <v>0.18</v>
      </c>
      <c r="J8" s="17">
        <v>0</v>
      </c>
    </row>
    <row r="9" spans="1:10" x14ac:dyDescent="0.35">
      <c r="A9" s="11" t="s">
        <v>159</v>
      </c>
      <c r="B9" s="16">
        <v>4025</v>
      </c>
      <c r="C9" s="17">
        <v>0.01</v>
      </c>
      <c r="D9" s="16">
        <v>8335</v>
      </c>
      <c r="E9" s="16">
        <v>5175</v>
      </c>
      <c r="F9" s="16">
        <v>3020</v>
      </c>
      <c r="G9" s="16">
        <v>140</v>
      </c>
      <c r="H9" s="17">
        <v>0.62</v>
      </c>
      <c r="I9" s="17">
        <v>0.36</v>
      </c>
      <c r="J9" s="17">
        <v>0.02</v>
      </c>
    </row>
    <row r="10" spans="1:10" x14ac:dyDescent="0.35">
      <c r="A10" s="11" t="s">
        <v>160</v>
      </c>
      <c r="B10" s="16">
        <v>2585</v>
      </c>
      <c r="C10" s="17">
        <v>0.01</v>
      </c>
      <c r="D10" s="16">
        <v>3210</v>
      </c>
      <c r="E10" s="16">
        <v>1865</v>
      </c>
      <c r="F10" s="16">
        <v>1240</v>
      </c>
      <c r="G10" s="16">
        <v>105</v>
      </c>
      <c r="H10" s="17">
        <v>0.57999999999999996</v>
      </c>
      <c r="I10" s="17">
        <v>0.39</v>
      </c>
      <c r="J10" s="17">
        <v>0.03</v>
      </c>
    </row>
    <row r="11" spans="1:10" x14ac:dyDescent="0.35">
      <c r="A11" s="11" t="s">
        <v>161</v>
      </c>
      <c r="B11" s="16">
        <v>2970</v>
      </c>
      <c r="C11" s="17">
        <v>0.01</v>
      </c>
      <c r="D11" s="16">
        <v>3025</v>
      </c>
      <c r="E11" s="16">
        <v>1735</v>
      </c>
      <c r="F11" s="16">
        <v>1195</v>
      </c>
      <c r="G11" s="16">
        <v>95</v>
      </c>
      <c r="H11" s="17">
        <v>0.56999999999999995</v>
      </c>
      <c r="I11" s="17">
        <v>0.4</v>
      </c>
      <c r="J11" s="17">
        <v>0.03</v>
      </c>
    </row>
    <row r="12" spans="1:10" x14ac:dyDescent="0.35">
      <c r="A12" s="11" t="s">
        <v>162</v>
      </c>
      <c r="B12" s="16">
        <v>8650</v>
      </c>
      <c r="C12" s="17">
        <v>0.02</v>
      </c>
      <c r="D12" s="16">
        <v>3890</v>
      </c>
      <c r="E12" s="16">
        <v>2250</v>
      </c>
      <c r="F12" s="16">
        <v>1385</v>
      </c>
      <c r="G12" s="16">
        <v>260</v>
      </c>
      <c r="H12" s="17">
        <v>0.57999999999999996</v>
      </c>
      <c r="I12" s="17">
        <v>0.36</v>
      </c>
      <c r="J12" s="17">
        <v>7.0000000000000007E-2</v>
      </c>
    </row>
    <row r="13" spans="1:10" x14ac:dyDescent="0.35">
      <c r="A13" s="11" t="s">
        <v>163</v>
      </c>
      <c r="B13" s="16">
        <v>18610</v>
      </c>
      <c r="C13" s="17">
        <v>0.04</v>
      </c>
      <c r="D13" s="16">
        <v>21280</v>
      </c>
      <c r="E13" s="16">
        <v>13550</v>
      </c>
      <c r="F13" s="16">
        <v>6985</v>
      </c>
      <c r="G13" s="16">
        <v>745</v>
      </c>
      <c r="H13" s="17">
        <v>0.64</v>
      </c>
      <c r="I13" s="17">
        <v>0.33</v>
      </c>
      <c r="J13" s="17">
        <v>0.04</v>
      </c>
    </row>
    <row r="14" spans="1:10" x14ac:dyDescent="0.35">
      <c r="A14" s="11" t="s">
        <v>164</v>
      </c>
      <c r="B14" s="16">
        <v>24935</v>
      </c>
      <c r="C14" s="17">
        <v>0.06</v>
      </c>
      <c r="D14" s="16">
        <v>20725</v>
      </c>
      <c r="E14" s="16">
        <v>15210</v>
      </c>
      <c r="F14" s="16">
        <v>4770</v>
      </c>
      <c r="G14" s="16">
        <v>745</v>
      </c>
      <c r="H14" s="17">
        <v>0.73</v>
      </c>
      <c r="I14" s="17">
        <v>0.23</v>
      </c>
      <c r="J14" s="17">
        <v>0.04</v>
      </c>
    </row>
    <row r="15" spans="1:10" x14ac:dyDescent="0.35">
      <c r="A15" s="11" t="s">
        <v>165</v>
      </c>
      <c r="B15" s="16">
        <v>7730</v>
      </c>
      <c r="C15" s="17">
        <v>0.02</v>
      </c>
      <c r="D15" s="16">
        <v>13280</v>
      </c>
      <c r="E15" s="16">
        <v>8820</v>
      </c>
      <c r="F15" s="16">
        <v>3770</v>
      </c>
      <c r="G15" s="16">
        <v>690</v>
      </c>
      <c r="H15" s="17">
        <v>0.66</v>
      </c>
      <c r="I15" s="17">
        <v>0.28000000000000003</v>
      </c>
      <c r="J15" s="17">
        <v>0.05</v>
      </c>
    </row>
    <row r="16" spans="1:10" x14ac:dyDescent="0.35">
      <c r="A16" s="11" t="s">
        <v>166</v>
      </c>
      <c r="B16" s="16">
        <v>10220</v>
      </c>
      <c r="C16" s="17">
        <v>0.02</v>
      </c>
      <c r="D16" s="16">
        <v>7580</v>
      </c>
      <c r="E16" s="16">
        <v>5375</v>
      </c>
      <c r="F16" s="16">
        <v>1900</v>
      </c>
      <c r="G16" s="16">
        <v>305</v>
      </c>
      <c r="H16" s="17">
        <v>0.71</v>
      </c>
      <c r="I16" s="17">
        <v>0.25</v>
      </c>
      <c r="J16" s="17">
        <v>0.04</v>
      </c>
    </row>
    <row r="17" spans="1:10" x14ac:dyDescent="0.35">
      <c r="A17" s="11" t="s">
        <v>167</v>
      </c>
      <c r="B17" s="16">
        <v>7035</v>
      </c>
      <c r="C17" s="17">
        <v>0.02</v>
      </c>
      <c r="D17" s="16">
        <v>6655</v>
      </c>
      <c r="E17" s="16">
        <v>4630</v>
      </c>
      <c r="F17" s="16">
        <v>1690</v>
      </c>
      <c r="G17" s="16">
        <v>335</v>
      </c>
      <c r="H17" s="17">
        <v>0.7</v>
      </c>
      <c r="I17" s="17">
        <v>0.25</v>
      </c>
      <c r="J17" s="17">
        <v>0.05</v>
      </c>
    </row>
    <row r="18" spans="1:10" x14ac:dyDescent="0.35">
      <c r="A18" s="11" t="s">
        <v>168</v>
      </c>
      <c r="B18" s="16">
        <v>7740</v>
      </c>
      <c r="C18" s="17">
        <v>0.02</v>
      </c>
      <c r="D18" s="16">
        <v>6995</v>
      </c>
      <c r="E18" s="16">
        <v>4800</v>
      </c>
      <c r="F18" s="16">
        <v>1735</v>
      </c>
      <c r="G18" s="16">
        <v>455</v>
      </c>
      <c r="H18" s="17">
        <v>0.69</v>
      </c>
      <c r="I18" s="17">
        <v>0.25</v>
      </c>
      <c r="J18" s="17">
        <v>7.0000000000000007E-2</v>
      </c>
    </row>
    <row r="19" spans="1:10" x14ac:dyDescent="0.35">
      <c r="A19" s="11" t="s">
        <v>169</v>
      </c>
      <c r="B19" s="16">
        <v>11470</v>
      </c>
      <c r="C19" s="17">
        <v>0.03</v>
      </c>
      <c r="D19" s="16">
        <v>8250</v>
      </c>
      <c r="E19" s="16">
        <v>5140</v>
      </c>
      <c r="F19" s="16">
        <v>2725</v>
      </c>
      <c r="G19" s="16">
        <v>385</v>
      </c>
      <c r="H19" s="17">
        <v>0.62</v>
      </c>
      <c r="I19" s="17">
        <v>0.33</v>
      </c>
      <c r="J19" s="17">
        <v>0.05</v>
      </c>
    </row>
    <row r="20" spans="1:10" x14ac:dyDescent="0.35">
      <c r="A20" s="11" t="s">
        <v>170</v>
      </c>
      <c r="B20" s="16">
        <v>4875</v>
      </c>
      <c r="C20" s="17">
        <v>0.01</v>
      </c>
      <c r="D20" s="16">
        <v>6695</v>
      </c>
      <c r="E20" s="16">
        <v>4490</v>
      </c>
      <c r="F20" s="16">
        <v>1845</v>
      </c>
      <c r="G20" s="16">
        <v>360</v>
      </c>
      <c r="H20" s="17">
        <v>0.67</v>
      </c>
      <c r="I20" s="17">
        <v>0.28000000000000003</v>
      </c>
      <c r="J20" s="17">
        <v>0.05</v>
      </c>
    </row>
    <row r="21" spans="1:10" x14ac:dyDescent="0.35">
      <c r="A21" s="11" t="s">
        <v>171</v>
      </c>
      <c r="B21" s="16">
        <v>7380</v>
      </c>
      <c r="C21" s="17">
        <v>0.02</v>
      </c>
      <c r="D21" s="16">
        <v>7885</v>
      </c>
      <c r="E21" s="16">
        <v>5170</v>
      </c>
      <c r="F21" s="16">
        <v>2240</v>
      </c>
      <c r="G21" s="16">
        <v>475</v>
      </c>
      <c r="H21" s="17">
        <v>0.66</v>
      </c>
      <c r="I21" s="17">
        <v>0.28000000000000003</v>
      </c>
      <c r="J21" s="17">
        <v>0.06</v>
      </c>
    </row>
    <row r="22" spans="1:10" x14ac:dyDescent="0.35">
      <c r="A22" s="11" t="s">
        <v>172</v>
      </c>
      <c r="B22" s="16">
        <v>13760</v>
      </c>
      <c r="C22" s="17">
        <v>0.03</v>
      </c>
      <c r="D22" s="16">
        <v>7965</v>
      </c>
      <c r="E22" s="16">
        <v>5315</v>
      </c>
      <c r="F22" s="16">
        <v>2310</v>
      </c>
      <c r="G22" s="16">
        <v>340</v>
      </c>
      <c r="H22" s="17">
        <v>0.67</v>
      </c>
      <c r="I22" s="17">
        <v>0.28999999999999998</v>
      </c>
      <c r="J22" s="17">
        <v>0.04</v>
      </c>
    </row>
    <row r="23" spans="1:10" x14ac:dyDescent="0.35">
      <c r="A23" s="11" t="s">
        <v>173</v>
      </c>
      <c r="B23" s="16">
        <v>5670</v>
      </c>
      <c r="C23" s="17">
        <v>0.01</v>
      </c>
      <c r="D23" s="16">
        <v>9490</v>
      </c>
      <c r="E23" s="16">
        <v>5345</v>
      </c>
      <c r="F23" s="16">
        <v>4020</v>
      </c>
      <c r="G23" s="16">
        <v>120</v>
      </c>
      <c r="H23" s="17">
        <v>0.56000000000000005</v>
      </c>
      <c r="I23" s="17">
        <v>0.42</v>
      </c>
      <c r="J23" s="17">
        <v>0.01</v>
      </c>
    </row>
    <row r="24" spans="1:10" x14ac:dyDescent="0.35">
      <c r="A24" s="11" t="s">
        <v>174</v>
      </c>
      <c r="B24" s="16">
        <v>5735</v>
      </c>
      <c r="C24" s="17">
        <v>0.01</v>
      </c>
      <c r="D24" s="16">
        <v>6155</v>
      </c>
      <c r="E24" s="16">
        <v>3795</v>
      </c>
      <c r="F24" s="16">
        <v>2290</v>
      </c>
      <c r="G24" s="16">
        <v>70</v>
      </c>
      <c r="H24" s="17">
        <v>0.62</v>
      </c>
      <c r="I24" s="17">
        <v>0.37</v>
      </c>
      <c r="J24" s="17">
        <v>0.01</v>
      </c>
    </row>
    <row r="25" spans="1:10" x14ac:dyDescent="0.35">
      <c r="A25" s="11" t="s">
        <v>175</v>
      </c>
      <c r="B25" s="16">
        <v>6830</v>
      </c>
      <c r="C25" s="17">
        <v>0.02</v>
      </c>
      <c r="D25" s="16">
        <v>6310</v>
      </c>
      <c r="E25" s="16">
        <v>3950</v>
      </c>
      <c r="F25" s="16">
        <v>2275</v>
      </c>
      <c r="G25" s="16">
        <v>80</v>
      </c>
      <c r="H25" s="17">
        <v>0.63</v>
      </c>
      <c r="I25" s="17">
        <v>0.36</v>
      </c>
      <c r="J25" s="17">
        <v>0.01</v>
      </c>
    </row>
    <row r="26" spans="1:10" x14ac:dyDescent="0.35">
      <c r="A26" s="11" t="s">
        <v>176</v>
      </c>
      <c r="B26" s="16">
        <v>25580</v>
      </c>
      <c r="C26" s="17">
        <v>0.06</v>
      </c>
      <c r="D26" s="16">
        <v>10925</v>
      </c>
      <c r="E26" s="16">
        <v>8595</v>
      </c>
      <c r="F26" s="16">
        <v>2175</v>
      </c>
      <c r="G26" s="16">
        <v>150</v>
      </c>
      <c r="H26" s="17">
        <v>0.79</v>
      </c>
      <c r="I26" s="17">
        <v>0.2</v>
      </c>
      <c r="J26" s="17">
        <v>0.01</v>
      </c>
    </row>
    <row r="27" spans="1:10" x14ac:dyDescent="0.35">
      <c r="A27" s="11" t="s">
        <v>177</v>
      </c>
      <c r="B27" s="16">
        <v>8765</v>
      </c>
      <c r="C27" s="17">
        <v>0.02</v>
      </c>
      <c r="D27" s="16">
        <v>16590</v>
      </c>
      <c r="E27" s="16">
        <v>13460</v>
      </c>
      <c r="F27" s="16">
        <v>2955</v>
      </c>
      <c r="G27" s="16">
        <v>180</v>
      </c>
      <c r="H27" s="17">
        <v>0.81</v>
      </c>
      <c r="I27" s="17">
        <v>0.18</v>
      </c>
      <c r="J27" s="17">
        <v>0.01</v>
      </c>
    </row>
    <row r="28" spans="1:10" x14ac:dyDescent="0.35">
      <c r="A28" s="11" t="s">
        <v>178</v>
      </c>
      <c r="B28" s="16">
        <v>9805</v>
      </c>
      <c r="C28" s="17">
        <v>0.02</v>
      </c>
      <c r="D28" s="16">
        <v>11335</v>
      </c>
      <c r="E28" s="16">
        <v>8490</v>
      </c>
      <c r="F28" s="16">
        <v>2720</v>
      </c>
      <c r="G28" s="16">
        <v>120</v>
      </c>
      <c r="H28" s="17">
        <v>0.75</v>
      </c>
      <c r="I28" s="17">
        <v>0.24</v>
      </c>
      <c r="J28" s="17">
        <v>0.01</v>
      </c>
    </row>
    <row r="29" spans="1:10" x14ac:dyDescent="0.35">
      <c r="A29" s="11" t="s">
        <v>179</v>
      </c>
      <c r="B29" s="16">
        <v>7980</v>
      </c>
      <c r="C29" s="17">
        <v>0.02</v>
      </c>
      <c r="D29" s="16">
        <v>12980</v>
      </c>
      <c r="E29" s="16">
        <v>8885</v>
      </c>
      <c r="F29" s="16">
        <v>3865</v>
      </c>
      <c r="G29" s="16">
        <v>230</v>
      </c>
      <c r="H29" s="17">
        <v>0.68</v>
      </c>
      <c r="I29" s="17">
        <v>0.3</v>
      </c>
      <c r="J29" s="17">
        <v>0.02</v>
      </c>
    </row>
    <row r="30" spans="1:10" x14ac:dyDescent="0.35">
      <c r="A30" s="11" t="s">
        <v>180</v>
      </c>
      <c r="B30" s="16">
        <v>5190</v>
      </c>
      <c r="C30" s="17">
        <v>0.01</v>
      </c>
      <c r="D30" s="16">
        <v>7260</v>
      </c>
      <c r="E30" s="16">
        <v>5195</v>
      </c>
      <c r="F30" s="16">
        <v>1935</v>
      </c>
      <c r="G30" s="16">
        <v>130</v>
      </c>
      <c r="H30" s="17">
        <v>0.72</v>
      </c>
      <c r="I30" s="17">
        <v>0.27</v>
      </c>
      <c r="J30" s="17">
        <v>0.02</v>
      </c>
    </row>
    <row r="31" spans="1:10" x14ac:dyDescent="0.35">
      <c r="A31" s="11" t="s">
        <v>181</v>
      </c>
      <c r="B31" s="16">
        <v>13610</v>
      </c>
      <c r="C31" s="17">
        <v>0.03</v>
      </c>
      <c r="D31" s="16">
        <v>6525</v>
      </c>
      <c r="E31" s="16">
        <v>4035</v>
      </c>
      <c r="F31" s="16">
        <v>2215</v>
      </c>
      <c r="G31" s="16">
        <v>275</v>
      </c>
      <c r="H31" s="17">
        <v>0.62</v>
      </c>
      <c r="I31" s="17">
        <v>0.34</v>
      </c>
      <c r="J31" s="17">
        <v>0.04</v>
      </c>
    </row>
    <row r="32" spans="1:10" x14ac:dyDescent="0.35">
      <c r="A32" s="11" t="s">
        <v>182</v>
      </c>
      <c r="B32" s="16">
        <v>5985</v>
      </c>
      <c r="C32" s="17">
        <v>0.01</v>
      </c>
      <c r="D32" s="16">
        <v>8080</v>
      </c>
      <c r="E32" s="16">
        <v>4755</v>
      </c>
      <c r="F32" s="16">
        <v>3160</v>
      </c>
      <c r="G32" s="16">
        <v>170</v>
      </c>
      <c r="H32" s="17">
        <v>0.59</v>
      </c>
      <c r="I32" s="17">
        <v>0.39</v>
      </c>
      <c r="J32" s="17">
        <v>0.02</v>
      </c>
    </row>
    <row r="33" spans="1:10" x14ac:dyDescent="0.35">
      <c r="A33" s="11" t="s">
        <v>183</v>
      </c>
      <c r="B33" s="16">
        <v>10080</v>
      </c>
      <c r="C33" s="17">
        <v>0.02</v>
      </c>
      <c r="D33" s="16">
        <v>6975</v>
      </c>
      <c r="E33" s="16">
        <v>4540</v>
      </c>
      <c r="F33" s="16">
        <v>2280</v>
      </c>
      <c r="G33" s="16">
        <v>155</v>
      </c>
      <c r="H33" s="17">
        <v>0.65</v>
      </c>
      <c r="I33" s="17">
        <v>0.33</v>
      </c>
      <c r="J33" s="17">
        <v>0.02</v>
      </c>
    </row>
    <row r="34" spans="1:10" x14ac:dyDescent="0.35">
      <c r="A34" s="11" t="s">
        <v>184</v>
      </c>
      <c r="B34" s="16">
        <v>13520</v>
      </c>
      <c r="C34" s="17">
        <v>0.03</v>
      </c>
      <c r="D34" s="16">
        <v>9290</v>
      </c>
      <c r="E34" s="16">
        <v>5465</v>
      </c>
      <c r="F34" s="16">
        <v>3600</v>
      </c>
      <c r="G34" s="16">
        <v>225</v>
      </c>
      <c r="H34" s="17">
        <v>0.59</v>
      </c>
      <c r="I34" s="17">
        <v>0.39</v>
      </c>
      <c r="J34" s="17">
        <v>0.02</v>
      </c>
    </row>
    <row r="35" spans="1:10" x14ac:dyDescent="0.35">
      <c r="A35" s="11" t="s">
        <v>185</v>
      </c>
      <c r="B35" s="16">
        <v>5525</v>
      </c>
      <c r="C35" s="17">
        <v>0.01</v>
      </c>
      <c r="D35" s="16">
        <v>10020</v>
      </c>
      <c r="E35" s="16">
        <v>5785</v>
      </c>
      <c r="F35" s="16">
        <v>4005</v>
      </c>
      <c r="G35" s="16">
        <v>230</v>
      </c>
      <c r="H35" s="17">
        <v>0.57999999999999996</v>
      </c>
      <c r="I35" s="17">
        <v>0.4</v>
      </c>
      <c r="J35" s="17">
        <v>0.02</v>
      </c>
    </row>
    <row r="36" spans="1:10" x14ac:dyDescent="0.35">
      <c r="A36" s="11" t="s">
        <v>186</v>
      </c>
      <c r="B36" s="16">
        <v>4745</v>
      </c>
      <c r="C36" s="17">
        <v>0.01</v>
      </c>
      <c r="D36" s="16">
        <v>9405</v>
      </c>
      <c r="E36" s="16">
        <v>5760</v>
      </c>
      <c r="F36" s="16">
        <v>3445</v>
      </c>
      <c r="G36" s="16">
        <v>200</v>
      </c>
      <c r="H36" s="17">
        <v>0.61</v>
      </c>
      <c r="I36" s="17">
        <v>0.37</v>
      </c>
      <c r="J36" s="17">
        <v>0.02</v>
      </c>
    </row>
    <row r="37" spans="1:10" x14ac:dyDescent="0.35">
      <c r="A37" s="11" t="s">
        <v>187</v>
      </c>
      <c r="B37" s="16">
        <v>5475</v>
      </c>
      <c r="C37" s="17">
        <v>0.01</v>
      </c>
      <c r="D37" s="16">
        <v>7820</v>
      </c>
      <c r="E37" s="16">
        <v>5220</v>
      </c>
      <c r="F37" s="16">
        <v>2440</v>
      </c>
      <c r="G37" s="16">
        <v>160</v>
      </c>
      <c r="H37" s="17">
        <v>0.67</v>
      </c>
      <c r="I37" s="17">
        <v>0.31</v>
      </c>
      <c r="J37" s="17">
        <v>0.02</v>
      </c>
    </row>
    <row r="38" spans="1:10" x14ac:dyDescent="0.35">
      <c r="A38" s="11" t="s">
        <v>188</v>
      </c>
      <c r="B38" s="16">
        <v>17485</v>
      </c>
      <c r="C38" s="17">
        <v>0.04</v>
      </c>
      <c r="D38" s="16">
        <v>16235</v>
      </c>
      <c r="E38" s="16">
        <v>12650</v>
      </c>
      <c r="F38" s="16">
        <v>2220</v>
      </c>
      <c r="G38" s="16">
        <v>1365</v>
      </c>
      <c r="H38" s="17">
        <v>0.78</v>
      </c>
      <c r="I38" s="17">
        <v>0.14000000000000001</v>
      </c>
      <c r="J38" s="17">
        <v>0.08</v>
      </c>
    </row>
    <row r="39" spans="1:10" x14ac:dyDescent="0.35">
      <c r="A39" s="11" t="s">
        <v>189</v>
      </c>
      <c r="B39" s="16">
        <v>6735</v>
      </c>
      <c r="C39" s="17">
        <v>0.02</v>
      </c>
      <c r="D39" s="16">
        <v>8530</v>
      </c>
      <c r="E39" s="16">
        <v>6555</v>
      </c>
      <c r="F39" s="16">
        <v>1715</v>
      </c>
      <c r="G39" s="16">
        <v>260</v>
      </c>
      <c r="H39" s="17">
        <v>0.77</v>
      </c>
      <c r="I39" s="17">
        <v>0.2</v>
      </c>
      <c r="J39" s="17">
        <v>0.03</v>
      </c>
    </row>
    <row r="40" spans="1:10" x14ac:dyDescent="0.35">
      <c r="A40" s="11" t="s">
        <v>190</v>
      </c>
      <c r="B40" s="16">
        <v>7205</v>
      </c>
      <c r="C40" s="17">
        <v>0.02</v>
      </c>
      <c r="D40" s="16">
        <v>7565</v>
      </c>
      <c r="E40" s="16">
        <v>5185</v>
      </c>
      <c r="F40" s="16">
        <v>1755</v>
      </c>
      <c r="G40" s="16">
        <v>620</v>
      </c>
      <c r="H40" s="17">
        <v>0.69</v>
      </c>
      <c r="I40" s="17">
        <v>0.23</v>
      </c>
      <c r="J40" s="17">
        <v>0.08</v>
      </c>
    </row>
    <row r="41" spans="1:10" x14ac:dyDescent="0.35">
      <c r="A41" s="11" t="s">
        <v>191</v>
      </c>
      <c r="B41" s="16">
        <v>5270</v>
      </c>
      <c r="C41" s="17">
        <v>0.01</v>
      </c>
      <c r="D41" s="16">
        <v>5195</v>
      </c>
      <c r="E41" s="16">
        <v>3460</v>
      </c>
      <c r="F41" s="16">
        <v>1295</v>
      </c>
      <c r="G41" s="16">
        <v>435</v>
      </c>
      <c r="H41" s="17">
        <v>0.67</v>
      </c>
      <c r="I41" s="17">
        <v>0.25</v>
      </c>
      <c r="J41" s="17">
        <v>0.08</v>
      </c>
    </row>
    <row r="42" spans="1:10" x14ac:dyDescent="0.35">
      <c r="A42" s="11" t="s">
        <v>192</v>
      </c>
      <c r="B42" s="16">
        <v>5295</v>
      </c>
      <c r="C42" s="17">
        <v>0.01</v>
      </c>
      <c r="D42" s="16">
        <v>4075</v>
      </c>
      <c r="E42" s="16">
        <v>2695</v>
      </c>
      <c r="F42" s="16">
        <v>985</v>
      </c>
      <c r="G42" s="16">
        <v>395</v>
      </c>
      <c r="H42" s="17">
        <v>0.66</v>
      </c>
      <c r="I42" s="17">
        <v>0.24</v>
      </c>
      <c r="J42" s="17">
        <v>0.1</v>
      </c>
    </row>
    <row r="43" spans="1:10" x14ac:dyDescent="0.35">
      <c r="A43" s="11" t="s">
        <v>193</v>
      </c>
      <c r="B43" s="16">
        <v>5710</v>
      </c>
      <c r="C43" s="17">
        <v>0.01</v>
      </c>
      <c r="D43" s="16">
        <v>5435</v>
      </c>
      <c r="E43" s="16">
        <v>3480</v>
      </c>
      <c r="F43" s="16">
        <v>1280</v>
      </c>
      <c r="G43" s="16">
        <v>675</v>
      </c>
      <c r="H43" s="17">
        <v>0.64</v>
      </c>
      <c r="I43" s="17">
        <v>0.24</v>
      </c>
      <c r="J43" s="17">
        <v>0.12</v>
      </c>
    </row>
    <row r="44" spans="1:10" x14ac:dyDescent="0.35">
      <c r="A44" s="11" t="s">
        <v>194</v>
      </c>
      <c r="B44" s="16">
        <v>4165</v>
      </c>
      <c r="C44" s="17">
        <v>0.01</v>
      </c>
      <c r="D44" s="16">
        <v>3645</v>
      </c>
      <c r="E44" s="16">
        <v>2340</v>
      </c>
      <c r="F44" s="16">
        <v>940</v>
      </c>
      <c r="G44" s="16">
        <v>365</v>
      </c>
      <c r="H44" s="17">
        <v>0.64</v>
      </c>
      <c r="I44" s="17">
        <v>0.26</v>
      </c>
      <c r="J44" s="17">
        <v>0.1</v>
      </c>
    </row>
    <row r="45" spans="1:10" x14ac:dyDescent="0.35">
      <c r="A45" s="11" t="s">
        <v>195</v>
      </c>
      <c r="B45" s="16">
        <v>7215</v>
      </c>
      <c r="C45" s="17">
        <v>0.02</v>
      </c>
      <c r="D45" s="16">
        <v>4335</v>
      </c>
      <c r="E45" s="16">
        <v>2890</v>
      </c>
      <c r="F45" s="16">
        <v>1010</v>
      </c>
      <c r="G45" s="16">
        <v>435</v>
      </c>
      <c r="H45" s="17">
        <v>0.67</v>
      </c>
      <c r="I45" s="17">
        <v>0.23</v>
      </c>
      <c r="J45" s="17">
        <v>0.1</v>
      </c>
    </row>
    <row r="46" spans="1:10" x14ac:dyDescent="0.35">
      <c r="A46" s="11" t="s">
        <v>196</v>
      </c>
      <c r="B46" s="16">
        <v>9055</v>
      </c>
      <c r="C46" s="17">
        <v>0.02</v>
      </c>
      <c r="D46" s="16">
        <v>5085</v>
      </c>
      <c r="E46" s="16">
        <v>3520</v>
      </c>
      <c r="F46" s="16">
        <v>1265</v>
      </c>
      <c r="G46" s="16">
        <v>305</v>
      </c>
      <c r="H46" s="17">
        <v>0.69</v>
      </c>
      <c r="I46" s="17">
        <v>0.25</v>
      </c>
      <c r="J46" s="17">
        <v>0.06</v>
      </c>
    </row>
    <row r="47" spans="1:10" x14ac:dyDescent="0.35">
      <c r="A47" s="11" t="s">
        <v>197</v>
      </c>
      <c r="B47" s="16">
        <v>5875</v>
      </c>
      <c r="C47" s="17">
        <v>0.01</v>
      </c>
      <c r="D47" s="16">
        <v>5680</v>
      </c>
      <c r="E47" s="16">
        <v>3735</v>
      </c>
      <c r="F47" s="16">
        <v>1655</v>
      </c>
      <c r="G47" s="16">
        <v>290</v>
      </c>
      <c r="H47" s="17">
        <v>0.66</v>
      </c>
      <c r="I47" s="17">
        <v>0.28999999999999998</v>
      </c>
      <c r="J47" s="17">
        <v>0.05</v>
      </c>
    </row>
    <row r="48" spans="1:10" x14ac:dyDescent="0.35">
      <c r="A48" s="11" t="s">
        <v>198</v>
      </c>
      <c r="B48" s="16">
        <v>5220</v>
      </c>
      <c r="C48" s="17">
        <v>0.01</v>
      </c>
      <c r="D48" s="16">
        <v>5210</v>
      </c>
      <c r="E48" s="16">
        <v>2890</v>
      </c>
      <c r="F48" s="16">
        <v>2020</v>
      </c>
      <c r="G48" s="16">
        <v>305</v>
      </c>
      <c r="H48" s="17">
        <v>0.55000000000000004</v>
      </c>
      <c r="I48" s="17">
        <v>0.39</v>
      </c>
      <c r="J48" s="17">
        <v>0.06</v>
      </c>
    </row>
    <row r="49" spans="1:10" x14ac:dyDescent="0.35">
      <c r="A49" s="11" t="s">
        <v>199</v>
      </c>
      <c r="B49" s="16">
        <v>6475</v>
      </c>
      <c r="C49" s="17">
        <v>0.01</v>
      </c>
      <c r="D49" s="16">
        <v>7330</v>
      </c>
      <c r="E49" s="16">
        <v>4315</v>
      </c>
      <c r="F49" s="16">
        <v>2500</v>
      </c>
      <c r="G49" s="16">
        <v>515</v>
      </c>
      <c r="H49" s="17">
        <v>0.59</v>
      </c>
      <c r="I49" s="17">
        <v>0.34</v>
      </c>
      <c r="J49" s="17">
        <v>7.0000000000000007E-2</v>
      </c>
    </row>
    <row r="50" spans="1:10" x14ac:dyDescent="0.35">
      <c r="A50" s="11" t="s">
        <v>200</v>
      </c>
      <c r="B50" s="16">
        <v>16345</v>
      </c>
      <c r="C50" s="17">
        <v>0.04</v>
      </c>
      <c r="D50" s="16">
        <v>6835</v>
      </c>
      <c r="E50" s="16">
        <v>4380</v>
      </c>
      <c r="F50" s="16">
        <v>2210</v>
      </c>
      <c r="G50" s="16">
        <v>245</v>
      </c>
      <c r="H50" s="17">
        <v>0.64</v>
      </c>
      <c r="I50" s="17">
        <v>0.32</v>
      </c>
      <c r="J50" s="17">
        <v>0.04</v>
      </c>
    </row>
    <row r="51" spans="1:10" x14ac:dyDescent="0.35">
      <c r="A51" s="11" t="s">
        <v>201</v>
      </c>
      <c r="B51" s="16">
        <v>7300</v>
      </c>
      <c r="C51" s="17">
        <v>0.02</v>
      </c>
      <c r="D51" s="16">
        <v>9240</v>
      </c>
      <c r="E51" s="16">
        <v>7635</v>
      </c>
      <c r="F51" s="16">
        <v>1490</v>
      </c>
      <c r="G51" s="16">
        <v>115</v>
      </c>
      <c r="H51" s="17">
        <v>0.83</v>
      </c>
      <c r="I51" s="17">
        <v>0.16</v>
      </c>
      <c r="J51" s="17">
        <v>0.01</v>
      </c>
    </row>
    <row r="52" spans="1:10" x14ac:dyDescent="0.35">
      <c r="A52" s="11" t="s">
        <v>202</v>
      </c>
      <c r="B52" s="16">
        <v>6840</v>
      </c>
      <c r="C52" s="17">
        <v>0.02</v>
      </c>
      <c r="D52" s="16">
        <v>12715</v>
      </c>
      <c r="E52" s="16">
        <v>9785</v>
      </c>
      <c r="F52" s="16">
        <v>2595</v>
      </c>
      <c r="G52" s="16">
        <v>335</v>
      </c>
      <c r="H52" s="17">
        <v>0.77</v>
      </c>
      <c r="I52" s="17">
        <v>0.2</v>
      </c>
      <c r="J52" s="17">
        <v>0.03</v>
      </c>
    </row>
    <row r="53" spans="1:10" x14ac:dyDescent="0.35">
      <c r="A53" s="11" t="s">
        <v>203</v>
      </c>
      <c r="B53" s="16">
        <v>5850</v>
      </c>
      <c r="C53" s="17">
        <v>0.01</v>
      </c>
      <c r="D53" s="16">
        <v>10950</v>
      </c>
      <c r="E53" s="16">
        <v>7765</v>
      </c>
      <c r="F53" s="16">
        <v>2850</v>
      </c>
      <c r="G53" s="16">
        <v>335</v>
      </c>
      <c r="H53" s="17">
        <v>0.71</v>
      </c>
      <c r="I53" s="17">
        <v>0.26</v>
      </c>
      <c r="J53" s="17">
        <v>0.03</v>
      </c>
    </row>
    <row r="54" spans="1:10" x14ac:dyDescent="0.35">
      <c r="A54" s="11" t="s">
        <v>204</v>
      </c>
      <c r="B54" s="16">
        <v>5055</v>
      </c>
      <c r="C54" s="17">
        <v>0.01</v>
      </c>
      <c r="D54" s="16">
        <v>7335</v>
      </c>
      <c r="E54" s="16">
        <v>5220</v>
      </c>
      <c r="F54" s="16">
        <v>1875</v>
      </c>
      <c r="G54" s="16">
        <v>240</v>
      </c>
      <c r="H54" s="17">
        <v>0.71</v>
      </c>
      <c r="I54" s="17">
        <v>0.26</v>
      </c>
      <c r="J54" s="17">
        <v>0.03</v>
      </c>
    </row>
    <row r="55" spans="1:10" x14ac:dyDescent="0.35">
      <c r="A55" s="11" t="s">
        <v>205</v>
      </c>
      <c r="B55" s="16">
        <v>10885</v>
      </c>
      <c r="C55" s="17">
        <v>0.02</v>
      </c>
      <c r="D55" s="16">
        <v>5605</v>
      </c>
      <c r="E55" s="16">
        <v>3660</v>
      </c>
      <c r="F55" s="16">
        <v>1690</v>
      </c>
      <c r="G55" s="16">
        <v>250</v>
      </c>
      <c r="H55" s="17">
        <v>0.65</v>
      </c>
      <c r="I55" s="17">
        <v>0.3</v>
      </c>
      <c r="J55" s="17">
        <v>0.04</v>
      </c>
    </row>
    <row r="56" spans="1:10" x14ac:dyDescent="0.35">
      <c r="A56" s="11" t="s">
        <v>206</v>
      </c>
      <c r="B56" s="16">
        <v>4315</v>
      </c>
      <c r="C56" s="17">
        <v>0.01</v>
      </c>
      <c r="D56" s="16">
        <v>3580</v>
      </c>
      <c r="E56" s="16">
        <v>1835</v>
      </c>
      <c r="F56" s="16">
        <v>1670</v>
      </c>
      <c r="G56" s="16">
        <v>75</v>
      </c>
      <c r="H56" s="17">
        <v>0.51</v>
      </c>
      <c r="I56" s="17">
        <v>0.47</v>
      </c>
      <c r="J56" s="17">
        <v>0.02</v>
      </c>
    </row>
    <row r="57" spans="1:10" x14ac:dyDescent="0.35">
      <c r="A57" s="11" t="s">
        <v>207</v>
      </c>
      <c r="B57" s="16">
        <v>5900</v>
      </c>
      <c r="C57" s="17">
        <v>0.01</v>
      </c>
      <c r="D57" s="16">
        <v>4850</v>
      </c>
      <c r="E57" s="16">
        <v>2305</v>
      </c>
      <c r="F57" s="16">
        <v>2465</v>
      </c>
      <c r="G57" s="16">
        <v>80</v>
      </c>
      <c r="H57" s="17">
        <v>0.48</v>
      </c>
      <c r="I57" s="17">
        <v>0.51</v>
      </c>
      <c r="J57" s="17">
        <v>0.02</v>
      </c>
    </row>
    <row r="58" spans="1:10" x14ac:dyDescent="0.35">
      <c r="A58" s="11" t="s">
        <v>208</v>
      </c>
      <c r="B58" s="16">
        <v>6350</v>
      </c>
      <c r="C58" s="17">
        <v>0.01</v>
      </c>
      <c r="D58" s="16">
        <v>4275</v>
      </c>
      <c r="E58" s="16">
        <v>2395</v>
      </c>
      <c r="F58" s="16">
        <v>1800</v>
      </c>
      <c r="G58" s="16">
        <v>80</v>
      </c>
      <c r="H58" s="17">
        <v>0.56000000000000005</v>
      </c>
      <c r="I58" s="17">
        <v>0.42</v>
      </c>
      <c r="J58" s="17">
        <v>0.02</v>
      </c>
    </row>
    <row r="59" spans="1:10" x14ac:dyDescent="0.35">
      <c r="A59" s="11" t="s">
        <v>209</v>
      </c>
      <c r="B59" s="16">
        <v>5185</v>
      </c>
      <c r="C59" s="17">
        <v>0.01</v>
      </c>
      <c r="D59" s="16">
        <v>11130</v>
      </c>
      <c r="E59" s="16">
        <v>6270</v>
      </c>
      <c r="F59" s="16">
        <v>4710</v>
      </c>
      <c r="G59" s="16">
        <v>150</v>
      </c>
      <c r="H59" s="17">
        <v>0.56000000000000005</v>
      </c>
      <c r="I59" s="17">
        <v>0.42</v>
      </c>
      <c r="J59" s="17">
        <v>0.01</v>
      </c>
    </row>
    <row r="60" spans="1:10" x14ac:dyDescent="0.35">
      <c r="A60" s="18" t="s">
        <v>210</v>
      </c>
      <c r="B60" s="19">
        <v>19480</v>
      </c>
      <c r="C60" s="20">
        <v>0.04</v>
      </c>
      <c r="D60" s="19">
        <v>17935</v>
      </c>
      <c r="E60" s="19">
        <v>11505</v>
      </c>
      <c r="F60" s="19">
        <v>6080</v>
      </c>
      <c r="G60" s="19">
        <v>350</v>
      </c>
      <c r="H60" s="20">
        <v>0.64</v>
      </c>
      <c r="I60" s="20">
        <v>0.34</v>
      </c>
      <c r="J60" s="20">
        <v>0.02</v>
      </c>
    </row>
    <row r="61" spans="1:10" x14ac:dyDescent="0.35">
      <c r="A61" s="21" t="s">
        <v>211</v>
      </c>
      <c r="B61" s="22">
        <v>128075</v>
      </c>
      <c r="C61" s="23">
        <v>0.28999999999999998</v>
      </c>
      <c r="D61" s="22">
        <v>120680</v>
      </c>
      <c r="E61" s="22">
        <v>80095</v>
      </c>
      <c r="F61" s="22">
        <v>35370</v>
      </c>
      <c r="G61" s="22">
        <v>5210</v>
      </c>
      <c r="H61" s="23">
        <v>0.66</v>
      </c>
      <c r="I61" s="23">
        <v>0.28999999999999998</v>
      </c>
      <c r="J61" s="23">
        <v>0.04</v>
      </c>
    </row>
    <row r="62" spans="1:10" x14ac:dyDescent="0.35">
      <c r="A62" s="21" t="s">
        <v>212</v>
      </c>
      <c r="B62" s="22">
        <v>118605</v>
      </c>
      <c r="C62" s="23">
        <v>0.27</v>
      </c>
      <c r="D62" s="22">
        <v>112445</v>
      </c>
      <c r="E62" s="22">
        <v>76955</v>
      </c>
      <c r="F62" s="22">
        <v>33480</v>
      </c>
      <c r="G62" s="22">
        <v>2010</v>
      </c>
      <c r="H62" s="23">
        <v>0.68</v>
      </c>
      <c r="I62" s="23">
        <v>0.3</v>
      </c>
      <c r="J62" s="23">
        <v>0.02</v>
      </c>
    </row>
    <row r="63" spans="1:10" x14ac:dyDescent="0.35">
      <c r="A63" s="21" t="s">
        <v>213</v>
      </c>
      <c r="B63" s="22">
        <v>84235</v>
      </c>
      <c r="C63" s="23">
        <v>0.19</v>
      </c>
      <c r="D63" s="22">
        <v>83000</v>
      </c>
      <c r="E63" s="22">
        <v>57490</v>
      </c>
      <c r="F63" s="22">
        <v>20010</v>
      </c>
      <c r="G63" s="22">
        <v>5500</v>
      </c>
      <c r="H63" s="23">
        <v>0.69</v>
      </c>
      <c r="I63" s="23">
        <v>0.24</v>
      </c>
      <c r="J63" s="23">
        <v>7.0000000000000007E-2</v>
      </c>
    </row>
    <row r="64" spans="1:10" x14ac:dyDescent="0.35">
      <c r="A64" s="21" t="s">
        <v>214</v>
      </c>
      <c r="B64" s="22">
        <v>85725</v>
      </c>
      <c r="C64" s="23">
        <v>0.2</v>
      </c>
      <c r="D64" s="22">
        <v>89045</v>
      </c>
      <c r="E64" s="22">
        <v>58450</v>
      </c>
      <c r="F64" s="22">
        <v>27875</v>
      </c>
      <c r="G64" s="22">
        <v>2725</v>
      </c>
      <c r="H64" s="23">
        <v>0.66</v>
      </c>
      <c r="I64" s="23">
        <v>0.31</v>
      </c>
      <c r="J64" s="23">
        <v>0.03</v>
      </c>
    </row>
    <row r="65" spans="1:10" x14ac:dyDescent="0.35">
      <c r="A65" s="11" t="s">
        <v>56</v>
      </c>
      <c r="B65" s="11"/>
      <c r="C65" s="11"/>
      <c r="D65" s="11"/>
      <c r="E65" s="11"/>
      <c r="F65" s="11"/>
      <c r="G65" s="11"/>
      <c r="H65" s="11"/>
      <c r="I65" s="11"/>
      <c r="J65" s="11"/>
    </row>
    <row r="66" spans="1:10" ht="170.5" x14ac:dyDescent="0.35">
      <c r="A66" s="24" t="s">
        <v>57</v>
      </c>
      <c r="B66" s="11"/>
      <c r="C66" s="11"/>
      <c r="D66" s="11"/>
      <c r="E66" s="11"/>
      <c r="F66" s="11"/>
      <c r="G66" s="11"/>
      <c r="H66" s="11"/>
      <c r="I66" s="11"/>
      <c r="J66" s="11"/>
    </row>
    <row r="67" spans="1:10" ht="93" x14ac:dyDescent="0.35">
      <c r="A67" s="24" t="s">
        <v>58</v>
      </c>
      <c r="B67" s="11"/>
      <c r="C67" s="11"/>
      <c r="D67" s="11"/>
      <c r="E67" s="11"/>
      <c r="F67" s="11"/>
      <c r="G67" s="11"/>
      <c r="H67" s="11"/>
      <c r="I67" s="11"/>
      <c r="J67" s="11"/>
    </row>
    <row r="68" spans="1:10" ht="108.5" x14ac:dyDescent="0.35">
      <c r="A68" s="24" t="s">
        <v>59</v>
      </c>
      <c r="B68" s="11"/>
      <c r="C68" s="11"/>
      <c r="D68" s="11"/>
      <c r="E68" s="11"/>
      <c r="F68" s="11"/>
      <c r="G68" s="11"/>
      <c r="H68" s="11"/>
      <c r="I68" s="11"/>
      <c r="J68" s="11"/>
    </row>
    <row r="69" spans="1:10" x14ac:dyDescent="0.35">
      <c r="A69" s="11" t="s">
        <v>60</v>
      </c>
      <c r="B69" s="11"/>
      <c r="C69" s="11"/>
      <c r="D69" s="11"/>
      <c r="E69" s="11"/>
      <c r="F69" s="11"/>
      <c r="G69" s="11"/>
      <c r="H69" s="11"/>
      <c r="I69" s="11"/>
      <c r="J69" s="11"/>
    </row>
    <row r="70" spans="1:10" x14ac:dyDescent="0.35">
      <c r="A70" s="11" t="s">
        <v>61</v>
      </c>
      <c r="B70" s="11"/>
      <c r="C70" s="11"/>
      <c r="D70" s="11"/>
      <c r="E70" s="11"/>
      <c r="F70" s="11"/>
      <c r="G70" s="11"/>
      <c r="H70" s="11"/>
      <c r="I70" s="11"/>
      <c r="J70" s="11"/>
    </row>
    <row r="71" spans="1:10" x14ac:dyDescent="0.35">
      <c r="A71" s="11" t="s">
        <v>62</v>
      </c>
      <c r="B71" s="11"/>
      <c r="C71" s="11"/>
      <c r="D71" s="11"/>
      <c r="E71" s="11"/>
      <c r="F71" s="11"/>
      <c r="G71" s="11"/>
      <c r="H71" s="11"/>
      <c r="I71" s="11"/>
      <c r="J71"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{73F6770C-84C1-403D-AA98-05F2963702A1}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3F6770C-84C1-403D-AA98-05F2963702A1}">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heetViews>
  <sheetFormatPr defaultColWidth="10.58203125" defaultRowHeight="15.5" x14ac:dyDescent="0.35"/>
  <cols>
    <col min="1" max="1" width="50.58203125" customWidth="1"/>
    <col min="2" max="11" width="16.58203125" customWidth="1"/>
  </cols>
  <sheetData>
    <row r="1" spans="1:11" ht="21" x14ac:dyDescent="0.5">
      <c r="A1" s="10" t="s">
        <v>2</v>
      </c>
      <c r="B1" s="11"/>
      <c r="C1" s="11"/>
      <c r="D1" s="11"/>
      <c r="E1" s="11"/>
      <c r="F1" s="11"/>
      <c r="G1" s="11"/>
      <c r="H1" s="11"/>
      <c r="I1" s="11"/>
      <c r="J1" s="11"/>
      <c r="K1" s="11"/>
    </row>
    <row r="2" spans="1:11" ht="93" x14ac:dyDescent="0.35">
      <c r="A2" s="24" t="s">
        <v>22</v>
      </c>
      <c r="B2" s="11"/>
      <c r="C2" s="11"/>
      <c r="D2" s="11"/>
      <c r="E2" s="11"/>
      <c r="F2" s="11"/>
      <c r="G2" s="11"/>
      <c r="H2" s="11"/>
      <c r="I2" s="11"/>
      <c r="J2" s="11"/>
      <c r="K2" s="11"/>
    </row>
    <row r="3" spans="1:11" x14ac:dyDescent="0.35">
      <c r="A3" s="11" t="s">
        <v>23</v>
      </c>
      <c r="B3" s="11"/>
      <c r="C3" s="11"/>
      <c r="D3" s="11"/>
      <c r="E3" s="11"/>
      <c r="F3" s="11"/>
      <c r="G3" s="11"/>
      <c r="H3" s="11"/>
      <c r="I3" s="11"/>
      <c r="J3" s="11"/>
      <c r="K3" s="11"/>
    </row>
    <row r="4" spans="1:11" x14ac:dyDescent="0.35">
      <c r="A4" s="11" t="s">
        <v>19</v>
      </c>
      <c r="B4" s="11"/>
      <c r="C4" s="11"/>
      <c r="D4" s="11"/>
      <c r="E4" s="11"/>
      <c r="F4" s="11"/>
      <c r="G4" s="11"/>
      <c r="H4" s="11"/>
      <c r="I4" s="11"/>
      <c r="J4" s="11"/>
      <c r="K4" s="11"/>
    </row>
    <row r="5" spans="1:11" x14ac:dyDescent="0.35">
      <c r="A5" s="11" t="s">
        <v>20</v>
      </c>
      <c r="B5" s="11"/>
      <c r="C5" s="11"/>
      <c r="D5" s="11"/>
      <c r="E5" s="11"/>
      <c r="F5" s="11"/>
      <c r="G5" s="11"/>
      <c r="H5" s="11"/>
      <c r="I5" s="11"/>
      <c r="J5" s="11"/>
      <c r="K5" s="11"/>
    </row>
    <row r="6" spans="1:11" x14ac:dyDescent="0.35">
      <c r="A6" s="11" t="s">
        <v>24</v>
      </c>
      <c r="B6" s="11"/>
      <c r="C6" s="11"/>
      <c r="D6" s="11"/>
      <c r="E6" s="11"/>
      <c r="F6" s="11"/>
      <c r="G6" s="11"/>
      <c r="H6" s="11"/>
      <c r="I6" s="11"/>
      <c r="J6" s="11"/>
      <c r="K6" s="11"/>
    </row>
    <row r="7" spans="1:11" ht="31" x14ac:dyDescent="0.35">
      <c r="A7" s="12" t="s">
        <v>743</v>
      </c>
      <c r="B7" s="12" t="s">
        <v>306</v>
      </c>
      <c r="C7" s="11"/>
      <c r="D7" s="11"/>
      <c r="E7" s="11"/>
      <c r="F7" s="11"/>
      <c r="G7" s="11"/>
      <c r="H7" s="11"/>
      <c r="I7" s="11"/>
      <c r="J7" s="11"/>
      <c r="K7" s="11"/>
    </row>
    <row r="8" spans="1:11" ht="80.150000000000006" customHeight="1" x14ac:dyDescent="0.35">
      <c r="A8" s="12" t="s">
        <v>744</v>
      </c>
      <c r="B8" s="12" t="s">
        <v>215</v>
      </c>
      <c r="C8" s="12" t="s">
        <v>153</v>
      </c>
      <c r="D8" s="12" t="s">
        <v>745</v>
      </c>
      <c r="E8" s="12" t="s">
        <v>216</v>
      </c>
      <c r="F8" s="12" t="s">
        <v>746</v>
      </c>
      <c r="G8" s="12" t="s">
        <v>747</v>
      </c>
      <c r="H8" s="12" t="s">
        <v>748</v>
      </c>
      <c r="I8" s="12" t="s">
        <v>154</v>
      </c>
      <c r="J8" s="12" t="s">
        <v>155</v>
      </c>
      <c r="K8" s="12" t="s">
        <v>156</v>
      </c>
    </row>
    <row r="9" spans="1:11" x14ac:dyDescent="0.35">
      <c r="A9" s="13" t="s">
        <v>157</v>
      </c>
      <c r="B9" s="14">
        <f>VLOOKUP(CONCATENATE($A9, " ", $B$7), 'Table 2 - Full data'!$A$2:$K$37, 2, FALSE)</f>
        <v>436115</v>
      </c>
      <c r="C9" s="15">
        <f>VLOOKUP(CONCATENATE($A9, " ", $B$7), 'Table 2 - Full data'!$A$2:$K$37, 3, FALSE)</f>
        <v>1</v>
      </c>
      <c r="D9" s="14">
        <f>VLOOKUP(CONCATENATE($A9, " ", $B$7), 'Table 2 - Full data'!$A$2:$K$37, 4, FALSE)</f>
        <v>423105</v>
      </c>
      <c r="E9" s="15">
        <f>VLOOKUP(CONCATENATE($A9, " ", $B$7), 'Table 2 - Full data'!$A$2:$K$37, 5, FALSE)</f>
        <v>1</v>
      </c>
      <c r="F9" s="14">
        <f>VLOOKUP(CONCATENATE($A9, " ", $B$7), 'Table 2 - Full data'!$A$2:$K$37, 6, FALSE)</f>
        <v>284495</v>
      </c>
      <c r="G9" s="14">
        <f>VLOOKUP(CONCATENATE($A9, " ", $B$7), 'Table 2 - Full data'!$A$2:$K$37, 7, FALSE)</f>
        <v>122815</v>
      </c>
      <c r="H9" s="14">
        <f>VLOOKUP(CONCATENATE($A9, " ", $B$7), 'Table 2 - Full data'!$A$2:$K$37, 8, FALSE)</f>
        <v>15795</v>
      </c>
      <c r="I9" s="15">
        <f>VLOOKUP(CONCATENATE($A9, " ", $B$7), 'Table 2 - Full data'!$A$2:$K$37, 9, FALSE)</f>
        <v>0.67</v>
      </c>
      <c r="J9" s="15">
        <f>VLOOKUP(CONCATENATE($A9, " ", $B$7), 'Table 2 - Full data'!$A$2:$K$37, 10, FALSE)</f>
        <v>0.28999999999999998</v>
      </c>
      <c r="K9" s="15">
        <f>VLOOKUP(CONCATENATE($A9, " ", $B$7), 'Table 2 - Full data'!$A$2:$K$37, 11, FALSE)</f>
        <v>0.04</v>
      </c>
    </row>
    <row r="10" spans="1:11" x14ac:dyDescent="0.35">
      <c r="A10" s="11" t="s">
        <v>217</v>
      </c>
      <c r="B10" s="16">
        <f>VLOOKUP(CONCATENATE($A10, " ", $B$7), 'Table 2 - Full data'!$A$2:$K$37, 2, FALSE)</f>
        <v>154855</v>
      </c>
      <c r="C10" s="17">
        <f>VLOOKUP(CONCATENATE($A10, " ", $B$7), 'Table 2 - Full data'!$A$2:$K$37, 3, FALSE)</f>
        <v>0.36</v>
      </c>
      <c r="D10" s="16">
        <f>VLOOKUP(CONCATENATE($A10, " ", $B$7), 'Table 2 - Full data'!$A$2:$K$37, 4, FALSE)</f>
        <v>148820</v>
      </c>
      <c r="E10" s="17">
        <f>VLOOKUP(CONCATENATE($A10, " ", $B$7), 'Table 2 - Full data'!$A$2:$K$37, 5, FALSE)</f>
        <v>0.35</v>
      </c>
      <c r="F10" s="16">
        <f>VLOOKUP(CONCATENATE($A10, " ", $B$7), 'Table 2 - Full data'!$A$2:$K$37, 6, FALSE)</f>
        <v>73580</v>
      </c>
      <c r="G10" s="16">
        <f>VLOOKUP(CONCATENATE($A10, " ", $B$7), 'Table 2 - Full data'!$A$2:$K$37, 7, FALSE)</f>
        <v>71280</v>
      </c>
      <c r="H10" s="16">
        <f>VLOOKUP(CONCATENATE($A10, " ", $B$7), 'Table 2 - Full data'!$A$2:$K$37, 8, FALSE)</f>
        <v>3960</v>
      </c>
      <c r="I10" s="17">
        <f>VLOOKUP(CONCATENATE($A10, " ", $B$7), 'Table 2 - Full data'!$A$2:$K$37, 9, FALSE)</f>
        <v>0.49</v>
      </c>
      <c r="J10" s="17">
        <f>VLOOKUP(CONCATENATE($A10, " ", $B$7), 'Table 2 - Full data'!$A$2:$K$37, 10, FALSE)</f>
        <v>0.48</v>
      </c>
      <c r="K10" s="17">
        <f>VLOOKUP(CONCATENATE($A10, " ", $B$7), 'Table 2 - Full data'!$A$2:$K$37, 11, FALSE)</f>
        <v>0.03</v>
      </c>
    </row>
    <row r="11" spans="1:11" x14ac:dyDescent="0.35">
      <c r="A11" s="11" t="s">
        <v>218</v>
      </c>
      <c r="B11" s="16">
        <f>VLOOKUP(CONCATENATE($A11, " ", $B$7), 'Table 2 - Full data'!$A$2:$K$37, 2, FALSE)</f>
        <v>138005</v>
      </c>
      <c r="C11" s="17">
        <f>VLOOKUP(CONCATENATE($A11, " ", $B$7), 'Table 2 - Full data'!$A$2:$K$37, 3, FALSE)</f>
        <v>0.32</v>
      </c>
      <c r="D11" s="16">
        <f>VLOOKUP(CONCATENATE($A11, " ", $B$7), 'Table 2 - Full data'!$A$2:$K$37, 4, FALSE)</f>
        <v>134970</v>
      </c>
      <c r="E11" s="17">
        <f>VLOOKUP(CONCATENATE($A11, " ", $B$7), 'Table 2 - Full data'!$A$2:$K$37, 5, FALSE)</f>
        <v>0.32</v>
      </c>
      <c r="F11" s="16">
        <f>VLOOKUP(CONCATENATE($A11, " ", $B$7), 'Table 2 - Full data'!$A$2:$K$37, 6, FALSE)</f>
        <v>80740</v>
      </c>
      <c r="G11" s="16">
        <f>VLOOKUP(CONCATENATE($A11, " ", $B$7), 'Table 2 - Full data'!$A$2:$K$37, 7, FALSE)</f>
        <v>49155</v>
      </c>
      <c r="H11" s="16">
        <f>VLOOKUP(CONCATENATE($A11, " ", $B$7), 'Table 2 - Full data'!$A$2:$K$37, 8, FALSE)</f>
        <v>5070</v>
      </c>
      <c r="I11" s="17">
        <f>VLOOKUP(CONCATENATE($A11, " ", $B$7), 'Table 2 - Full data'!$A$2:$K$37, 9, FALSE)</f>
        <v>0.6</v>
      </c>
      <c r="J11" s="17">
        <f>VLOOKUP(CONCATENATE($A11, " ", $B$7), 'Table 2 - Full data'!$A$2:$K$37, 10, FALSE)</f>
        <v>0.36</v>
      </c>
      <c r="K11" s="17">
        <f>VLOOKUP(CONCATENATE($A11, " ", $B$7), 'Table 2 - Full data'!$A$2:$K$37, 11, FALSE)</f>
        <v>0.04</v>
      </c>
    </row>
    <row r="12" spans="1:11" x14ac:dyDescent="0.35">
      <c r="A12" s="11" t="s">
        <v>219</v>
      </c>
      <c r="B12" s="16">
        <f>VLOOKUP(CONCATENATE($A12, " ", $B$7), 'Table 2 - Full data'!$A$2:$K$37, 2, FALSE)</f>
        <v>106445</v>
      </c>
      <c r="C12" s="17">
        <f>VLOOKUP(CONCATENATE($A12, " ", $B$7), 'Table 2 - Full data'!$A$2:$K$37, 3, FALSE)</f>
        <v>0.24</v>
      </c>
      <c r="D12" s="16">
        <f>VLOOKUP(CONCATENATE($A12, " ", $B$7), 'Table 2 - Full data'!$A$2:$K$37, 4, FALSE)</f>
        <v>104560</v>
      </c>
      <c r="E12" s="17">
        <f>VLOOKUP(CONCATENATE($A12, " ", $B$7), 'Table 2 - Full data'!$A$2:$K$37, 5, FALSE)</f>
        <v>0.25</v>
      </c>
      <c r="F12" s="16">
        <f>VLOOKUP(CONCATENATE($A12, " ", $B$7), 'Table 2 - Full data'!$A$2:$K$37, 6, FALSE)</f>
        <v>72320</v>
      </c>
      <c r="G12" s="16">
        <f>VLOOKUP(CONCATENATE($A12, " ", $B$7), 'Table 2 - Full data'!$A$2:$K$37, 7, FALSE)</f>
        <v>28940</v>
      </c>
      <c r="H12" s="16">
        <f>VLOOKUP(CONCATENATE($A12, " ", $B$7), 'Table 2 - Full data'!$A$2:$K$37, 8, FALSE)</f>
        <v>3300</v>
      </c>
      <c r="I12" s="17">
        <f>VLOOKUP(CONCATENATE($A12, " ", $B$7), 'Table 2 - Full data'!$A$2:$K$37, 9, FALSE)</f>
        <v>0.69</v>
      </c>
      <c r="J12" s="17">
        <f>VLOOKUP(CONCATENATE($A12, " ", $B$7), 'Table 2 - Full data'!$A$2:$K$37, 10, FALSE)</f>
        <v>0.28000000000000003</v>
      </c>
      <c r="K12" s="17">
        <f>VLOOKUP(CONCATENATE($A12, " ", $B$7), 'Table 2 - Full data'!$A$2:$K$37, 11, FALSE)</f>
        <v>0.03</v>
      </c>
    </row>
    <row r="13" spans="1:11" x14ac:dyDescent="0.35">
      <c r="A13" s="11" t="s">
        <v>220</v>
      </c>
      <c r="B13" s="16">
        <f>VLOOKUP(CONCATENATE($A13, " ", $B$7), 'Table 2 - Full data'!$A$2:$K$37, 2, FALSE)</f>
        <v>250880</v>
      </c>
      <c r="C13" s="17">
        <f>VLOOKUP(CONCATENATE($A13, " ", $B$7), 'Table 2 - Full data'!$A$2:$K$37, 3, FALSE)</f>
        <v>0.57999999999999996</v>
      </c>
      <c r="D13" s="16">
        <f>VLOOKUP(CONCATENATE($A13, " ", $B$7), 'Table 2 - Full data'!$A$2:$K$37, 4, FALSE)</f>
        <v>241485</v>
      </c>
      <c r="E13" s="17">
        <f>VLOOKUP(CONCATENATE($A13, " ", $B$7), 'Table 2 - Full data'!$A$2:$K$37, 5, FALSE)</f>
        <v>0.56999999999999995</v>
      </c>
      <c r="F13" s="16">
        <f>VLOOKUP(CONCATENATE($A13, " ", $B$7), 'Table 2 - Full data'!$A$2:$K$37, 6, FALSE)</f>
        <v>148990</v>
      </c>
      <c r="G13" s="16">
        <f>VLOOKUP(CONCATENATE($A13, " ", $B$7), 'Table 2 - Full data'!$A$2:$K$37, 7, FALSE)</f>
        <v>84080</v>
      </c>
      <c r="H13" s="16">
        <f>VLOOKUP(CONCATENATE($A13, " ", $B$7), 'Table 2 - Full data'!$A$2:$K$37, 8, FALSE)</f>
        <v>8415</v>
      </c>
      <c r="I13" s="17">
        <f>VLOOKUP(CONCATENATE($A13, " ", $B$7), 'Table 2 - Full data'!$A$2:$K$37, 9, FALSE)</f>
        <v>0.62</v>
      </c>
      <c r="J13" s="17">
        <f>VLOOKUP(CONCATENATE($A13, " ", $B$7), 'Table 2 - Full data'!$A$2:$K$37, 10, FALSE)</f>
        <v>0.35</v>
      </c>
      <c r="K13" s="17">
        <f>VLOOKUP(CONCATENATE($A13, " ", $B$7), 'Table 2 - Full data'!$A$2:$K$37, 11, FALSE)</f>
        <v>0.03</v>
      </c>
    </row>
    <row r="14" spans="1:11" x14ac:dyDescent="0.35">
      <c r="A14" s="11" t="s">
        <v>221</v>
      </c>
      <c r="B14" s="16">
        <f>VLOOKUP(CONCATENATE($A14, " ", $B$7), 'Table 2 - Full data'!$A$2:$K$37, 2, FALSE)</f>
        <v>49005</v>
      </c>
      <c r="C14" s="17">
        <f>VLOOKUP(CONCATENATE($A14, " ", $B$7), 'Table 2 - Full data'!$A$2:$K$37, 3, FALSE)</f>
        <v>0.11</v>
      </c>
      <c r="D14" s="16">
        <f>VLOOKUP(CONCATENATE($A14, " ", $B$7), 'Table 2 - Full data'!$A$2:$K$37, 4, FALSE)</f>
        <v>46995</v>
      </c>
      <c r="E14" s="17">
        <f>VLOOKUP(CONCATENATE($A14, " ", $B$7), 'Table 2 - Full data'!$A$2:$K$37, 5, FALSE)</f>
        <v>0.11</v>
      </c>
      <c r="F14" s="16">
        <f>VLOOKUP(CONCATENATE($A14, " ", $B$7), 'Table 2 - Full data'!$A$2:$K$37, 6, FALSE)</f>
        <v>2605</v>
      </c>
      <c r="G14" s="16">
        <f>VLOOKUP(CONCATENATE($A14, " ", $B$7), 'Table 2 - Full data'!$A$2:$K$37, 7, FALSE)</f>
        <v>41630</v>
      </c>
      <c r="H14" s="16">
        <f>VLOOKUP(CONCATENATE($A14, " ", $B$7), 'Table 2 - Full data'!$A$2:$K$37, 8, FALSE)</f>
        <v>2760</v>
      </c>
      <c r="I14" s="17">
        <f>VLOOKUP(CONCATENATE($A14, " ", $B$7), 'Table 2 - Full data'!$A$2:$K$37, 9, FALSE)</f>
        <v>0.06</v>
      </c>
      <c r="J14" s="17">
        <f>VLOOKUP(CONCATENATE($A14, " ", $B$7), 'Table 2 - Full data'!$A$2:$K$37, 10, FALSE)</f>
        <v>0.89</v>
      </c>
      <c r="K14" s="17">
        <f>VLOOKUP(CONCATENATE($A14, " ", $B$7), 'Table 2 - Full data'!$A$2:$K$37, 11, FALSE)</f>
        <v>0.06</v>
      </c>
    </row>
    <row r="15" spans="1:11" x14ac:dyDescent="0.35">
      <c r="A15" s="11" t="s">
        <v>56</v>
      </c>
      <c r="B15" s="11"/>
      <c r="C15" s="11"/>
      <c r="D15" s="11"/>
      <c r="E15" s="11"/>
      <c r="F15" s="11"/>
      <c r="G15" s="11"/>
      <c r="H15" s="11"/>
      <c r="I15" s="11"/>
      <c r="J15" s="11"/>
      <c r="K15" s="11"/>
    </row>
    <row r="16" spans="1:11" ht="108.5" x14ac:dyDescent="0.35">
      <c r="A16" s="24" t="s">
        <v>57</v>
      </c>
      <c r="B16" s="11"/>
      <c r="C16" s="11"/>
      <c r="D16" s="11"/>
      <c r="E16" s="11"/>
      <c r="F16" s="11"/>
      <c r="G16" s="11"/>
      <c r="H16" s="11"/>
      <c r="I16" s="11"/>
      <c r="J16" s="11"/>
      <c r="K16" s="11"/>
    </row>
    <row r="17" spans="1:11" x14ac:dyDescent="0.35">
      <c r="A17" s="11" t="s">
        <v>63</v>
      </c>
      <c r="B17" s="11"/>
      <c r="C17" s="11"/>
      <c r="D17" s="11"/>
      <c r="E17" s="11"/>
      <c r="F17" s="11"/>
      <c r="G17" s="11"/>
      <c r="H17" s="11"/>
      <c r="I17" s="11"/>
      <c r="J17" s="11"/>
      <c r="K17" s="11"/>
    </row>
    <row r="18" spans="1:11" x14ac:dyDescent="0.35">
      <c r="A18" s="11" t="s">
        <v>64</v>
      </c>
      <c r="B18" s="11"/>
      <c r="C18" s="11"/>
      <c r="D18" s="11"/>
      <c r="E18" s="11"/>
      <c r="F18" s="11"/>
      <c r="G18" s="11"/>
      <c r="H18" s="11"/>
      <c r="I18" s="11"/>
      <c r="J18" s="11"/>
      <c r="K18" s="11"/>
    </row>
    <row r="19" spans="1:11" ht="77.5" x14ac:dyDescent="0.35">
      <c r="A19" s="24" t="s">
        <v>65</v>
      </c>
      <c r="B19" s="11"/>
      <c r="C19" s="11"/>
      <c r="D19" s="11"/>
      <c r="E19" s="11"/>
      <c r="F19" s="11"/>
      <c r="G19" s="11"/>
      <c r="H19" s="11"/>
      <c r="I19" s="11"/>
      <c r="J19" s="11"/>
      <c r="K19" s="11"/>
    </row>
    <row r="20" spans="1:11" ht="77.5" x14ac:dyDescent="0.35">
      <c r="A20" s="24" t="s">
        <v>66</v>
      </c>
      <c r="B20" s="11"/>
      <c r="C20" s="11"/>
      <c r="D20" s="11"/>
      <c r="E20" s="11"/>
      <c r="F20" s="11"/>
      <c r="G20" s="11"/>
      <c r="H20" s="11"/>
      <c r="I20" s="11"/>
      <c r="J20" s="11"/>
      <c r="K20" s="11"/>
    </row>
    <row r="21" spans="1:11" ht="62" x14ac:dyDescent="0.35">
      <c r="A21" s="24" t="s">
        <v>67</v>
      </c>
      <c r="B21" s="11"/>
      <c r="C21" s="11"/>
      <c r="D21" s="11"/>
      <c r="E21" s="11"/>
      <c r="F21" s="11"/>
      <c r="G21" s="11"/>
      <c r="H21" s="11"/>
      <c r="I21" s="11"/>
      <c r="J21" s="11"/>
      <c r="K21" s="11"/>
    </row>
    <row r="22" spans="1:11" ht="108.5" x14ac:dyDescent="0.35">
      <c r="A22" s="24" t="s">
        <v>68</v>
      </c>
      <c r="B22" s="11"/>
      <c r="C22" s="11"/>
      <c r="D22" s="11"/>
      <c r="E22" s="11"/>
      <c r="F22" s="11"/>
      <c r="G22" s="11"/>
      <c r="H22" s="11"/>
      <c r="I22" s="11"/>
      <c r="J22" s="11"/>
      <c r="K22" s="11"/>
    </row>
    <row r="23" spans="1:11" ht="93" x14ac:dyDescent="0.35">
      <c r="A23" s="24" t="s">
        <v>69</v>
      </c>
      <c r="B23" s="11"/>
      <c r="C23" s="11"/>
      <c r="D23" s="11"/>
      <c r="E23" s="11"/>
      <c r="F23" s="11"/>
      <c r="G23" s="11"/>
      <c r="H23" s="11"/>
      <c r="I23" s="11"/>
      <c r="J23" s="11"/>
      <c r="K23" s="11"/>
    </row>
    <row r="24" spans="1:11" ht="93" x14ac:dyDescent="0.35">
      <c r="A24" s="24" t="s">
        <v>70</v>
      </c>
      <c r="B24" s="11"/>
      <c r="C24" s="11"/>
      <c r="D24" s="11"/>
      <c r="E24" s="11"/>
      <c r="F24" s="11"/>
      <c r="G24" s="11"/>
      <c r="H24" s="11"/>
      <c r="I24" s="11"/>
      <c r="J24" s="11"/>
      <c r="K24" s="11"/>
    </row>
    <row r="25" spans="1:11" ht="93" x14ac:dyDescent="0.35">
      <c r="A25" s="24" t="s">
        <v>71</v>
      </c>
      <c r="B25" s="11"/>
      <c r="C25" s="11"/>
      <c r="D25" s="11"/>
      <c r="E25" s="11"/>
      <c r="F25" s="11"/>
      <c r="G25" s="11"/>
      <c r="H25" s="11"/>
      <c r="I25" s="11"/>
      <c r="J25" s="11"/>
      <c r="K25" s="11"/>
    </row>
  </sheetData>
  <sheetProtection sheet="1" objects="1" scenarios="1"/>
  <conditionalFormatting sqref="C1:C1048576 E1:E1048576 I1:K1048576">
    <cfRule type="dataBar" priority="1">
      <dataBar>
        <cfvo type="num" val="0"/>
        <cfvo type="num" val="1"/>
        <color rgb="FFB4A9D4"/>
      </dataBar>
      <extLst>
        <ext xmlns:x14="http://schemas.microsoft.com/office/spreadsheetml/2009/9/main" uri="{B025F937-C7B1-47D3-B67F-A62EFF666E3E}">
          <x14:id>{44543E90-2FE2-4563-8F37-AFA714271C0D}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4543E90-2FE2-4563-8F37-AFA714271C0D}">
            <x14:dataBar minLength="0" maxLength="100" gradient="0">
              <x14:cfvo type="num">
                <xm:f>0</xm:f>
              </x14:cfvo>
              <x14:cfvo type="num">
                <xm:f>1</xm:f>
              </x14:cfvo>
              <x14:negativeFillColor rgb="FFB4A9D4"/>
              <x14:axisColor rgb="FF000000"/>
            </x14:dataBar>
          </x14:cfRule>
          <xm:sqref>C1:C1048576 E1:E1048576 I1:K1048576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'Financial year lookup'!A3:A8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workbookViewId="0"/>
  </sheetViews>
  <sheetFormatPr defaultColWidth="10.58203125" defaultRowHeight="15.5" x14ac:dyDescent="0.35"/>
  <cols>
    <col min="1" max="1" width="35.58203125" customWidth="1"/>
    <col min="2" max="9" width="16.58203125" customWidth="1"/>
  </cols>
  <sheetData>
    <row r="1" spans="1:9" ht="21" x14ac:dyDescent="0.5">
      <c r="A1" s="10" t="s">
        <v>3</v>
      </c>
      <c r="B1" s="11"/>
      <c r="C1" s="11"/>
      <c r="D1" s="11"/>
      <c r="E1" s="11"/>
      <c r="F1" s="11"/>
      <c r="G1" s="11"/>
      <c r="H1" s="11"/>
      <c r="I1" s="11"/>
    </row>
    <row r="2" spans="1:9" x14ac:dyDescent="0.35">
      <c r="A2" s="11" t="s">
        <v>25</v>
      </c>
      <c r="B2" s="11"/>
      <c r="C2" s="11"/>
      <c r="D2" s="11"/>
      <c r="E2" s="11"/>
      <c r="F2" s="11"/>
      <c r="G2" s="11"/>
      <c r="H2" s="11"/>
      <c r="I2" s="11"/>
    </row>
    <row r="3" spans="1:9" x14ac:dyDescent="0.35">
      <c r="A3" s="11" t="s">
        <v>19</v>
      </c>
      <c r="B3" s="11"/>
      <c r="C3" s="11"/>
      <c r="D3" s="11"/>
      <c r="E3" s="11"/>
      <c r="F3" s="11"/>
      <c r="G3" s="11"/>
      <c r="H3" s="11"/>
      <c r="I3" s="11"/>
    </row>
    <row r="4" spans="1:9" x14ac:dyDescent="0.35">
      <c r="A4" s="11" t="s">
        <v>20</v>
      </c>
      <c r="B4" s="11"/>
      <c r="C4" s="11"/>
      <c r="D4" s="11"/>
      <c r="E4" s="11"/>
      <c r="F4" s="11"/>
      <c r="G4" s="11"/>
      <c r="H4" s="11"/>
      <c r="I4" s="11"/>
    </row>
    <row r="5" spans="1:9" x14ac:dyDescent="0.35">
      <c r="A5" s="11" t="s">
        <v>26</v>
      </c>
      <c r="B5" s="11"/>
      <c r="C5" s="11"/>
      <c r="D5" s="11"/>
      <c r="E5" s="11"/>
      <c r="F5" s="11"/>
      <c r="G5" s="11"/>
      <c r="H5" s="11"/>
      <c r="I5" s="11"/>
    </row>
    <row r="6" spans="1:9" ht="80.150000000000006" customHeight="1" x14ac:dyDescent="0.35">
      <c r="A6" s="12" t="s">
        <v>749</v>
      </c>
      <c r="B6" s="12" t="s">
        <v>215</v>
      </c>
      <c r="C6" s="12" t="s">
        <v>222</v>
      </c>
      <c r="D6" s="12" t="s">
        <v>223</v>
      </c>
      <c r="E6" s="12" t="s">
        <v>750</v>
      </c>
      <c r="F6" s="7" t="s">
        <v>811</v>
      </c>
      <c r="G6" s="12" t="s">
        <v>224</v>
      </c>
      <c r="H6" s="12" t="s">
        <v>225</v>
      </c>
      <c r="I6" s="12" t="s">
        <v>226</v>
      </c>
    </row>
    <row r="7" spans="1:9" x14ac:dyDescent="0.35">
      <c r="A7" s="13" t="s">
        <v>157</v>
      </c>
      <c r="B7" s="14">
        <v>436115</v>
      </c>
      <c r="C7" s="14">
        <v>394905</v>
      </c>
      <c r="D7" s="14">
        <v>8430</v>
      </c>
      <c r="E7" s="14">
        <v>31430</v>
      </c>
      <c r="F7" s="14">
        <v>1355</v>
      </c>
      <c r="G7" s="15">
        <v>0.91</v>
      </c>
      <c r="H7" s="15">
        <v>0.02</v>
      </c>
      <c r="I7" s="15">
        <v>7.0000000000000007E-2</v>
      </c>
    </row>
    <row r="8" spans="1:9" x14ac:dyDescent="0.35">
      <c r="A8" s="11" t="s">
        <v>158</v>
      </c>
      <c r="B8" s="16">
        <v>9900</v>
      </c>
      <c r="C8" s="16">
        <v>8800</v>
      </c>
      <c r="D8" s="16">
        <v>1065</v>
      </c>
      <c r="E8" s="16">
        <v>25</v>
      </c>
      <c r="F8" s="16">
        <v>5</v>
      </c>
      <c r="G8" s="17">
        <v>0.89</v>
      </c>
      <c r="H8" s="17">
        <v>0.11</v>
      </c>
      <c r="I8" s="17">
        <v>0</v>
      </c>
    </row>
    <row r="9" spans="1:9" x14ac:dyDescent="0.35">
      <c r="A9" s="11" t="s">
        <v>159</v>
      </c>
      <c r="B9" s="16">
        <v>4025</v>
      </c>
      <c r="C9" s="16">
        <v>3645</v>
      </c>
      <c r="D9" s="16">
        <v>365</v>
      </c>
      <c r="E9" s="16">
        <v>5</v>
      </c>
      <c r="F9" s="16">
        <v>10</v>
      </c>
      <c r="G9" s="17">
        <v>0.91</v>
      </c>
      <c r="H9" s="17">
        <v>0.09</v>
      </c>
      <c r="I9" s="17">
        <v>0</v>
      </c>
    </row>
    <row r="10" spans="1:9" x14ac:dyDescent="0.35">
      <c r="A10" s="11" t="s">
        <v>160</v>
      </c>
      <c r="B10" s="16">
        <v>2585</v>
      </c>
      <c r="C10" s="16">
        <v>2280</v>
      </c>
      <c r="D10" s="16">
        <v>290</v>
      </c>
      <c r="E10" s="16">
        <v>10</v>
      </c>
      <c r="F10" s="16">
        <v>10</v>
      </c>
      <c r="G10" s="17">
        <v>0.88</v>
      </c>
      <c r="H10" s="17">
        <v>0.11</v>
      </c>
      <c r="I10" s="17">
        <v>0</v>
      </c>
    </row>
    <row r="11" spans="1:9" x14ac:dyDescent="0.35">
      <c r="A11" s="11" t="s">
        <v>161</v>
      </c>
      <c r="B11" s="16">
        <v>2970</v>
      </c>
      <c r="C11" s="16">
        <v>2635</v>
      </c>
      <c r="D11" s="16">
        <v>325</v>
      </c>
      <c r="E11" s="16">
        <v>5</v>
      </c>
      <c r="F11" s="16">
        <v>5</v>
      </c>
      <c r="G11" s="17">
        <v>0.89</v>
      </c>
      <c r="H11" s="17">
        <v>0.11</v>
      </c>
      <c r="I11" s="17">
        <v>0</v>
      </c>
    </row>
    <row r="12" spans="1:9" x14ac:dyDescent="0.35">
      <c r="A12" s="11" t="s">
        <v>162</v>
      </c>
      <c r="B12" s="16">
        <v>8650</v>
      </c>
      <c r="C12" s="16">
        <v>8195</v>
      </c>
      <c r="D12" s="16">
        <v>280</v>
      </c>
      <c r="E12" s="16">
        <v>170</v>
      </c>
      <c r="F12" s="16">
        <v>5</v>
      </c>
      <c r="G12" s="17">
        <v>0.95</v>
      </c>
      <c r="H12" s="17">
        <v>0.03</v>
      </c>
      <c r="I12" s="17">
        <v>0.02</v>
      </c>
    </row>
    <row r="13" spans="1:9" x14ac:dyDescent="0.35">
      <c r="A13" s="11" t="s">
        <v>163</v>
      </c>
      <c r="B13" s="16">
        <v>18610</v>
      </c>
      <c r="C13" s="16">
        <v>17765</v>
      </c>
      <c r="D13" s="16">
        <v>100</v>
      </c>
      <c r="E13" s="16">
        <v>695</v>
      </c>
      <c r="F13" s="16">
        <v>50</v>
      </c>
      <c r="G13" s="17">
        <v>0.95</v>
      </c>
      <c r="H13" s="17">
        <v>0.01</v>
      </c>
      <c r="I13" s="17">
        <v>0.04</v>
      </c>
    </row>
    <row r="14" spans="1:9" x14ac:dyDescent="0.35">
      <c r="A14" s="11" t="s">
        <v>164</v>
      </c>
      <c r="B14" s="16">
        <v>24935</v>
      </c>
      <c r="C14" s="16">
        <v>23580</v>
      </c>
      <c r="D14" s="16">
        <v>100</v>
      </c>
      <c r="E14" s="16">
        <v>1240</v>
      </c>
      <c r="F14" s="16">
        <v>20</v>
      </c>
      <c r="G14" s="17">
        <v>0.95</v>
      </c>
      <c r="H14" s="17">
        <v>0</v>
      </c>
      <c r="I14" s="17">
        <v>0.05</v>
      </c>
    </row>
    <row r="15" spans="1:9" x14ac:dyDescent="0.35">
      <c r="A15" s="11" t="s">
        <v>165</v>
      </c>
      <c r="B15" s="16">
        <v>7730</v>
      </c>
      <c r="C15" s="16">
        <v>7175</v>
      </c>
      <c r="D15" s="16">
        <v>65</v>
      </c>
      <c r="E15" s="16">
        <v>480</v>
      </c>
      <c r="F15" s="16">
        <v>10</v>
      </c>
      <c r="G15" s="17">
        <v>0.93</v>
      </c>
      <c r="H15" s="17">
        <v>0.01</v>
      </c>
      <c r="I15" s="17">
        <v>0.06</v>
      </c>
    </row>
    <row r="16" spans="1:9" x14ac:dyDescent="0.35">
      <c r="A16" s="11" t="s">
        <v>166</v>
      </c>
      <c r="B16" s="16">
        <v>10220</v>
      </c>
      <c r="C16" s="16">
        <v>9285</v>
      </c>
      <c r="D16" s="16">
        <v>90</v>
      </c>
      <c r="E16" s="16">
        <v>815</v>
      </c>
      <c r="F16" s="16">
        <v>30</v>
      </c>
      <c r="G16" s="17">
        <v>0.91</v>
      </c>
      <c r="H16" s="17">
        <v>0.01</v>
      </c>
      <c r="I16" s="17">
        <v>0.08</v>
      </c>
    </row>
    <row r="17" spans="1:9" x14ac:dyDescent="0.35">
      <c r="A17" s="11" t="s">
        <v>167</v>
      </c>
      <c r="B17" s="16">
        <v>7035</v>
      </c>
      <c r="C17" s="16">
        <v>6125</v>
      </c>
      <c r="D17" s="16">
        <v>90</v>
      </c>
      <c r="E17" s="16">
        <v>795</v>
      </c>
      <c r="F17" s="16">
        <v>30</v>
      </c>
      <c r="G17" s="17">
        <v>0.87</v>
      </c>
      <c r="H17" s="17">
        <v>0.01</v>
      </c>
      <c r="I17" s="17">
        <v>0.11</v>
      </c>
    </row>
    <row r="18" spans="1:9" x14ac:dyDescent="0.35">
      <c r="A18" s="11" t="s">
        <v>168</v>
      </c>
      <c r="B18" s="16">
        <v>7740</v>
      </c>
      <c r="C18" s="16">
        <v>6755</v>
      </c>
      <c r="D18" s="16">
        <v>75</v>
      </c>
      <c r="E18" s="16">
        <v>875</v>
      </c>
      <c r="F18" s="16">
        <v>35</v>
      </c>
      <c r="G18" s="17">
        <v>0.87</v>
      </c>
      <c r="H18" s="17">
        <v>0.01</v>
      </c>
      <c r="I18" s="17">
        <v>0.11</v>
      </c>
    </row>
    <row r="19" spans="1:9" x14ac:dyDescent="0.35">
      <c r="A19" s="11" t="s">
        <v>169</v>
      </c>
      <c r="B19" s="16">
        <v>11470</v>
      </c>
      <c r="C19" s="16">
        <v>10555</v>
      </c>
      <c r="D19" s="16">
        <v>40</v>
      </c>
      <c r="E19" s="16">
        <v>860</v>
      </c>
      <c r="F19" s="16">
        <v>15</v>
      </c>
      <c r="G19" s="17">
        <v>0.92</v>
      </c>
      <c r="H19" s="17">
        <v>0</v>
      </c>
      <c r="I19" s="17">
        <v>7.0000000000000007E-2</v>
      </c>
    </row>
    <row r="20" spans="1:9" x14ac:dyDescent="0.35">
      <c r="A20" s="11" t="s">
        <v>170</v>
      </c>
      <c r="B20" s="16">
        <v>4875</v>
      </c>
      <c r="C20" s="16">
        <v>4330</v>
      </c>
      <c r="D20" s="16">
        <v>60</v>
      </c>
      <c r="E20" s="16">
        <v>480</v>
      </c>
      <c r="F20" s="16">
        <v>5</v>
      </c>
      <c r="G20" s="17">
        <v>0.89</v>
      </c>
      <c r="H20" s="17">
        <v>0.01</v>
      </c>
      <c r="I20" s="17">
        <v>0.1</v>
      </c>
    </row>
    <row r="21" spans="1:9" x14ac:dyDescent="0.35">
      <c r="A21" s="11" t="s">
        <v>171</v>
      </c>
      <c r="B21" s="16">
        <v>7380</v>
      </c>
      <c r="C21" s="16">
        <v>6615</v>
      </c>
      <c r="D21" s="16">
        <v>65</v>
      </c>
      <c r="E21" s="16">
        <v>685</v>
      </c>
      <c r="F21" s="16">
        <v>10</v>
      </c>
      <c r="G21" s="17">
        <v>0.9</v>
      </c>
      <c r="H21" s="17">
        <v>0.01</v>
      </c>
      <c r="I21" s="17">
        <v>0.09</v>
      </c>
    </row>
    <row r="22" spans="1:9" x14ac:dyDescent="0.35">
      <c r="A22" s="11" t="s">
        <v>172</v>
      </c>
      <c r="B22" s="16">
        <v>13760</v>
      </c>
      <c r="C22" s="16">
        <v>12290</v>
      </c>
      <c r="D22" s="16">
        <v>90</v>
      </c>
      <c r="E22" s="16">
        <v>1375</v>
      </c>
      <c r="F22" s="16">
        <v>5</v>
      </c>
      <c r="G22" s="17">
        <v>0.89</v>
      </c>
      <c r="H22" s="17">
        <v>0.01</v>
      </c>
      <c r="I22" s="17">
        <v>0.1</v>
      </c>
    </row>
    <row r="23" spans="1:9" x14ac:dyDescent="0.35">
      <c r="A23" s="11" t="s">
        <v>173</v>
      </c>
      <c r="B23" s="16">
        <v>5670</v>
      </c>
      <c r="C23" s="16">
        <v>5160</v>
      </c>
      <c r="D23" s="16">
        <v>45</v>
      </c>
      <c r="E23" s="16">
        <v>460</v>
      </c>
      <c r="F23" s="16">
        <v>5</v>
      </c>
      <c r="G23" s="17">
        <v>0.91</v>
      </c>
      <c r="H23" s="17">
        <v>0.01</v>
      </c>
      <c r="I23" s="17">
        <v>0.08</v>
      </c>
    </row>
    <row r="24" spans="1:9" x14ac:dyDescent="0.35">
      <c r="A24" s="11" t="s">
        <v>174</v>
      </c>
      <c r="B24" s="16">
        <v>5735</v>
      </c>
      <c r="C24" s="16">
        <v>5610</v>
      </c>
      <c r="D24" s="16">
        <v>65</v>
      </c>
      <c r="E24" s="16">
        <v>60</v>
      </c>
      <c r="F24" s="16">
        <v>0</v>
      </c>
      <c r="G24" s="17">
        <v>0.98</v>
      </c>
      <c r="H24" s="17">
        <v>0.01</v>
      </c>
      <c r="I24" s="17">
        <v>0.01</v>
      </c>
    </row>
    <row r="25" spans="1:9" x14ac:dyDescent="0.35">
      <c r="A25" s="11" t="s">
        <v>175</v>
      </c>
      <c r="B25" s="16">
        <v>6830</v>
      </c>
      <c r="C25" s="16">
        <v>6700</v>
      </c>
      <c r="D25" s="16">
        <v>80</v>
      </c>
      <c r="E25" s="16">
        <v>50</v>
      </c>
      <c r="F25" s="16">
        <v>0</v>
      </c>
      <c r="G25" s="17">
        <v>0.98</v>
      </c>
      <c r="H25" s="17">
        <v>0.01</v>
      </c>
      <c r="I25" s="17">
        <v>0.01</v>
      </c>
    </row>
    <row r="26" spans="1:9" x14ac:dyDescent="0.35">
      <c r="A26" s="11" t="s">
        <v>176</v>
      </c>
      <c r="B26" s="16">
        <v>25580</v>
      </c>
      <c r="C26" s="16">
        <v>24795</v>
      </c>
      <c r="D26" s="16">
        <v>555</v>
      </c>
      <c r="E26" s="16">
        <v>225</v>
      </c>
      <c r="F26" s="16">
        <v>5</v>
      </c>
      <c r="G26" s="17">
        <v>0.97</v>
      </c>
      <c r="H26" s="17">
        <v>0.02</v>
      </c>
      <c r="I26" s="17">
        <v>0.01</v>
      </c>
    </row>
    <row r="27" spans="1:9" x14ac:dyDescent="0.35">
      <c r="A27" s="11" t="s">
        <v>177</v>
      </c>
      <c r="B27" s="16">
        <v>8765</v>
      </c>
      <c r="C27" s="16">
        <v>8270</v>
      </c>
      <c r="D27" s="16">
        <v>210</v>
      </c>
      <c r="E27" s="16">
        <v>285</v>
      </c>
      <c r="F27" s="16">
        <v>5</v>
      </c>
      <c r="G27" s="17">
        <v>0.94</v>
      </c>
      <c r="H27" s="17">
        <v>0.02</v>
      </c>
      <c r="I27" s="17">
        <v>0.03</v>
      </c>
    </row>
    <row r="28" spans="1:9" x14ac:dyDescent="0.35">
      <c r="A28" s="11" t="s">
        <v>178</v>
      </c>
      <c r="B28" s="16">
        <v>9805</v>
      </c>
      <c r="C28" s="16">
        <v>9100</v>
      </c>
      <c r="D28" s="16">
        <v>230</v>
      </c>
      <c r="E28" s="16">
        <v>470</v>
      </c>
      <c r="F28" s="16">
        <v>5</v>
      </c>
      <c r="G28" s="17">
        <v>0.93</v>
      </c>
      <c r="H28" s="17">
        <v>0.02</v>
      </c>
      <c r="I28" s="17">
        <v>0.05</v>
      </c>
    </row>
    <row r="29" spans="1:9" x14ac:dyDescent="0.35">
      <c r="A29" s="11" t="s">
        <v>179</v>
      </c>
      <c r="B29" s="16">
        <v>7980</v>
      </c>
      <c r="C29" s="16">
        <v>7135</v>
      </c>
      <c r="D29" s="16">
        <v>195</v>
      </c>
      <c r="E29" s="16">
        <v>640</v>
      </c>
      <c r="F29" s="16">
        <v>5</v>
      </c>
      <c r="G29" s="17">
        <v>0.89</v>
      </c>
      <c r="H29" s="17">
        <v>0.02</v>
      </c>
      <c r="I29" s="17">
        <v>0.08</v>
      </c>
    </row>
    <row r="30" spans="1:9" x14ac:dyDescent="0.35">
      <c r="A30" s="11" t="s">
        <v>180</v>
      </c>
      <c r="B30" s="16">
        <v>5190</v>
      </c>
      <c r="C30" s="16">
        <v>4575</v>
      </c>
      <c r="D30" s="16">
        <v>190</v>
      </c>
      <c r="E30" s="16">
        <v>415</v>
      </c>
      <c r="F30" s="16">
        <v>10</v>
      </c>
      <c r="G30" s="17">
        <v>0.88</v>
      </c>
      <c r="H30" s="17">
        <v>0.04</v>
      </c>
      <c r="I30" s="17">
        <v>0.08</v>
      </c>
    </row>
    <row r="31" spans="1:9" x14ac:dyDescent="0.35">
      <c r="A31" s="11" t="s">
        <v>181</v>
      </c>
      <c r="B31" s="16">
        <v>13610</v>
      </c>
      <c r="C31" s="16">
        <v>12175</v>
      </c>
      <c r="D31" s="16">
        <v>345</v>
      </c>
      <c r="E31" s="16">
        <v>1075</v>
      </c>
      <c r="F31" s="16">
        <v>15</v>
      </c>
      <c r="G31" s="17">
        <v>0.89</v>
      </c>
      <c r="H31" s="17">
        <v>0.03</v>
      </c>
      <c r="I31" s="17">
        <v>0.08</v>
      </c>
    </row>
    <row r="32" spans="1:9" x14ac:dyDescent="0.35">
      <c r="A32" s="11" t="s">
        <v>182</v>
      </c>
      <c r="B32" s="16">
        <v>5985</v>
      </c>
      <c r="C32" s="16">
        <v>5405</v>
      </c>
      <c r="D32" s="16">
        <v>125</v>
      </c>
      <c r="E32" s="16">
        <v>445</v>
      </c>
      <c r="F32" s="16">
        <v>10</v>
      </c>
      <c r="G32" s="17">
        <v>0.9</v>
      </c>
      <c r="H32" s="17">
        <v>0.02</v>
      </c>
      <c r="I32" s="17">
        <v>7.0000000000000007E-2</v>
      </c>
    </row>
    <row r="33" spans="1:9" x14ac:dyDescent="0.35">
      <c r="A33" s="11" t="s">
        <v>183</v>
      </c>
      <c r="B33" s="16">
        <v>10080</v>
      </c>
      <c r="C33" s="16">
        <v>9330</v>
      </c>
      <c r="D33" s="16">
        <v>175</v>
      </c>
      <c r="E33" s="16">
        <v>565</v>
      </c>
      <c r="F33" s="16">
        <v>10</v>
      </c>
      <c r="G33" s="17">
        <v>0.93</v>
      </c>
      <c r="H33" s="17">
        <v>0.02</v>
      </c>
      <c r="I33" s="17">
        <v>0.06</v>
      </c>
    </row>
    <row r="34" spans="1:9" x14ac:dyDescent="0.35">
      <c r="A34" s="11" t="s">
        <v>184</v>
      </c>
      <c r="B34" s="16">
        <v>13520</v>
      </c>
      <c r="C34" s="16">
        <v>12495</v>
      </c>
      <c r="D34" s="16">
        <v>210</v>
      </c>
      <c r="E34" s="16">
        <v>805</v>
      </c>
      <c r="F34" s="16">
        <v>10</v>
      </c>
      <c r="G34" s="17">
        <v>0.92</v>
      </c>
      <c r="H34" s="17">
        <v>0.02</v>
      </c>
      <c r="I34" s="17">
        <v>0.06</v>
      </c>
    </row>
    <row r="35" spans="1:9" x14ac:dyDescent="0.35">
      <c r="A35" s="11" t="s">
        <v>185</v>
      </c>
      <c r="B35" s="16">
        <v>5525</v>
      </c>
      <c r="C35" s="16">
        <v>4925</v>
      </c>
      <c r="D35" s="16">
        <v>70</v>
      </c>
      <c r="E35" s="16">
        <v>510</v>
      </c>
      <c r="F35" s="16">
        <v>15</v>
      </c>
      <c r="G35" s="17">
        <v>0.89</v>
      </c>
      <c r="H35" s="17">
        <v>0.01</v>
      </c>
      <c r="I35" s="17">
        <v>0.09</v>
      </c>
    </row>
    <row r="36" spans="1:9" x14ac:dyDescent="0.35">
      <c r="A36" s="11" t="s">
        <v>186</v>
      </c>
      <c r="B36" s="16">
        <v>4745</v>
      </c>
      <c r="C36" s="16">
        <v>4180</v>
      </c>
      <c r="D36" s="16">
        <v>65</v>
      </c>
      <c r="E36" s="16">
        <v>490</v>
      </c>
      <c r="F36" s="16">
        <v>10</v>
      </c>
      <c r="G36" s="17">
        <v>0.88</v>
      </c>
      <c r="H36" s="17">
        <v>0.01</v>
      </c>
      <c r="I36" s="17">
        <v>0.1</v>
      </c>
    </row>
    <row r="37" spans="1:9" x14ac:dyDescent="0.35">
      <c r="A37" s="11" t="s">
        <v>187</v>
      </c>
      <c r="B37" s="16">
        <v>5475</v>
      </c>
      <c r="C37" s="16">
        <v>4880</v>
      </c>
      <c r="D37" s="16">
        <v>80</v>
      </c>
      <c r="E37" s="16">
        <v>505</v>
      </c>
      <c r="F37" s="16">
        <v>10</v>
      </c>
      <c r="G37" s="17">
        <v>0.89</v>
      </c>
      <c r="H37" s="17">
        <v>0.01</v>
      </c>
      <c r="I37" s="17">
        <v>0.09</v>
      </c>
    </row>
    <row r="38" spans="1:9" x14ac:dyDescent="0.35">
      <c r="A38" s="11" t="s">
        <v>188</v>
      </c>
      <c r="B38" s="16">
        <v>17485</v>
      </c>
      <c r="C38" s="16">
        <v>15725</v>
      </c>
      <c r="D38" s="16">
        <v>300</v>
      </c>
      <c r="E38" s="16">
        <v>1450</v>
      </c>
      <c r="F38" s="16">
        <v>15</v>
      </c>
      <c r="G38" s="17">
        <v>0.9</v>
      </c>
      <c r="H38" s="17">
        <v>0.02</v>
      </c>
      <c r="I38" s="17">
        <v>0.08</v>
      </c>
    </row>
    <row r="39" spans="1:9" x14ac:dyDescent="0.35">
      <c r="A39" s="11" t="s">
        <v>189</v>
      </c>
      <c r="B39" s="16">
        <v>6735</v>
      </c>
      <c r="C39" s="16">
        <v>5825</v>
      </c>
      <c r="D39" s="16">
        <v>155</v>
      </c>
      <c r="E39" s="16">
        <v>750</v>
      </c>
      <c r="F39" s="16">
        <v>5</v>
      </c>
      <c r="G39" s="17">
        <v>0.86</v>
      </c>
      <c r="H39" s="17">
        <v>0.02</v>
      </c>
      <c r="I39" s="17">
        <v>0.11</v>
      </c>
    </row>
    <row r="40" spans="1:9" x14ac:dyDescent="0.35">
      <c r="A40" s="11" t="s">
        <v>190</v>
      </c>
      <c r="B40" s="16">
        <v>7205</v>
      </c>
      <c r="C40" s="16">
        <v>6050</v>
      </c>
      <c r="D40" s="16">
        <v>175</v>
      </c>
      <c r="E40" s="16">
        <v>975</v>
      </c>
      <c r="F40" s="16">
        <v>5</v>
      </c>
      <c r="G40" s="17">
        <v>0.84</v>
      </c>
      <c r="H40" s="17">
        <v>0.02</v>
      </c>
      <c r="I40" s="17">
        <v>0.14000000000000001</v>
      </c>
    </row>
    <row r="41" spans="1:9" x14ac:dyDescent="0.35">
      <c r="A41" s="11" t="s">
        <v>191</v>
      </c>
      <c r="B41" s="16">
        <v>5270</v>
      </c>
      <c r="C41" s="16">
        <v>4445</v>
      </c>
      <c r="D41" s="16">
        <v>125</v>
      </c>
      <c r="E41" s="16">
        <v>695</v>
      </c>
      <c r="F41" s="16">
        <v>0</v>
      </c>
      <c r="G41" s="17">
        <v>0.84</v>
      </c>
      <c r="H41" s="17">
        <v>0.02</v>
      </c>
      <c r="I41" s="17">
        <v>0.13</v>
      </c>
    </row>
    <row r="42" spans="1:9" x14ac:dyDescent="0.35">
      <c r="A42" s="11" t="s">
        <v>192</v>
      </c>
      <c r="B42" s="16">
        <v>5295</v>
      </c>
      <c r="C42" s="16">
        <v>4520</v>
      </c>
      <c r="D42" s="16">
        <v>120</v>
      </c>
      <c r="E42" s="16">
        <v>655</v>
      </c>
      <c r="F42" s="16">
        <v>0</v>
      </c>
      <c r="G42" s="17">
        <v>0.85</v>
      </c>
      <c r="H42" s="17">
        <v>0.02</v>
      </c>
      <c r="I42" s="17">
        <v>0.12</v>
      </c>
    </row>
    <row r="43" spans="1:9" x14ac:dyDescent="0.35">
      <c r="A43" s="11" t="s">
        <v>193</v>
      </c>
      <c r="B43" s="16">
        <v>5710</v>
      </c>
      <c r="C43" s="16">
        <v>4780</v>
      </c>
      <c r="D43" s="16">
        <v>185</v>
      </c>
      <c r="E43" s="16">
        <v>745</v>
      </c>
      <c r="F43" s="16">
        <v>5</v>
      </c>
      <c r="G43" s="17">
        <v>0.84</v>
      </c>
      <c r="H43" s="17">
        <v>0.03</v>
      </c>
      <c r="I43" s="17">
        <v>0.13</v>
      </c>
    </row>
    <row r="44" spans="1:9" x14ac:dyDescent="0.35">
      <c r="A44" s="11" t="s">
        <v>194</v>
      </c>
      <c r="B44" s="16">
        <v>4165</v>
      </c>
      <c r="C44" s="16">
        <v>3565</v>
      </c>
      <c r="D44" s="16">
        <v>90</v>
      </c>
      <c r="E44" s="16">
        <v>510</v>
      </c>
      <c r="F44" s="16">
        <v>5</v>
      </c>
      <c r="G44" s="17">
        <v>0.86</v>
      </c>
      <c r="H44" s="17">
        <v>0.02</v>
      </c>
      <c r="I44" s="17">
        <v>0.12</v>
      </c>
    </row>
    <row r="45" spans="1:9" x14ac:dyDescent="0.35">
      <c r="A45" s="11" t="s">
        <v>195</v>
      </c>
      <c r="B45" s="16">
        <v>7215</v>
      </c>
      <c r="C45" s="16">
        <v>6290</v>
      </c>
      <c r="D45" s="16">
        <v>115</v>
      </c>
      <c r="E45" s="16">
        <v>805</v>
      </c>
      <c r="F45" s="16">
        <v>5</v>
      </c>
      <c r="G45" s="17">
        <v>0.87</v>
      </c>
      <c r="H45" s="17">
        <v>0.02</v>
      </c>
      <c r="I45" s="17">
        <v>0.11</v>
      </c>
    </row>
    <row r="46" spans="1:9" x14ac:dyDescent="0.35">
      <c r="A46" s="11" t="s">
        <v>196</v>
      </c>
      <c r="B46" s="16">
        <v>9055</v>
      </c>
      <c r="C46" s="16">
        <v>8180</v>
      </c>
      <c r="D46" s="16">
        <v>130</v>
      </c>
      <c r="E46" s="16">
        <v>740</v>
      </c>
      <c r="F46" s="16">
        <v>5</v>
      </c>
      <c r="G46" s="17">
        <v>0.9</v>
      </c>
      <c r="H46" s="17">
        <v>0.01</v>
      </c>
      <c r="I46" s="17">
        <v>0.08</v>
      </c>
    </row>
    <row r="47" spans="1:9" x14ac:dyDescent="0.35">
      <c r="A47" s="11" t="s">
        <v>197</v>
      </c>
      <c r="B47" s="16">
        <v>5875</v>
      </c>
      <c r="C47" s="16">
        <v>5070</v>
      </c>
      <c r="D47" s="16">
        <v>120</v>
      </c>
      <c r="E47" s="16">
        <v>675</v>
      </c>
      <c r="F47" s="16">
        <v>10</v>
      </c>
      <c r="G47" s="17">
        <v>0.86</v>
      </c>
      <c r="H47" s="17">
        <v>0.02</v>
      </c>
      <c r="I47" s="17">
        <v>0.12</v>
      </c>
    </row>
    <row r="48" spans="1:9" x14ac:dyDescent="0.35">
      <c r="A48" s="11" t="s">
        <v>198</v>
      </c>
      <c r="B48" s="16">
        <v>5220</v>
      </c>
      <c r="C48" s="16">
        <v>4595</v>
      </c>
      <c r="D48" s="16">
        <v>90</v>
      </c>
      <c r="E48" s="16">
        <v>535</v>
      </c>
      <c r="F48" s="16">
        <v>0</v>
      </c>
      <c r="G48" s="17">
        <v>0.88</v>
      </c>
      <c r="H48" s="17">
        <v>0.02</v>
      </c>
      <c r="I48" s="17">
        <v>0.1</v>
      </c>
    </row>
    <row r="49" spans="1:9" x14ac:dyDescent="0.35">
      <c r="A49" s="11" t="s">
        <v>199</v>
      </c>
      <c r="B49" s="16">
        <v>6475</v>
      </c>
      <c r="C49" s="16">
        <v>5795</v>
      </c>
      <c r="D49" s="16">
        <v>90</v>
      </c>
      <c r="E49" s="16">
        <v>590</v>
      </c>
      <c r="F49" s="16">
        <v>5</v>
      </c>
      <c r="G49" s="17">
        <v>0.89</v>
      </c>
      <c r="H49" s="17">
        <v>0.01</v>
      </c>
      <c r="I49" s="17">
        <v>0.09</v>
      </c>
    </row>
    <row r="50" spans="1:9" x14ac:dyDescent="0.35">
      <c r="A50" s="11" t="s">
        <v>200</v>
      </c>
      <c r="B50" s="16">
        <v>16345</v>
      </c>
      <c r="C50" s="16">
        <v>14840</v>
      </c>
      <c r="D50" s="16">
        <v>175</v>
      </c>
      <c r="E50" s="16">
        <v>1330</v>
      </c>
      <c r="F50" s="16">
        <v>5</v>
      </c>
      <c r="G50" s="17">
        <v>0.91</v>
      </c>
      <c r="H50" s="17">
        <v>0.01</v>
      </c>
      <c r="I50" s="17">
        <v>0.08</v>
      </c>
    </row>
    <row r="51" spans="1:9" x14ac:dyDescent="0.35">
      <c r="A51" s="11" t="s">
        <v>201</v>
      </c>
      <c r="B51" s="16">
        <v>7300</v>
      </c>
      <c r="C51" s="16">
        <v>6595</v>
      </c>
      <c r="D51" s="16">
        <v>100</v>
      </c>
      <c r="E51" s="16">
        <v>605</v>
      </c>
      <c r="F51" s="16">
        <v>0</v>
      </c>
      <c r="G51" s="17">
        <v>0.9</v>
      </c>
      <c r="H51" s="17">
        <v>0.01</v>
      </c>
      <c r="I51" s="17">
        <v>0.08</v>
      </c>
    </row>
    <row r="52" spans="1:9" x14ac:dyDescent="0.35">
      <c r="A52" s="11" t="s">
        <v>202</v>
      </c>
      <c r="B52" s="16">
        <v>6840</v>
      </c>
      <c r="C52" s="16">
        <v>5945</v>
      </c>
      <c r="D52" s="16">
        <v>115</v>
      </c>
      <c r="E52" s="16">
        <v>780</v>
      </c>
      <c r="F52" s="16">
        <v>0</v>
      </c>
      <c r="G52" s="17">
        <v>0.87</v>
      </c>
      <c r="H52" s="17">
        <v>0.02</v>
      </c>
      <c r="I52" s="17">
        <v>0.11</v>
      </c>
    </row>
    <row r="53" spans="1:9" x14ac:dyDescent="0.35">
      <c r="A53" s="11" t="s">
        <v>203</v>
      </c>
      <c r="B53" s="16">
        <v>5850</v>
      </c>
      <c r="C53" s="16">
        <v>4975</v>
      </c>
      <c r="D53" s="16">
        <v>95</v>
      </c>
      <c r="E53" s="16">
        <v>760</v>
      </c>
      <c r="F53" s="16">
        <v>20</v>
      </c>
      <c r="G53" s="17">
        <v>0.85</v>
      </c>
      <c r="H53" s="17">
        <v>0.02</v>
      </c>
      <c r="I53" s="17">
        <v>0.13</v>
      </c>
    </row>
    <row r="54" spans="1:9" x14ac:dyDescent="0.35">
      <c r="A54" s="11" t="s">
        <v>204</v>
      </c>
      <c r="B54" s="16">
        <v>5055</v>
      </c>
      <c r="C54" s="16">
        <v>4310</v>
      </c>
      <c r="D54" s="16">
        <v>60</v>
      </c>
      <c r="E54" s="16">
        <v>665</v>
      </c>
      <c r="F54" s="16">
        <v>20</v>
      </c>
      <c r="G54" s="17">
        <v>0.85</v>
      </c>
      <c r="H54" s="17">
        <v>0.01</v>
      </c>
      <c r="I54" s="17">
        <v>0.13</v>
      </c>
    </row>
    <row r="55" spans="1:9" x14ac:dyDescent="0.35">
      <c r="A55" s="11" t="s">
        <v>205</v>
      </c>
      <c r="B55" s="16">
        <v>10885</v>
      </c>
      <c r="C55" s="16">
        <v>9770</v>
      </c>
      <c r="D55" s="16">
        <v>140</v>
      </c>
      <c r="E55" s="16">
        <v>930</v>
      </c>
      <c r="F55" s="16">
        <v>40</v>
      </c>
      <c r="G55" s="17">
        <v>0.9</v>
      </c>
      <c r="H55" s="17">
        <v>0.01</v>
      </c>
      <c r="I55" s="17">
        <v>0.09</v>
      </c>
    </row>
    <row r="56" spans="1:9" x14ac:dyDescent="0.35">
      <c r="A56" s="11" t="s">
        <v>206</v>
      </c>
      <c r="B56" s="16">
        <v>4315</v>
      </c>
      <c r="C56" s="16">
        <v>3790</v>
      </c>
      <c r="D56" s="16">
        <v>50</v>
      </c>
      <c r="E56" s="16">
        <v>450</v>
      </c>
      <c r="F56" s="16">
        <v>30</v>
      </c>
      <c r="G56" s="17">
        <v>0.88</v>
      </c>
      <c r="H56" s="17">
        <v>0.01</v>
      </c>
      <c r="I56" s="17">
        <v>0.1</v>
      </c>
    </row>
    <row r="57" spans="1:9" x14ac:dyDescent="0.35">
      <c r="A57" s="11" t="s">
        <v>207</v>
      </c>
      <c r="B57" s="16">
        <v>5900</v>
      </c>
      <c r="C57" s="16">
        <v>5345</v>
      </c>
      <c r="D57" s="16">
        <v>75</v>
      </c>
      <c r="E57" s="16">
        <v>455</v>
      </c>
      <c r="F57" s="16">
        <v>20</v>
      </c>
      <c r="G57" s="17">
        <v>0.91</v>
      </c>
      <c r="H57" s="17">
        <v>0.01</v>
      </c>
      <c r="I57" s="17">
        <v>0.08</v>
      </c>
    </row>
    <row r="58" spans="1:9" x14ac:dyDescent="0.35">
      <c r="A58" s="11" t="s">
        <v>208</v>
      </c>
      <c r="B58" s="16">
        <v>6350</v>
      </c>
      <c r="C58" s="16">
        <v>5140</v>
      </c>
      <c r="D58" s="16">
        <v>90</v>
      </c>
      <c r="E58" s="16">
        <v>400</v>
      </c>
      <c r="F58" s="16">
        <v>720</v>
      </c>
      <c r="G58" s="17">
        <v>0.81</v>
      </c>
      <c r="H58" s="17">
        <v>0.01</v>
      </c>
      <c r="I58" s="17">
        <v>0.06</v>
      </c>
    </row>
    <row r="59" spans="1:9" x14ac:dyDescent="0.35">
      <c r="A59" s="11" t="s">
        <v>209</v>
      </c>
      <c r="B59" s="16">
        <v>5185</v>
      </c>
      <c r="C59" s="16">
        <v>4585</v>
      </c>
      <c r="D59" s="16">
        <v>95</v>
      </c>
      <c r="E59" s="16">
        <v>415</v>
      </c>
      <c r="F59" s="16">
        <v>85</v>
      </c>
      <c r="G59" s="17">
        <v>0.88</v>
      </c>
      <c r="H59" s="17">
        <v>0.02</v>
      </c>
      <c r="I59" s="17">
        <v>0.08</v>
      </c>
    </row>
    <row r="60" spans="1:9" x14ac:dyDescent="0.35">
      <c r="A60" s="11" t="s">
        <v>56</v>
      </c>
      <c r="B60" s="11"/>
      <c r="C60" s="11"/>
      <c r="D60" s="11"/>
      <c r="E60" s="11"/>
      <c r="F60" s="11"/>
      <c r="G60" s="11"/>
      <c r="H60" s="11"/>
      <c r="I60" s="11"/>
    </row>
    <row r="61" spans="1:9" x14ac:dyDescent="0.35">
      <c r="A61" s="11" t="s">
        <v>72</v>
      </c>
      <c r="B61" s="11"/>
      <c r="C61" s="11"/>
      <c r="D61" s="11"/>
      <c r="E61" s="11"/>
      <c r="F61" s="11"/>
      <c r="G61" s="11"/>
      <c r="H61" s="11"/>
      <c r="I61" s="11"/>
    </row>
    <row r="62" spans="1:9" ht="124" x14ac:dyDescent="0.35">
      <c r="A62" s="24" t="s">
        <v>73</v>
      </c>
      <c r="B62" s="11"/>
      <c r="C62" s="11"/>
      <c r="D62" s="11"/>
      <c r="E62" s="11"/>
      <c r="F62" s="11"/>
      <c r="G62" s="11"/>
      <c r="H62" s="11"/>
      <c r="I62" s="11"/>
    </row>
    <row r="63" spans="1:9" ht="124" x14ac:dyDescent="0.35">
      <c r="A63" s="38" t="s">
        <v>812</v>
      </c>
      <c r="B63" s="11"/>
      <c r="C63" s="11"/>
      <c r="D63" s="11"/>
      <c r="E63" s="11"/>
      <c r="F63" s="11"/>
      <c r="G63" s="11"/>
      <c r="H63" s="11"/>
      <c r="I63" s="11"/>
    </row>
  </sheetData>
  <sheetProtection sheet="1" objects="1" scenarios="1"/>
  <conditionalFormatting sqref="G1:I1048576">
    <cfRule type="dataBar" priority="1">
      <dataBar>
        <cfvo type="num" val="0"/>
        <cfvo type="num" val="1"/>
        <color rgb="FFB4A9D4"/>
      </dataBar>
      <extLst>
        <ext xmlns:x14="http://schemas.microsoft.com/office/spreadsheetml/2009/9/main" uri="{B025F937-C7B1-47D3-B67F-A62EFF666E3E}">
          <x14:id>{DD49944A-2FED-4FC1-BE35-A28B4D7A900C}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D49944A-2FED-4FC1-BE35-A28B4D7A900C}">
            <x14:dataBar minLength="0" maxLength="100" gradient="0">
              <x14:cfvo type="num">
                <xm:f>0</xm:f>
              </x14:cfvo>
              <x14:cfvo type="num">
                <xm:f>1</xm:f>
              </x14:cfvo>
              <x14:negativeFillColor rgb="FFB4A9D4"/>
              <x14:axisColor rgb="FF000000"/>
            </x14:dataBar>
          </x14:cfRule>
          <xm:sqref>G1:I1048576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0" t="s">
        <v>4</v>
      </c>
      <c r="B1" s="11"/>
      <c r="C1" s="11"/>
      <c r="D1" s="11"/>
      <c r="E1" s="11"/>
      <c r="F1" s="11"/>
      <c r="G1" s="11"/>
      <c r="H1" s="11"/>
      <c r="I1" s="11"/>
      <c r="J1" s="11"/>
    </row>
    <row r="2" spans="1:10" ht="124" x14ac:dyDescent="0.35">
      <c r="A2" s="24" t="s">
        <v>27</v>
      </c>
      <c r="B2" s="11"/>
      <c r="C2" s="11"/>
      <c r="D2" s="11"/>
      <c r="E2" s="11"/>
      <c r="F2" s="11"/>
      <c r="G2" s="11"/>
      <c r="H2" s="11"/>
      <c r="I2" s="11"/>
      <c r="J2" s="11"/>
    </row>
    <row r="3" spans="1:10" x14ac:dyDescent="0.35">
      <c r="A3" s="11" t="s">
        <v>28</v>
      </c>
      <c r="B3" s="11"/>
      <c r="C3" s="11"/>
      <c r="D3" s="11"/>
      <c r="E3" s="11"/>
      <c r="F3" s="11"/>
      <c r="G3" s="11"/>
      <c r="H3" s="11"/>
      <c r="I3" s="11"/>
      <c r="J3" s="11"/>
    </row>
    <row r="4" spans="1:10" x14ac:dyDescent="0.35">
      <c r="A4" s="11" t="s">
        <v>19</v>
      </c>
      <c r="B4" s="11"/>
      <c r="C4" s="11"/>
      <c r="D4" s="11"/>
      <c r="E4" s="11"/>
      <c r="F4" s="11"/>
      <c r="G4" s="11"/>
      <c r="H4" s="11"/>
      <c r="I4" s="11"/>
      <c r="J4" s="11"/>
    </row>
    <row r="5" spans="1:10" x14ac:dyDescent="0.35">
      <c r="A5" s="11" t="s">
        <v>20</v>
      </c>
      <c r="B5" s="11"/>
      <c r="C5" s="11"/>
      <c r="D5" s="11"/>
      <c r="E5" s="11"/>
      <c r="F5" s="11"/>
      <c r="G5" s="11"/>
      <c r="H5" s="11"/>
      <c r="I5" s="11"/>
      <c r="J5" s="11"/>
    </row>
    <row r="6" spans="1:10" x14ac:dyDescent="0.35">
      <c r="A6" s="11" t="s">
        <v>29</v>
      </c>
      <c r="B6" s="11"/>
      <c r="C6" s="11"/>
      <c r="D6" s="11"/>
      <c r="E6" s="11"/>
      <c r="F6" s="11"/>
      <c r="G6" s="11"/>
      <c r="H6" s="11"/>
      <c r="I6" s="11"/>
      <c r="J6" s="11"/>
    </row>
    <row r="7" spans="1:10" ht="31" x14ac:dyDescent="0.35">
      <c r="A7" s="12" t="s">
        <v>743</v>
      </c>
      <c r="B7" s="12" t="s">
        <v>306</v>
      </c>
      <c r="C7" s="11"/>
      <c r="D7" s="11"/>
      <c r="E7" s="11"/>
      <c r="F7" s="11"/>
      <c r="G7" s="11"/>
      <c r="H7" s="11"/>
      <c r="I7" s="11"/>
      <c r="J7" s="11"/>
    </row>
    <row r="8" spans="1:10" ht="80.150000000000006" customHeight="1" x14ac:dyDescent="0.35">
      <c r="A8" s="12" t="s">
        <v>751</v>
      </c>
      <c r="B8" s="12" t="s">
        <v>752</v>
      </c>
      <c r="C8" s="12" t="s">
        <v>153</v>
      </c>
      <c r="D8" s="12" t="s">
        <v>227</v>
      </c>
      <c r="E8" s="12" t="s">
        <v>753</v>
      </c>
      <c r="F8" s="12" t="s">
        <v>754</v>
      </c>
      <c r="G8" s="12" t="s">
        <v>755</v>
      </c>
      <c r="H8" s="12" t="s">
        <v>154</v>
      </c>
      <c r="I8" s="12" t="s">
        <v>155</v>
      </c>
      <c r="J8" s="12" t="s">
        <v>156</v>
      </c>
    </row>
    <row r="9" spans="1:10" x14ac:dyDescent="0.35">
      <c r="A9" s="13" t="s">
        <v>157</v>
      </c>
      <c r="B9" s="14">
        <f>VLOOKUP(CONCATENATE($A9, " ", $B$7), 'Table 4 - Full data'!$A$2:$J$79, 2, FALSE)</f>
        <v>436115</v>
      </c>
      <c r="C9" s="15">
        <f>VLOOKUP(CONCATENATE($A9, " ", $B$7), 'Table 4 - Full data'!$A$2:$J$79, 3, FALSE)</f>
        <v>1</v>
      </c>
      <c r="D9" s="14">
        <f>VLOOKUP(CONCATENATE($A9, " ", $B$7), 'Table 4 - Full data'!$A$2:$J$79, 4, FALSE)</f>
        <v>423105</v>
      </c>
      <c r="E9" s="14">
        <f>VLOOKUP(CONCATENATE($A9, " ", $B$7), 'Table 4 - Full data'!$A$2:$J$79, 5, FALSE)</f>
        <v>284495</v>
      </c>
      <c r="F9" s="14">
        <f>VLOOKUP(CONCATENATE($A9, " ", $B$7), 'Table 4 - Full data'!$A$2:$J$79, 6, FALSE)</f>
        <v>122815</v>
      </c>
      <c r="G9" s="14">
        <f>VLOOKUP(CONCATENATE($A9, " ", $B$7), 'Table 4 - Full data'!$A$2:$J$79, 7, FALSE)</f>
        <v>15795</v>
      </c>
      <c r="H9" s="15">
        <f>VLOOKUP(CONCATENATE($A9, " ", $B$7), 'Table 4 - Full data'!$A$2:$J$79, 8, FALSE)</f>
        <v>0.67</v>
      </c>
      <c r="I9" s="15">
        <f>VLOOKUP(CONCATENATE($A9, " ", $B$7), 'Table 4 - Full data'!$A$2:$J$79, 9, FALSE)</f>
        <v>0.28999999999999998</v>
      </c>
      <c r="J9" s="15">
        <f>VLOOKUP(CONCATENATE($A9, " ", $B$7), 'Table 4 - Full data'!$A$2:$J$79, 10, FALSE)</f>
        <v>0.04</v>
      </c>
    </row>
    <row r="10" spans="1:10" x14ac:dyDescent="0.35">
      <c r="A10" s="11" t="s">
        <v>228</v>
      </c>
      <c r="B10" s="16">
        <f>VLOOKUP(CONCATENATE($A10, " ", $B$7), 'Table 4 - Full data'!$A$2:$J$79, 2, FALSE)</f>
        <v>2815</v>
      </c>
      <c r="C10" s="17">
        <f>VLOOKUP(CONCATENATE($A10, " ", $B$7), 'Table 4 - Full data'!$A$2:$J$79, 3, FALSE)</f>
        <v>0.01</v>
      </c>
      <c r="D10" s="16">
        <f>VLOOKUP(CONCATENATE($A10, " ", $B$7), 'Table 4 - Full data'!$A$2:$J$79, 4, FALSE)</f>
        <v>2650</v>
      </c>
      <c r="E10" s="16">
        <f>VLOOKUP(CONCATENATE($A10, " ", $B$7), 'Table 4 - Full data'!$A$2:$J$79, 5, FALSE)</f>
        <v>2185</v>
      </c>
      <c r="F10" s="16">
        <f>VLOOKUP(CONCATENATE($A10, " ", $B$7), 'Table 4 - Full data'!$A$2:$J$79, 6, FALSE)</f>
        <v>315</v>
      </c>
      <c r="G10" s="16">
        <f>VLOOKUP(CONCATENATE($A10, " ", $B$7), 'Table 4 - Full data'!$A$2:$J$79, 7, FALSE)</f>
        <v>150</v>
      </c>
      <c r="H10" s="17">
        <f>VLOOKUP(CONCATENATE($A10, " ", $B$7), 'Table 4 - Full data'!$A$2:$J$79, 8, FALSE)</f>
        <v>0.82</v>
      </c>
      <c r="I10" s="17">
        <f>VLOOKUP(CONCATENATE($A10, " ", $B$7), 'Table 4 - Full data'!$A$2:$J$79, 9, FALSE)</f>
        <v>0.12</v>
      </c>
      <c r="J10" s="17">
        <f>VLOOKUP(CONCATENATE($A10, " ", $B$7), 'Table 4 - Full data'!$A$2:$J$79, 10, FALSE)</f>
        <v>0.06</v>
      </c>
    </row>
    <row r="11" spans="1:10" x14ac:dyDescent="0.35">
      <c r="A11" s="11" t="s">
        <v>229</v>
      </c>
      <c r="B11" s="16">
        <f>VLOOKUP(CONCATENATE($A11, " ", $B$7), 'Table 4 - Full data'!$A$2:$J$79, 2, FALSE)</f>
        <v>84130</v>
      </c>
      <c r="C11" s="17">
        <f>VLOOKUP(CONCATENATE($A11, " ", $B$7), 'Table 4 - Full data'!$A$2:$J$79, 3, FALSE)</f>
        <v>0.19</v>
      </c>
      <c r="D11" s="16">
        <f>VLOOKUP(CONCATENATE($A11, " ", $B$7), 'Table 4 - Full data'!$A$2:$J$79, 4, FALSE)</f>
        <v>81795</v>
      </c>
      <c r="E11" s="16">
        <f>VLOOKUP(CONCATENATE($A11, " ", $B$7), 'Table 4 - Full data'!$A$2:$J$79, 5, FALSE)</f>
        <v>56890</v>
      </c>
      <c r="F11" s="16">
        <f>VLOOKUP(CONCATENATE($A11, " ", $B$7), 'Table 4 - Full data'!$A$2:$J$79, 6, FALSE)</f>
        <v>21300</v>
      </c>
      <c r="G11" s="16">
        <f>VLOOKUP(CONCATENATE($A11, " ", $B$7), 'Table 4 - Full data'!$A$2:$J$79, 7, FALSE)</f>
        <v>3605</v>
      </c>
      <c r="H11" s="17">
        <f>VLOOKUP(CONCATENATE($A11, " ", $B$7), 'Table 4 - Full data'!$A$2:$J$79, 8, FALSE)</f>
        <v>0.7</v>
      </c>
      <c r="I11" s="17">
        <f>VLOOKUP(CONCATENATE($A11, " ", $B$7), 'Table 4 - Full data'!$A$2:$J$79, 9, FALSE)</f>
        <v>0.26</v>
      </c>
      <c r="J11" s="17">
        <f>VLOOKUP(CONCATENATE($A11, " ", $B$7), 'Table 4 - Full data'!$A$2:$J$79, 10, FALSE)</f>
        <v>0.04</v>
      </c>
    </row>
    <row r="12" spans="1:10" x14ac:dyDescent="0.35">
      <c r="A12" s="11" t="s">
        <v>230</v>
      </c>
      <c r="B12" s="16">
        <f>VLOOKUP(CONCATENATE($A12, " ", $B$7), 'Table 4 - Full data'!$A$2:$J$79, 2, FALSE)</f>
        <v>120980</v>
      </c>
      <c r="C12" s="17">
        <f>VLOOKUP(CONCATENATE($A12, " ", $B$7), 'Table 4 - Full data'!$A$2:$J$79, 3, FALSE)</f>
        <v>0.28000000000000003</v>
      </c>
      <c r="D12" s="16">
        <f>VLOOKUP(CONCATENATE($A12, " ", $B$7), 'Table 4 - Full data'!$A$2:$J$79, 4, FALSE)</f>
        <v>117915</v>
      </c>
      <c r="E12" s="16">
        <f>VLOOKUP(CONCATENATE($A12, " ", $B$7), 'Table 4 - Full data'!$A$2:$J$79, 5, FALSE)</f>
        <v>80715</v>
      </c>
      <c r="F12" s="16">
        <f>VLOOKUP(CONCATENATE($A12, " ", $B$7), 'Table 4 - Full data'!$A$2:$J$79, 6, FALSE)</f>
        <v>32730</v>
      </c>
      <c r="G12" s="16">
        <f>VLOOKUP(CONCATENATE($A12, " ", $B$7), 'Table 4 - Full data'!$A$2:$J$79, 7, FALSE)</f>
        <v>4475</v>
      </c>
      <c r="H12" s="17">
        <f>VLOOKUP(CONCATENATE($A12, " ", $B$7), 'Table 4 - Full data'!$A$2:$J$79, 8, FALSE)</f>
        <v>0.68</v>
      </c>
      <c r="I12" s="17">
        <f>VLOOKUP(CONCATENATE($A12, " ", $B$7), 'Table 4 - Full data'!$A$2:$J$79, 9, FALSE)</f>
        <v>0.28000000000000003</v>
      </c>
      <c r="J12" s="17">
        <f>VLOOKUP(CONCATENATE($A12, " ", $B$7), 'Table 4 - Full data'!$A$2:$J$79, 10, FALSE)</f>
        <v>0.04</v>
      </c>
    </row>
    <row r="13" spans="1:10" x14ac:dyDescent="0.35">
      <c r="A13" s="11" t="s">
        <v>231</v>
      </c>
      <c r="B13" s="16">
        <f>VLOOKUP(CONCATENATE($A13, " ", $B$7), 'Table 4 - Full data'!$A$2:$J$79, 2, FALSE)</f>
        <v>115250</v>
      </c>
      <c r="C13" s="17">
        <f>VLOOKUP(CONCATENATE($A13, " ", $B$7), 'Table 4 - Full data'!$A$2:$J$79, 3, FALSE)</f>
        <v>0.26</v>
      </c>
      <c r="D13" s="16">
        <f>VLOOKUP(CONCATENATE($A13, " ", $B$7), 'Table 4 - Full data'!$A$2:$J$79, 4, FALSE)</f>
        <v>112005</v>
      </c>
      <c r="E13" s="16">
        <f>VLOOKUP(CONCATENATE($A13, " ", $B$7), 'Table 4 - Full data'!$A$2:$J$79, 5, FALSE)</f>
        <v>74615</v>
      </c>
      <c r="F13" s="16">
        <f>VLOOKUP(CONCATENATE($A13, " ", $B$7), 'Table 4 - Full data'!$A$2:$J$79, 6, FALSE)</f>
        <v>33630</v>
      </c>
      <c r="G13" s="16">
        <f>VLOOKUP(CONCATENATE($A13, " ", $B$7), 'Table 4 - Full data'!$A$2:$J$79, 7, FALSE)</f>
        <v>3760</v>
      </c>
      <c r="H13" s="17">
        <f>VLOOKUP(CONCATENATE($A13, " ", $B$7), 'Table 4 - Full data'!$A$2:$J$79, 8, FALSE)</f>
        <v>0.67</v>
      </c>
      <c r="I13" s="17">
        <f>VLOOKUP(CONCATENATE($A13, " ", $B$7), 'Table 4 - Full data'!$A$2:$J$79, 9, FALSE)</f>
        <v>0.3</v>
      </c>
      <c r="J13" s="17">
        <f>VLOOKUP(CONCATENATE($A13, " ", $B$7), 'Table 4 - Full data'!$A$2:$J$79, 10, FALSE)</f>
        <v>0.03</v>
      </c>
    </row>
    <row r="14" spans="1:10" x14ac:dyDescent="0.35">
      <c r="A14" s="11" t="s">
        <v>232</v>
      </c>
      <c r="B14" s="16">
        <f>VLOOKUP(CONCATENATE($A14, " ", $B$7), 'Table 4 - Full data'!$A$2:$J$79, 2, FALSE)</f>
        <v>72090</v>
      </c>
      <c r="C14" s="17">
        <f>VLOOKUP(CONCATENATE($A14, " ", $B$7), 'Table 4 - Full data'!$A$2:$J$79, 3, FALSE)</f>
        <v>0.17</v>
      </c>
      <c r="D14" s="16">
        <f>VLOOKUP(CONCATENATE($A14, " ", $B$7), 'Table 4 - Full data'!$A$2:$J$79, 4, FALSE)</f>
        <v>69770</v>
      </c>
      <c r="E14" s="16">
        <f>VLOOKUP(CONCATENATE($A14, " ", $B$7), 'Table 4 - Full data'!$A$2:$J$79, 5, FALSE)</f>
        <v>45910</v>
      </c>
      <c r="F14" s="16">
        <f>VLOOKUP(CONCATENATE($A14, " ", $B$7), 'Table 4 - Full data'!$A$2:$J$79, 6, FALSE)</f>
        <v>21675</v>
      </c>
      <c r="G14" s="16">
        <f>VLOOKUP(CONCATENATE($A14, " ", $B$7), 'Table 4 - Full data'!$A$2:$J$79, 7, FALSE)</f>
        <v>2185</v>
      </c>
      <c r="H14" s="17">
        <f>VLOOKUP(CONCATENATE($A14, " ", $B$7), 'Table 4 - Full data'!$A$2:$J$79, 8, FALSE)</f>
        <v>0.66</v>
      </c>
      <c r="I14" s="17">
        <f>VLOOKUP(CONCATENATE($A14, " ", $B$7), 'Table 4 - Full data'!$A$2:$J$79, 9, FALSE)</f>
        <v>0.31</v>
      </c>
      <c r="J14" s="17">
        <f>VLOOKUP(CONCATENATE($A14, " ", $B$7), 'Table 4 - Full data'!$A$2:$J$79, 10, FALSE)</f>
        <v>0.03</v>
      </c>
    </row>
    <row r="15" spans="1:10" x14ac:dyDescent="0.35">
      <c r="A15" s="11" t="s">
        <v>233</v>
      </c>
      <c r="B15" s="16">
        <f>VLOOKUP(CONCATENATE($A15, " ", $B$7), 'Table 4 - Full data'!$A$2:$J$79, 2, FALSE)</f>
        <v>29290</v>
      </c>
      <c r="C15" s="17">
        <f>VLOOKUP(CONCATENATE($A15, " ", $B$7), 'Table 4 - Full data'!$A$2:$J$79, 3, FALSE)</f>
        <v>7.0000000000000007E-2</v>
      </c>
      <c r="D15" s="16">
        <f>VLOOKUP(CONCATENATE($A15, " ", $B$7), 'Table 4 - Full data'!$A$2:$J$79, 4, FALSE)</f>
        <v>28245</v>
      </c>
      <c r="E15" s="16">
        <f>VLOOKUP(CONCATENATE($A15, " ", $B$7), 'Table 4 - Full data'!$A$2:$J$79, 5, FALSE)</f>
        <v>18100</v>
      </c>
      <c r="F15" s="16">
        <f>VLOOKUP(CONCATENATE($A15, " ", $B$7), 'Table 4 - Full data'!$A$2:$J$79, 6, FALSE)</f>
        <v>9270</v>
      </c>
      <c r="G15" s="16">
        <f>VLOOKUP(CONCATENATE($A15, " ", $B$7), 'Table 4 - Full data'!$A$2:$J$79, 7, FALSE)</f>
        <v>875</v>
      </c>
      <c r="H15" s="17">
        <f>VLOOKUP(CONCATENATE($A15, " ", $B$7), 'Table 4 - Full data'!$A$2:$J$79, 8, FALSE)</f>
        <v>0.64</v>
      </c>
      <c r="I15" s="17">
        <f>VLOOKUP(CONCATENATE($A15, " ", $B$7), 'Table 4 - Full data'!$A$2:$J$79, 9, FALSE)</f>
        <v>0.33</v>
      </c>
      <c r="J15" s="17">
        <f>VLOOKUP(CONCATENATE($A15, " ", $B$7), 'Table 4 - Full data'!$A$2:$J$79, 10, FALSE)</f>
        <v>0.03</v>
      </c>
    </row>
    <row r="16" spans="1:10" x14ac:dyDescent="0.35">
      <c r="A16" s="11" t="s">
        <v>234</v>
      </c>
      <c r="B16" s="16">
        <f>VLOOKUP(CONCATENATE($A16, " ", $B$7), 'Table 4 - Full data'!$A$2:$J$79, 2, FALSE)</f>
        <v>7230</v>
      </c>
      <c r="C16" s="17">
        <f>VLOOKUP(CONCATENATE($A16, " ", $B$7), 'Table 4 - Full data'!$A$2:$J$79, 3, FALSE)</f>
        <v>0.02</v>
      </c>
      <c r="D16" s="16">
        <f>VLOOKUP(CONCATENATE($A16, " ", $B$7), 'Table 4 - Full data'!$A$2:$J$79, 4, FALSE)</f>
        <v>6925</v>
      </c>
      <c r="E16" s="16">
        <f>VLOOKUP(CONCATENATE($A16, " ", $B$7), 'Table 4 - Full data'!$A$2:$J$79, 5, FALSE)</f>
        <v>4180</v>
      </c>
      <c r="F16" s="16">
        <f>VLOOKUP(CONCATENATE($A16, " ", $B$7), 'Table 4 - Full data'!$A$2:$J$79, 6, FALSE)</f>
        <v>2535</v>
      </c>
      <c r="G16" s="16">
        <f>VLOOKUP(CONCATENATE($A16, " ", $B$7), 'Table 4 - Full data'!$A$2:$J$79, 7, FALSE)</f>
        <v>210</v>
      </c>
      <c r="H16" s="17">
        <f>VLOOKUP(CONCATENATE($A16, " ", $B$7), 'Table 4 - Full data'!$A$2:$J$79, 8, FALSE)</f>
        <v>0.6</v>
      </c>
      <c r="I16" s="17">
        <f>VLOOKUP(CONCATENATE($A16, " ", $B$7), 'Table 4 - Full data'!$A$2:$J$79, 9, FALSE)</f>
        <v>0.37</v>
      </c>
      <c r="J16" s="17">
        <f>VLOOKUP(CONCATENATE($A16, " ", $B$7), 'Table 4 - Full data'!$A$2:$J$79, 10, FALSE)</f>
        <v>0.03</v>
      </c>
    </row>
    <row r="17" spans="1:10" x14ac:dyDescent="0.35">
      <c r="A17" s="11" t="s">
        <v>235</v>
      </c>
      <c r="B17" s="16">
        <f>VLOOKUP(CONCATENATE($A17, " ", $B$7), 'Table 4 - Full data'!$A$2:$J$79, 2, FALSE)</f>
        <v>1975</v>
      </c>
      <c r="C17" s="17">
        <f>VLOOKUP(CONCATENATE($A17, " ", $B$7), 'Table 4 - Full data'!$A$2:$J$79, 3, FALSE)</f>
        <v>0</v>
      </c>
      <c r="D17" s="16">
        <f>VLOOKUP(CONCATENATE($A17, " ", $B$7), 'Table 4 - Full data'!$A$2:$J$79, 4, FALSE)</f>
        <v>1875</v>
      </c>
      <c r="E17" s="16">
        <f>VLOOKUP(CONCATENATE($A17, " ", $B$7), 'Table 4 - Full data'!$A$2:$J$79, 5, FALSE)</f>
        <v>1095</v>
      </c>
      <c r="F17" s="16">
        <f>VLOOKUP(CONCATENATE($A17, " ", $B$7), 'Table 4 - Full data'!$A$2:$J$79, 6, FALSE)</f>
        <v>725</v>
      </c>
      <c r="G17" s="16">
        <f>VLOOKUP(CONCATENATE($A17, " ", $B$7), 'Table 4 - Full data'!$A$2:$J$79, 7, FALSE)</f>
        <v>60</v>
      </c>
      <c r="H17" s="17">
        <f>VLOOKUP(CONCATENATE($A17, " ", $B$7), 'Table 4 - Full data'!$A$2:$J$79, 8, FALSE)</f>
        <v>0.57999999999999996</v>
      </c>
      <c r="I17" s="17">
        <f>VLOOKUP(CONCATENATE($A17, " ", $B$7), 'Table 4 - Full data'!$A$2:$J$79, 9, FALSE)</f>
        <v>0.39</v>
      </c>
      <c r="J17" s="17">
        <f>VLOOKUP(CONCATENATE($A17, " ", $B$7), 'Table 4 - Full data'!$A$2:$J$79, 10, FALSE)</f>
        <v>0.03</v>
      </c>
    </row>
    <row r="18" spans="1:10" x14ac:dyDescent="0.35">
      <c r="A18" s="11" t="s">
        <v>236</v>
      </c>
      <c r="B18" s="16">
        <f>VLOOKUP(CONCATENATE($A18, " ", $B$7), 'Table 4 - Full data'!$A$2:$J$79, 2, FALSE)</f>
        <v>895</v>
      </c>
      <c r="C18" s="17">
        <f>VLOOKUP(CONCATENATE($A18, " ", $B$7), 'Table 4 - Full data'!$A$2:$J$79, 3, FALSE)</f>
        <v>0</v>
      </c>
      <c r="D18" s="16">
        <f>VLOOKUP(CONCATENATE($A18, " ", $B$7), 'Table 4 - Full data'!$A$2:$J$79, 4, FALSE)</f>
        <v>840</v>
      </c>
      <c r="E18" s="16">
        <f>VLOOKUP(CONCATENATE($A18, " ", $B$7), 'Table 4 - Full data'!$A$2:$J$79, 5, FALSE)</f>
        <v>485</v>
      </c>
      <c r="F18" s="16">
        <f>VLOOKUP(CONCATENATE($A18, " ", $B$7), 'Table 4 - Full data'!$A$2:$J$79, 6, FALSE)</f>
        <v>330</v>
      </c>
      <c r="G18" s="16">
        <f>VLOOKUP(CONCATENATE($A18, " ", $B$7), 'Table 4 - Full data'!$A$2:$J$79, 7, FALSE)</f>
        <v>30</v>
      </c>
      <c r="H18" s="17">
        <f>VLOOKUP(CONCATENATE($A18, " ", $B$7), 'Table 4 - Full data'!$A$2:$J$79, 8, FALSE)</f>
        <v>0.56999999999999995</v>
      </c>
      <c r="I18" s="17">
        <f>VLOOKUP(CONCATENATE($A18, " ", $B$7), 'Table 4 - Full data'!$A$2:$J$79, 9, FALSE)</f>
        <v>0.39</v>
      </c>
      <c r="J18" s="17">
        <f>VLOOKUP(CONCATENATE($A18, " ", $B$7), 'Table 4 - Full data'!$A$2:$J$79, 10, FALSE)</f>
        <v>0.03</v>
      </c>
    </row>
    <row r="19" spans="1:10" x14ac:dyDescent="0.35">
      <c r="A19" s="11" t="s">
        <v>237</v>
      </c>
      <c r="B19" s="16">
        <f>VLOOKUP(CONCATENATE($A19, " ", $B$7), 'Table 4 - Full data'!$A$2:$J$79, 2, FALSE)</f>
        <v>440</v>
      </c>
      <c r="C19" s="17">
        <f>VLOOKUP(CONCATENATE($A19, " ", $B$7), 'Table 4 - Full data'!$A$2:$J$79, 3, FALSE)</f>
        <v>0</v>
      </c>
      <c r="D19" s="16">
        <f>VLOOKUP(CONCATENATE($A19, " ", $B$7), 'Table 4 - Full data'!$A$2:$J$79, 4, FALSE)</f>
        <v>415</v>
      </c>
      <c r="E19" s="16">
        <f>VLOOKUP(CONCATENATE($A19, " ", $B$7), 'Table 4 - Full data'!$A$2:$J$79, 5, FALSE)</f>
        <v>230</v>
      </c>
      <c r="F19" s="16">
        <f>VLOOKUP(CONCATENATE($A19, " ", $B$7), 'Table 4 - Full data'!$A$2:$J$79, 6, FALSE)</f>
        <v>160</v>
      </c>
      <c r="G19" s="16">
        <f>VLOOKUP(CONCATENATE($A19, " ", $B$7), 'Table 4 - Full data'!$A$2:$J$79, 7, FALSE)</f>
        <v>25</v>
      </c>
      <c r="H19" s="17">
        <f>VLOOKUP(CONCATENATE($A19, " ", $B$7), 'Table 4 - Full data'!$A$2:$J$79, 8, FALSE)</f>
        <v>0.56000000000000005</v>
      </c>
      <c r="I19" s="17">
        <f>VLOOKUP(CONCATENATE($A19, " ", $B$7), 'Table 4 - Full data'!$A$2:$J$79, 9, FALSE)</f>
        <v>0.38</v>
      </c>
      <c r="J19" s="17">
        <f>VLOOKUP(CONCATENATE($A19, " ", $B$7), 'Table 4 - Full data'!$A$2:$J$79, 10, FALSE)</f>
        <v>0.06</v>
      </c>
    </row>
    <row r="20" spans="1:10" x14ac:dyDescent="0.35">
      <c r="A20" s="11" t="s">
        <v>238</v>
      </c>
      <c r="B20" s="16">
        <f>VLOOKUP(CONCATENATE($A20, " ", $B$7), 'Table 4 - Full data'!$A$2:$J$79, 2, FALSE)</f>
        <v>210</v>
      </c>
      <c r="C20" s="17">
        <f>VLOOKUP(CONCATENATE($A20, " ", $B$7), 'Table 4 - Full data'!$A$2:$J$79, 3, FALSE)</f>
        <v>0</v>
      </c>
      <c r="D20" s="16">
        <f>VLOOKUP(CONCATENATE($A20, " ", $B$7), 'Table 4 - Full data'!$A$2:$J$79, 4, FALSE)</f>
        <v>195</v>
      </c>
      <c r="E20" s="16">
        <f>VLOOKUP(CONCATENATE($A20, " ", $B$7), 'Table 4 - Full data'!$A$2:$J$79, 5, FALSE)</f>
        <v>95</v>
      </c>
      <c r="F20" s="16">
        <f>VLOOKUP(CONCATENATE($A20, " ", $B$7), 'Table 4 - Full data'!$A$2:$J$79, 6, FALSE)</f>
        <v>95</v>
      </c>
      <c r="G20" s="16">
        <f>VLOOKUP(CONCATENATE($A20, " ", $B$7), 'Table 4 - Full data'!$A$2:$J$79, 7, FALSE)</f>
        <v>5</v>
      </c>
      <c r="H20" s="17">
        <f>VLOOKUP(CONCATENATE($A20, " ", $B$7), 'Table 4 - Full data'!$A$2:$J$79, 8, FALSE)</f>
        <v>0.48</v>
      </c>
      <c r="I20" s="17">
        <f>VLOOKUP(CONCATENATE($A20, " ", $B$7), 'Table 4 - Full data'!$A$2:$J$79, 9, FALSE)</f>
        <v>0.48</v>
      </c>
      <c r="J20" s="17">
        <f>VLOOKUP(CONCATENATE($A20, " ", $B$7), 'Table 4 - Full data'!$A$2:$J$79, 10, FALSE)</f>
        <v>0.03</v>
      </c>
    </row>
    <row r="21" spans="1:10" x14ac:dyDescent="0.35">
      <c r="A21" s="11" t="s">
        <v>221</v>
      </c>
      <c r="B21" s="16">
        <f>VLOOKUP(CONCATENATE($A21, " ", $B$7), 'Table 4 - Full data'!$A$2:$J$79, 2, FALSE)</f>
        <v>805</v>
      </c>
      <c r="C21" s="17">
        <f>VLOOKUP(CONCATENATE($A21, " ", $B$7), 'Table 4 - Full data'!$A$2:$J$79, 3, FALSE)</f>
        <v>0</v>
      </c>
      <c r="D21" s="16">
        <f>VLOOKUP(CONCATENATE($A21, " ", $B$7), 'Table 4 - Full data'!$A$2:$J$79, 4, FALSE)</f>
        <v>475</v>
      </c>
      <c r="E21" s="16">
        <f>VLOOKUP(CONCATENATE($A21, " ", $B$7), 'Table 4 - Full data'!$A$2:$J$79, 5, FALSE)</f>
        <v>5</v>
      </c>
      <c r="F21" s="16">
        <f>VLOOKUP(CONCATENATE($A21, " ", $B$7), 'Table 4 - Full data'!$A$2:$J$79, 6, FALSE)</f>
        <v>55</v>
      </c>
      <c r="G21" s="16">
        <f>VLOOKUP(CONCATENATE($A21, " ", $B$7), 'Table 4 - Full data'!$A$2:$J$79, 7, FALSE)</f>
        <v>415</v>
      </c>
      <c r="H21" s="17">
        <f>VLOOKUP(CONCATENATE($A21, " ", $B$7), 'Table 4 - Full data'!$A$2:$J$79, 8, FALSE)</f>
        <v>0.01</v>
      </c>
      <c r="I21" s="17">
        <f>VLOOKUP(CONCATENATE($A21, " ", $B$7), 'Table 4 - Full data'!$A$2:$J$79, 9, FALSE)</f>
        <v>0.11</v>
      </c>
      <c r="J21" s="17">
        <f>VLOOKUP(CONCATENATE($A21, " ", $B$7), 'Table 4 - Full data'!$A$2:$J$79, 10, FALSE)</f>
        <v>0.88</v>
      </c>
    </row>
    <row r="22" spans="1:10" x14ac:dyDescent="0.35">
      <c r="A22" s="11" t="s">
        <v>56</v>
      </c>
      <c r="B22" s="11"/>
      <c r="C22" s="11"/>
      <c r="D22" s="11"/>
      <c r="E22" s="11"/>
      <c r="F22" s="11"/>
      <c r="G22" s="11"/>
      <c r="H22" s="11"/>
      <c r="I22" s="11"/>
      <c r="J22" s="11"/>
    </row>
    <row r="23" spans="1:10" x14ac:dyDescent="0.35">
      <c r="A23" s="11" t="s">
        <v>74</v>
      </c>
      <c r="B23" s="11"/>
      <c r="C23" s="11"/>
      <c r="D23" s="11"/>
      <c r="E23" s="11"/>
      <c r="F23" s="11"/>
      <c r="G23" s="11"/>
      <c r="H23" s="11"/>
      <c r="I23" s="11"/>
      <c r="J23" s="11"/>
    </row>
    <row r="24" spans="1:10" ht="170.5" x14ac:dyDescent="0.35">
      <c r="A24" s="24" t="s">
        <v>57</v>
      </c>
      <c r="B24" s="11"/>
      <c r="C24" s="11"/>
      <c r="D24" s="11"/>
      <c r="E24" s="11"/>
      <c r="F24" s="11"/>
      <c r="G24" s="11"/>
      <c r="H24" s="11"/>
      <c r="I24" s="11"/>
      <c r="J24" s="11"/>
    </row>
    <row r="25" spans="1:10" x14ac:dyDescent="0.35">
      <c r="A25" s="11" t="s">
        <v>75</v>
      </c>
      <c r="B25" s="11"/>
      <c r="C25" s="11"/>
      <c r="D25" s="11"/>
      <c r="E25" s="11"/>
      <c r="F25" s="11"/>
      <c r="G25" s="11"/>
      <c r="H25" s="11"/>
      <c r="I25" s="11"/>
      <c r="J25" s="11"/>
    </row>
    <row r="26" spans="1:10" x14ac:dyDescent="0.35">
      <c r="A26" s="11" t="s">
        <v>76</v>
      </c>
      <c r="B26" s="11"/>
      <c r="C26" s="11"/>
      <c r="D26" s="11"/>
      <c r="E26" s="11"/>
      <c r="F26" s="11"/>
      <c r="G26" s="11"/>
      <c r="H26" s="11"/>
      <c r="I26" s="11"/>
      <c r="J26" s="11"/>
    </row>
    <row r="27" spans="1:10" x14ac:dyDescent="0.35">
      <c r="A27" s="11" t="s">
        <v>77</v>
      </c>
      <c r="B27" s="11"/>
      <c r="C27" s="11"/>
      <c r="D27" s="11"/>
      <c r="E27" s="11"/>
      <c r="F27" s="11"/>
      <c r="G27" s="11"/>
      <c r="H27" s="11"/>
      <c r="I27" s="11"/>
      <c r="J27" s="11"/>
    </row>
    <row r="28" spans="1:10" x14ac:dyDescent="0.35">
      <c r="A28" s="11" t="s">
        <v>78</v>
      </c>
      <c r="B28" s="11"/>
      <c r="C28" s="11"/>
      <c r="D28" s="11"/>
      <c r="E28" s="11"/>
      <c r="F28" s="11"/>
      <c r="G28" s="11"/>
      <c r="H28" s="11"/>
      <c r="I28" s="11"/>
      <c r="J28" s="11"/>
    </row>
    <row r="29" spans="1:10" x14ac:dyDescent="0.35">
      <c r="A29" s="11" t="s">
        <v>79</v>
      </c>
      <c r="B29" s="11"/>
      <c r="C29" s="11"/>
      <c r="D29" s="11"/>
      <c r="E29" s="11"/>
      <c r="F29" s="11"/>
      <c r="G29" s="11"/>
      <c r="H29" s="11"/>
      <c r="I29" s="11"/>
      <c r="J29" s="11"/>
    </row>
    <row r="30" spans="1:10" x14ac:dyDescent="0.35">
      <c r="A30" s="11" t="s">
        <v>80</v>
      </c>
      <c r="B30" s="11"/>
      <c r="C30" s="11"/>
      <c r="D30" s="11"/>
      <c r="E30" s="11"/>
      <c r="F30" s="11"/>
      <c r="G30" s="11"/>
      <c r="H30" s="11"/>
      <c r="I30" s="11"/>
      <c r="J30"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{E90B17BC-7160-4613-AE26-5C64F9F3C424}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90B17BC-7160-4613-AE26-5C64F9F3C424}">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0" t="s">
        <v>5</v>
      </c>
      <c r="B1" s="11"/>
      <c r="C1" s="11"/>
      <c r="D1" s="11"/>
      <c r="E1" s="11"/>
      <c r="F1" s="11"/>
      <c r="G1" s="11"/>
      <c r="H1" s="11"/>
      <c r="I1" s="11"/>
      <c r="J1" s="11"/>
    </row>
    <row r="2" spans="1:10" ht="124" x14ac:dyDescent="0.35">
      <c r="A2" s="24" t="s">
        <v>30</v>
      </c>
      <c r="B2" s="11"/>
      <c r="C2" s="11"/>
      <c r="D2" s="11"/>
      <c r="E2" s="11"/>
      <c r="F2" s="11"/>
      <c r="G2" s="11"/>
      <c r="H2" s="11"/>
      <c r="I2" s="11"/>
      <c r="J2" s="11"/>
    </row>
    <row r="3" spans="1:10" x14ac:dyDescent="0.35">
      <c r="A3" s="11" t="s">
        <v>31</v>
      </c>
      <c r="B3" s="11"/>
      <c r="C3" s="11"/>
      <c r="D3" s="11"/>
      <c r="E3" s="11"/>
      <c r="F3" s="11"/>
      <c r="G3" s="11"/>
      <c r="H3" s="11"/>
      <c r="I3" s="11"/>
      <c r="J3" s="11"/>
    </row>
    <row r="4" spans="1:10" x14ac:dyDescent="0.35">
      <c r="A4" s="11" t="s">
        <v>19</v>
      </c>
      <c r="B4" s="11"/>
      <c r="C4" s="11"/>
      <c r="D4" s="11"/>
      <c r="E4" s="11"/>
      <c r="F4" s="11"/>
      <c r="G4" s="11"/>
      <c r="H4" s="11"/>
      <c r="I4" s="11"/>
      <c r="J4" s="11"/>
    </row>
    <row r="5" spans="1:10" x14ac:dyDescent="0.35">
      <c r="A5" s="11" t="s">
        <v>20</v>
      </c>
      <c r="B5" s="11"/>
      <c r="C5" s="11"/>
      <c r="D5" s="11"/>
      <c r="E5" s="11"/>
      <c r="F5" s="11"/>
      <c r="G5" s="11"/>
      <c r="H5" s="11"/>
      <c r="I5" s="11"/>
      <c r="J5" s="11"/>
    </row>
    <row r="6" spans="1:10" x14ac:dyDescent="0.35">
      <c r="A6" s="11" t="s">
        <v>32</v>
      </c>
      <c r="B6" s="11"/>
      <c r="C6" s="11"/>
      <c r="D6" s="11"/>
      <c r="E6" s="11"/>
      <c r="F6" s="11"/>
      <c r="G6" s="11"/>
      <c r="H6" s="11"/>
      <c r="I6" s="11"/>
      <c r="J6" s="11"/>
    </row>
    <row r="7" spans="1:10" ht="31" x14ac:dyDescent="0.35">
      <c r="A7" s="12" t="s">
        <v>743</v>
      </c>
      <c r="B7" s="12" t="s">
        <v>306</v>
      </c>
      <c r="C7" s="11"/>
      <c r="D7" s="11"/>
      <c r="E7" s="11"/>
      <c r="F7" s="11"/>
      <c r="G7" s="11"/>
      <c r="H7" s="11"/>
      <c r="I7" s="11"/>
      <c r="J7" s="11"/>
    </row>
    <row r="8" spans="1:10" ht="80.150000000000006" customHeight="1" x14ac:dyDescent="0.35">
      <c r="A8" s="12" t="s">
        <v>756</v>
      </c>
      <c r="B8" s="12" t="s">
        <v>757</v>
      </c>
      <c r="C8" s="12" t="s">
        <v>153</v>
      </c>
      <c r="D8" s="12" t="s">
        <v>227</v>
      </c>
      <c r="E8" s="12" t="s">
        <v>758</v>
      </c>
      <c r="F8" s="12" t="s">
        <v>759</v>
      </c>
      <c r="G8" s="12" t="s">
        <v>760</v>
      </c>
      <c r="H8" s="12" t="s">
        <v>154</v>
      </c>
      <c r="I8" s="12" t="s">
        <v>155</v>
      </c>
      <c r="J8" s="12" t="s">
        <v>156</v>
      </c>
    </row>
    <row r="9" spans="1:10" x14ac:dyDescent="0.35">
      <c r="A9" s="13" t="s">
        <v>157</v>
      </c>
      <c r="B9" s="14">
        <f>VLOOKUP(CONCATENATE($A9, " ", $B$7), 'Table 5 - Full data'!$A$2:$J$217, 2, FALSE)</f>
        <v>436115</v>
      </c>
      <c r="C9" s="15">
        <f>VLOOKUP(CONCATENATE($A9, " ", $B$7), 'Table 5 - Full data'!$A$2:$J$217, 3, FALSE)</f>
        <v>1</v>
      </c>
      <c r="D9" s="14">
        <f>VLOOKUP(CONCATENATE($A9, " ", $B$7), 'Table 5 - Full data'!$A$2:$J$217, 4, FALSE)</f>
        <v>423105</v>
      </c>
      <c r="E9" s="14">
        <f>VLOOKUP(CONCATENATE($A9, " ", $B$7), 'Table 5 - Full data'!$A$2:$J$217, 5, FALSE)</f>
        <v>284495</v>
      </c>
      <c r="F9" s="14">
        <f>VLOOKUP(CONCATENATE($A9, " ", $B$7), 'Table 5 - Full data'!$A$2:$J$217, 6, FALSE)</f>
        <v>122815</v>
      </c>
      <c r="G9" s="14">
        <f>VLOOKUP(CONCATENATE($A9, " ", $B$7), 'Table 5 - Full data'!$A$2:$J$217, 7, FALSE)</f>
        <v>15795</v>
      </c>
      <c r="H9" s="15">
        <f>VLOOKUP(CONCATENATE($A9, " ", $B$7), 'Table 5 - Full data'!$A$2:$J$217, 8, FALSE)</f>
        <v>0.67</v>
      </c>
      <c r="I9" s="15">
        <f>VLOOKUP(CONCATENATE($A9, " ", $B$7), 'Table 5 - Full data'!$A$2:$J$217, 9, FALSE)</f>
        <v>0.28999999999999998</v>
      </c>
      <c r="J9" s="15">
        <f>VLOOKUP(CONCATENATE($A9, " ", $B$7), 'Table 5 - Full data'!$A$2:$J$217, 10, FALSE)</f>
        <v>0.04</v>
      </c>
    </row>
    <row r="10" spans="1:10" x14ac:dyDescent="0.35">
      <c r="A10" s="11" t="s">
        <v>239</v>
      </c>
      <c r="B10" s="16">
        <f>VLOOKUP(CONCATENATE($A10, " ", $B$7), 'Table 5 - Full data'!$A$2:$J$217, 2, FALSE)</f>
        <v>13790</v>
      </c>
      <c r="C10" s="17">
        <f>VLOOKUP(CONCATENATE($A10, " ", $B$7), 'Table 5 - Full data'!$A$2:$J$217, 3, FALSE)</f>
        <v>0.03</v>
      </c>
      <c r="D10" s="16">
        <f>VLOOKUP(CONCATENATE($A10, " ", $B$7), 'Table 5 - Full data'!$A$2:$J$217, 4, FALSE)</f>
        <v>13320</v>
      </c>
      <c r="E10" s="16">
        <f>VLOOKUP(CONCATENATE($A10, " ", $B$7), 'Table 5 - Full data'!$A$2:$J$217, 5, FALSE)</f>
        <v>8895</v>
      </c>
      <c r="F10" s="16">
        <f>VLOOKUP(CONCATENATE($A10, " ", $B$7), 'Table 5 - Full data'!$A$2:$J$217, 6, FALSE)</f>
        <v>3915</v>
      </c>
      <c r="G10" s="16">
        <f>VLOOKUP(CONCATENATE($A10, " ", $B$7), 'Table 5 - Full data'!$A$2:$J$217, 7, FALSE)</f>
        <v>510</v>
      </c>
      <c r="H10" s="17">
        <f>VLOOKUP(CONCATENATE($A10, " ", $B$7), 'Table 5 - Full data'!$A$2:$J$217, 8, FALSE)</f>
        <v>0.67</v>
      </c>
      <c r="I10" s="17">
        <f>VLOOKUP(CONCATENATE($A10, " ", $B$7), 'Table 5 - Full data'!$A$2:$J$217, 9, FALSE)</f>
        <v>0.28999999999999998</v>
      </c>
      <c r="J10" s="17">
        <f>VLOOKUP(CONCATENATE($A10, " ", $B$7), 'Table 5 - Full data'!$A$2:$J$217, 10, FALSE)</f>
        <v>0.04</v>
      </c>
    </row>
    <row r="11" spans="1:10" x14ac:dyDescent="0.35">
      <c r="A11" s="11" t="s">
        <v>240</v>
      </c>
      <c r="B11" s="16">
        <f>VLOOKUP(CONCATENATE($A11, " ", $B$7), 'Table 5 - Full data'!$A$2:$J$217, 2, FALSE)</f>
        <v>11710</v>
      </c>
      <c r="C11" s="17">
        <f>VLOOKUP(CONCATENATE($A11, " ", $B$7), 'Table 5 - Full data'!$A$2:$J$217, 3, FALSE)</f>
        <v>0.03</v>
      </c>
      <c r="D11" s="16">
        <f>VLOOKUP(CONCATENATE($A11, " ", $B$7), 'Table 5 - Full data'!$A$2:$J$217, 4, FALSE)</f>
        <v>11335</v>
      </c>
      <c r="E11" s="16">
        <f>VLOOKUP(CONCATENATE($A11, " ", $B$7), 'Table 5 - Full data'!$A$2:$J$217, 5, FALSE)</f>
        <v>7535</v>
      </c>
      <c r="F11" s="16">
        <f>VLOOKUP(CONCATENATE($A11, " ", $B$7), 'Table 5 - Full data'!$A$2:$J$217, 6, FALSE)</f>
        <v>3400</v>
      </c>
      <c r="G11" s="16">
        <f>VLOOKUP(CONCATENATE($A11, " ", $B$7), 'Table 5 - Full data'!$A$2:$J$217, 7, FALSE)</f>
        <v>400</v>
      </c>
      <c r="H11" s="17">
        <f>VLOOKUP(CONCATENATE($A11, " ", $B$7), 'Table 5 - Full data'!$A$2:$J$217, 8, FALSE)</f>
        <v>0.66</v>
      </c>
      <c r="I11" s="17">
        <f>VLOOKUP(CONCATENATE($A11, " ", $B$7), 'Table 5 - Full data'!$A$2:$J$217, 9, FALSE)</f>
        <v>0.3</v>
      </c>
      <c r="J11" s="17">
        <f>VLOOKUP(CONCATENATE($A11, " ", $B$7), 'Table 5 - Full data'!$A$2:$J$217, 10, FALSE)</f>
        <v>0.04</v>
      </c>
    </row>
    <row r="12" spans="1:10" x14ac:dyDescent="0.35">
      <c r="A12" s="11" t="s">
        <v>241</v>
      </c>
      <c r="B12" s="16">
        <f>VLOOKUP(CONCATENATE($A12, " ", $B$7), 'Table 5 - Full data'!$A$2:$J$217, 2, FALSE)</f>
        <v>8215</v>
      </c>
      <c r="C12" s="17">
        <f>VLOOKUP(CONCATENATE($A12, " ", $B$7), 'Table 5 - Full data'!$A$2:$J$217, 3, FALSE)</f>
        <v>0.02</v>
      </c>
      <c r="D12" s="16">
        <f>VLOOKUP(CONCATENATE($A12, " ", $B$7), 'Table 5 - Full data'!$A$2:$J$217, 4, FALSE)</f>
        <v>7975</v>
      </c>
      <c r="E12" s="16">
        <f>VLOOKUP(CONCATENATE($A12, " ", $B$7), 'Table 5 - Full data'!$A$2:$J$217, 5, FALSE)</f>
        <v>5625</v>
      </c>
      <c r="F12" s="16">
        <f>VLOOKUP(CONCATENATE($A12, " ", $B$7), 'Table 5 - Full data'!$A$2:$J$217, 6, FALSE)</f>
        <v>2085</v>
      </c>
      <c r="G12" s="16">
        <f>VLOOKUP(CONCATENATE($A12, " ", $B$7), 'Table 5 - Full data'!$A$2:$J$217, 7, FALSE)</f>
        <v>270</v>
      </c>
      <c r="H12" s="17">
        <f>VLOOKUP(CONCATENATE($A12, " ", $B$7), 'Table 5 - Full data'!$A$2:$J$217, 8, FALSE)</f>
        <v>0.71</v>
      </c>
      <c r="I12" s="17">
        <f>VLOOKUP(CONCATENATE($A12, " ", $B$7), 'Table 5 - Full data'!$A$2:$J$217, 9, FALSE)</f>
        <v>0.26</v>
      </c>
      <c r="J12" s="17">
        <f>VLOOKUP(CONCATENATE($A12, " ", $B$7), 'Table 5 - Full data'!$A$2:$J$217, 10, FALSE)</f>
        <v>0.03</v>
      </c>
    </row>
    <row r="13" spans="1:10" x14ac:dyDescent="0.35">
      <c r="A13" s="11" t="s">
        <v>242</v>
      </c>
      <c r="B13" s="16">
        <f>VLOOKUP(CONCATENATE($A13, " ", $B$7), 'Table 5 - Full data'!$A$2:$J$217, 2, FALSE)</f>
        <v>5025</v>
      </c>
      <c r="C13" s="17">
        <f>VLOOKUP(CONCATENATE($A13, " ", $B$7), 'Table 5 - Full data'!$A$2:$J$217, 3, FALSE)</f>
        <v>0.01</v>
      </c>
      <c r="D13" s="16">
        <f>VLOOKUP(CONCATENATE($A13, " ", $B$7), 'Table 5 - Full data'!$A$2:$J$217, 4, FALSE)</f>
        <v>4855</v>
      </c>
      <c r="E13" s="16">
        <f>VLOOKUP(CONCATENATE($A13, " ", $B$7), 'Table 5 - Full data'!$A$2:$J$217, 5, FALSE)</f>
        <v>3300</v>
      </c>
      <c r="F13" s="16">
        <f>VLOOKUP(CONCATENATE($A13, " ", $B$7), 'Table 5 - Full data'!$A$2:$J$217, 6, FALSE)</f>
        <v>1395</v>
      </c>
      <c r="G13" s="16">
        <f>VLOOKUP(CONCATENATE($A13, " ", $B$7), 'Table 5 - Full data'!$A$2:$J$217, 7, FALSE)</f>
        <v>155</v>
      </c>
      <c r="H13" s="17">
        <f>VLOOKUP(CONCATENATE($A13, " ", $B$7), 'Table 5 - Full data'!$A$2:$J$217, 8, FALSE)</f>
        <v>0.68</v>
      </c>
      <c r="I13" s="17">
        <f>VLOOKUP(CONCATENATE($A13, " ", $B$7), 'Table 5 - Full data'!$A$2:$J$217, 9, FALSE)</f>
        <v>0.28999999999999998</v>
      </c>
      <c r="J13" s="17">
        <f>VLOOKUP(CONCATENATE($A13, " ", $B$7), 'Table 5 - Full data'!$A$2:$J$217, 10, FALSE)</f>
        <v>0.03</v>
      </c>
    </row>
    <row r="14" spans="1:10" x14ac:dyDescent="0.35">
      <c r="A14" s="11" t="s">
        <v>243</v>
      </c>
      <c r="B14" s="16">
        <f>VLOOKUP(CONCATENATE($A14, " ", $B$7), 'Table 5 - Full data'!$A$2:$J$217, 2, FALSE)</f>
        <v>4715</v>
      </c>
      <c r="C14" s="17">
        <f>VLOOKUP(CONCATENATE($A14, " ", $B$7), 'Table 5 - Full data'!$A$2:$J$217, 3, FALSE)</f>
        <v>0.01</v>
      </c>
      <c r="D14" s="16">
        <f>VLOOKUP(CONCATENATE($A14, " ", $B$7), 'Table 5 - Full data'!$A$2:$J$217, 4, FALSE)</f>
        <v>4590</v>
      </c>
      <c r="E14" s="16">
        <f>VLOOKUP(CONCATENATE($A14, " ", $B$7), 'Table 5 - Full data'!$A$2:$J$217, 5, FALSE)</f>
        <v>3235</v>
      </c>
      <c r="F14" s="16">
        <f>VLOOKUP(CONCATENATE($A14, " ", $B$7), 'Table 5 - Full data'!$A$2:$J$217, 6, FALSE)</f>
        <v>1210</v>
      </c>
      <c r="G14" s="16">
        <f>VLOOKUP(CONCATENATE($A14, " ", $B$7), 'Table 5 - Full data'!$A$2:$J$217, 7, FALSE)</f>
        <v>150</v>
      </c>
      <c r="H14" s="17">
        <f>VLOOKUP(CONCATENATE($A14, " ", $B$7), 'Table 5 - Full data'!$A$2:$J$217, 8, FALSE)</f>
        <v>0.7</v>
      </c>
      <c r="I14" s="17">
        <f>VLOOKUP(CONCATENATE($A14, " ", $B$7), 'Table 5 - Full data'!$A$2:$J$217, 9, FALSE)</f>
        <v>0.26</v>
      </c>
      <c r="J14" s="17">
        <f>VLOOKUP(CONCATENATE($A14, " ", $B$7), 'Table 5 - Full data'!$A$2:$J$217, 10, FALSE)</f>
        <v>0.03</v>
      </c>
    </row>
    <row r="15" spans="1:10" x14ac:dyDescent="0.35">
      <c r="A15" s="11" t="s">
        <v>244</v>
      </c>
      <c r="B15" s="16">
        <f>VLOOKUP(CONCATENATE($A15, " ", $B$7), 'Table 5 - Full data'!$A$2:$J$217, 2, FALSE)</f>
        <v>11415</v>
      </c>
      <c r="C15" s="17">
        <f>VLOOKUP(CONCATENATE($A15, " ", $B$7), 'Table 5 - Full data'!$A$2:$J$217, 3, FALSE)</f>
        <v>0.03</v>
      </c>
      <c r="D15" s="16">
        <f>VLOOKUP(CONCATENATE($A15, " ", $B$7), 'Table 5 - Full data'!$A$2:$J$217, 4, FALSE)</f>
        <v>11085</v>
      </c>
      <c r="E15" s="16">
        <f>VLOOKUP(CONCATENATE($A15, " ", $B$7), 'Table 5 - Full data'!$A$2:$J$217, 5, FALSE)</f>
        <v>7765</v>
      </c>
      <c r="F15" s="16">
        <f>VLOOKUP(CONCATENATE($A15, " ", $B$7), 'Table 5 - Full data'!$A$2:$J$217, 6, FALSE)</f>
        <v>2905</v>
      </c>
      <c r="G15" s="16">
        <f>VLOOKUP(CONCATENATE($A15, " ", $B$7), 'Table 5 - Full data'!$A$2:$J$217, 7, FALSE)</f>
        <v>415</v>
      </c>
      <c r="H15" s="17">
        <f>VLOOKUP(CONCATENATE($A15, " ", $B$7), 'Table 5 - Full data'!$A$2:$J$217, 8, FALSE)</f>
        <v>0.7</v>
      </c>
      <c r="I15" s="17">
        <f>VLOOKUP(CONCATENATE($A15, " ", $B$7), 'Table 5 - Full data'!$A$2:$J$217, 9, FALSE)</f>
        <v>0.26</v>
      </c>
      <c r="J15" s="17">
        <f>VLOOKUP(CONCATENATE($A15, " ", $B$7), 'Table 5 - Full data'!$A$2:$J$217, 10, FALSE)</f>
        <v>0.04</v>
      </c>
    </row>
    <row r="16" spans="1:10" x14ac:dyDescent="0.35">
      <c r="A16" s="11" t="s">
        <v>245</v>
      </c>
      <c r="B16" s="16">
        <f>VLOOKUP(CONCATENATE($A16, " ", $B$7), 'Table 5 - Full data'!$A$2:$J$217, 2, FALSE)</f>
        <v>14720</v>
      </c>
      <c r="C16" s="17">
        <f>VLOOKUP(CONCATENATE($A16, " ", $B$7), 'Table 5 - Full data'!$A$2:$J$217, 3, FALSE)</f>
        <v>0.03</v>
      </c>
      <c r="D16" s="16">
        <f>VLOOKUP(CONCATENATE($A16, " ", $B$7), 'Table 5 - Full data'!$A$2:$J$217, 4, FALSE)</f>
        <v>14310</v>
      </c>
      <c r="E16" s="16">
        <f>VLOOKUP(CONCATENATE($A16, " ", $B$7), 'Table 5 - Full data'!$A$2:$J$217, 5, FALSE)</f>
        <v>10125</v>
      </c>
      <c r="F16" s="16">
        <f>VLOOKUP(CONCATENATE($A16, " ", $B$7), 'Table 5 - Full data'!$A$2:$J$217, 6, FALSE)</f>
        <v>3610</v>
      </c>
      <c r="G16" s="16">
        <f>VLOOKUP(CONCATENATE($A16, " ", $B$7), 'Table 5 - Full data'!$A$2:$J$217, 7, FALSE)</f>
        <v>570</v>
      </c>
      <c r="H16" s="17">
        <f>VLOOKUP(CONCATENATE($A16, " ", $B$7), 'Table 5 - Full data'!$A$2:$J$217, 8, FALSE)</f>
        <v>0.71</v>
      </c>
      <c r="I16" s="17">
        <f>VLOOKUP(CONCATENATE($A16, " ", $B$7), 'Table 5 - Full data'!$A$2:$J$217, 9, FALSE)</f>
        <v>0.25</v>
      </c>
      <c r="J16" s="17">
        <f>VLOOKUP(CONCATENATE($A16, " ", $B$7), 'Table 5 - Full data'!$A$2:$J$217, 10, FALSE)</f>
        <v>0.04</v>
      </c>
    </row>
    <row r="17" spans="1:10" x14ac:dyDescent="0.35">
      <c r="A17" s="11" t="s">
        <v>246</v>
      </c>
      <c r="B17" s="16">
        <f>VLOOKUP(CONCATENATE($A17, " ", $B$7), 'Table 5 - Full data'!$A$2:$J$217, 2, FALSE)</f>
        <v>12645</v>
      </c>
      <c r="C17" s="17">
        <f>VLOOKUP(CONCATENATE($A17, " ", $B$7), 'Table 5 - Full data'!$A$2:$J$217, 3, FALSE)</f>
        <v>0.03</v>
      </c>
      <c r="D17" s="16">
        <f>VLOOKUP(CONCATENATE($A17, " ", $B$7), 'Table 5 - Full data'!$A$2:$J$217, 4, FALSE)</f>
        <v>12300</v>
      </c>
      <c r="E17" s="16">
        <f>VLOOKUP(CONCATENATE($A17, " ", $B$7), 'Table 5 - Full data'!$A$2:$J$217, 5, FALSE)</f>
        <v>8670</v>
      </c>
      <c r="F17" s="16">
        <f>VLOOKUP(CONCATENATE($A17, " ", $B$7), 'Table 5 - Full data'!$A$2:$J$217, 6, FALSE)</f>
        <v>3135</v>
      </c>
      <c r="G17" s="16">
        <f>VLOOKUP(CONCATENATE($A17, " ", $B$7), 'Table 5 - Full data'!$A$2:$J$217, 7, FALSE)</f>
        <v>490</v>
      </c>
      <c r="H17" s="17">
        <f>VLOOKUP(CONCATENATE($A17, " ", $B$7), 'Table 5 - Full data'!$A$2:$J$217, 8, FALSE)</f>
        <v>0.71</v>
      </c>
      <c r="I17" s="17">
        <f>VLOOKUP(CONCATENATE($A17, " ", $B$7), 'Table 5 - Full data'!$A$2:$J$217, 9, FALSE)</f>
        <v>0.25</v>
      </c>
      <c r="J17" s="17">
        <f>VLOOKUP(CONCATENATE($A17, " ", $B$7), 'Table 5 - Full data'!$A$2:$J$217, 10, FALSE)</f>
        <v>0.04</v>
      </c>
    </row>
    <row r="18" spans="1:10" x14ac:dyDescent="0.35">
      <c r="A18" s="11" t="s">
        <v>247</v>
      </c>
      <c r="B18" s="16">
        <f>VLOOKUP(CONCATENATE($A18, " ", $B$7), 'Table 5 - Full data'!$A$2:$J$217, 2, FALSE)</f>
        <v>4315</v>
      </c>
      <c r="C18" s="17">
        <f>VLOOKUP(CONCATENATE($A18, " ", $B$7), 'Table 5 - Full data'!$A$2:$J$217, 3, FALSE)</f>
        <v>0.01</v>
      </c>
      <c r="D18" s="16">
        <f>VLOOKUP(CONCATENATE($A18, " ", $B$7), 'Table 5 - Full data'!$A$2:$J$217, 4, FALSE)</f>
        <v>4175</v>
      </c>
      <c r="E18" s="16">
        <f>VLOOKUP(CONCATENATE($A18, " ", $B$7), 'Table 5 - Full data'!$A$2:$J$217, 5, FALSE)</f>
        <v>2820</v>
      </c>
      <c r="F18" s="16">
        <f>VLOOKUP(CONCATENATE($A18, " ", $B$7), 'Table 5 - Full data'!$A$2:$J$217, 6, FALSE)</f>
        <v>1225</v>
      </c>
      <c r="G18" s="16">
        <f>VLOOKUP(CONCATENATE($A18, " ", $B$7), 'Table 5 - Full data'!$A$2:$J$217, 7, FALSE)</f>
        <v>135</v>
      </c>
      <c r="H18" s="17">
        <f>VLOOKUP(CONCATENATE($A18, " ", $B$7), 'Table 5 - Full data'!$A$2:$J$217, 8, FALSE)</f>
        <v>0.67</v>
      </c>
      <c r="I18" s="17">
        <f>VLOOKUP(CONCATENATE($A18, " ", $B$7), 'Table 5 - Full data'!$A$2:$J$217, 9, FALSE)</f>
        <v>0.28999999999999998</v>
      </c>
      <c r="J18" s="17">
        <f>VLOOKUP(CONCATENATE($A18, " ", $B$7), 'Table 5 - Full data'!$A$2:$J$217, 10, FALSE)</f>
        <v>0.03</v>
      </c>
    </row>
    <row r="19" spans="1:10" x14ac:dyDescent="0.35">
      <c r="A19" s="11" t="s">
        <v>248</v>
      </c>
      <c r="B19" s="16">
        <f>VLOOKUP(CONCATENATE($A19, " ", $B$7), 'Table 5 - Full data'!$A$2:$J$217, 2, FALSE)</f>
        <v>7270</v>
      </c>
      <c r="C19" s="17">
        <f>VLOOKUP(CONCATENATE($A19, " ", $B$7), 'Table 5 - Full data'!$A$2:$J$217, 3, FALSE)</f>
        <v>0.02</v>
      </c>
      <c r="D19" s="16">
        <f>VLOOKUP(CONCATENATE($A19, " ", $B$7), 'Table 5 - Full data'!$A$2:$J$217, 4, FALSE)</f>
        <v>7065</v>
      </c>
      <c r="E19" s="16">
        <f>VLOOKUP(CONCATENATE($A19, " ", $B$7), 'Table 5 - Full data'!$A$2:$J$217, 5, FALSE)</f>
        <v>4910</v>
      </c>
      <c r="F19" s="16">
        <f>VLOOKUP(CONCATENATE($A19, " ", $B$7), 'Table 5 - Full data'!$A$2:$J$217, 6, FALSE)</f>
        <v>1930</v>
      </c>
      <c r="G19" s="16">
        <f>VLOOKUP(CONCATENATE($A19, " ", $B$7), 'Table 5 - Full data'!$A$2:$J$217, 7, FALSE)</f>
        <v>230</v>
      </c>
      <c r="H19" s="17">
        <f>VLOOKUP(CONCATENATE($A19, " ", $B$7), 'Table 5 - Full data'!$A$2:$J$217, 8, FALSE)</f>
        <v>0.69</v>
      </c>
      <c r="I19" s="17">
        <f>VLOOKUP(CONCATENATE($A19, " ", $B$7), 'Table 5 - Full data'!$A$2:$J$217, 9, FALSE)</f>
        <v>0.27</v>
      </c>
      <c r="J19" s="17">
        <f>VLOOKUP(CONCATENATE($A19, " ", $B$7), 'Table 5 - Full data'!$A$2:$J$217, 10, FALSE)</f>
        <v>0.03</v>
      </c>
    </row>
    <row r="20" spans="1:10" x14ac:dyDescent="0.35">
      <c r="A20" s="11" t="s">
        <v>249</v>
      </c>
      <c r="B20" s="16">
        <f>VLOOKUP(CONCATENATE($A20, " ", $B$7), 'Table 5 - Full data'!$A$2:$J$217, 2, FALSE)</f>
        <v>4135</v>
      </c>
      <c r="C20" s="17">
        <f>VLOOKUP(CONCATENATE($A20, " ", $B$7), 'Table 5 - Full data'!$A$2:$J$217, 3, FALSE)</f>
        <v>0.01</v>
      </c>
      <c r="D20" s="16">
        <f>VLOOKUP(CONCATENATE($A20, " ", $B$7), 'Table 5 - Full data'!$A$2:$J$217, 4, FALSE)</f>
        <v>4015</v>
      </c>
      <c r="E20" s="16">
        <f>VLOOKUP(CONCATENATE($A20, " ", $B$7), 'Table 5 - Full data'!$A$2:$J$217, 5, FALSE)</f>
        <v>2690</v>
      </c>
      <c r="F20" s="16">
        <f>VLOOKUP(CONCATENATE($A20, " ", $B$7), 'Table 5 - Full data'!$A$2:$J$217, 6, FALSE)</f>
        <v>1190</v>
      </c>
      <c r="G20" s="16">
        <f>VLOOKUP(CONCATENATE($A20, " ", $B$7), 'Table 5 - Full data'!$A$2:$J$217, 7, FALSE)</f>
        <v>135</v>
      </c>
      <c r="H20" s="17">
        <f>VLOOKUP(CONCATENATE($A20, " ", $B$7), 'Table 5 - Full data'!$A$2:$J$217, 8, FALSE)</f>
        <v>0.67</v>
      </c>
      <c r="I20" s="17">
        <f>VLOOKUP(CONCATENATE($A20, " ", $B$7), 'Table 5 - Full data'!$A$2:$J$217, 9, FALSE)</f>
        <v>0.3</v>
      </c>
      <c r="J20" s="17">
        <f>VLOOKUP(CONCATENATE($A20, " ", $B$7), 'Table 5 - Full data'!$A$2:$J$217, 10, FALSE)</f>
        <v>0.03</v>
      </c>
    </row>
    <row r="21" spans="1:10" x14ac:dyDescent="0.35">
      <c r="A21" s="11" t="s">
        <v>250</v>
      </c>
      <c r="B21" s="16">
        <f>VLOOKUP(CONCATENATE($A21, " ", $B$7), 'Table 5 - Full data'!$A$2:$J$217, 2, FALSE)</f>
        <v>26800</v>
      </c>
      <c r="C21" s="17">
        <f>VLOOKUP(CONCATENATE($A21, " ", $B$7), 'Table 5 - Full data'!$A$2:$J$217, 3, FALSE)</f>
        <v>0.06</v>
      </c>
      <c r="D21" s="16">
        <f>VLOOKUP(CONCATENATE($A21, " ", $B$7), 'Table 5 - Full data'!$A$2:$J$217, 4, FALSE)</f>
        <v>25865</v>
      </c>
      <c r="E21" s="16">
        <f>VLOOKUP(CONCATENATE($A21, " ", $B$7), 'Table 5 - Full data'!$A$2:$J$217, 5, FALSE)</f>
        <v>17580</v>
      </c>
      <c r="F21" s="16">
        <f>VLOOKUP(CONCATENATE($A21, " ", $B$7), 'Table 5 - Full data'!$A$2:$J$217, 6, FALSE)</f>
        <v>7380</v>
      </c>
      <c r="G21" s="16">
        <f>VLOOKUP(CONCATENATE($A21, " ", $B$7), 'Table 5 - Full data'!$A$2:$J$217, 7, FALSE)</f>
        <v>905</v>
      </c>
      <c r="H21" s="17">
        <f>VLOOKUP(CONCATENATE($A21, " ", $B$7), 'Table 5 - Full data'!$A$2:$J$217, 8, FALSE)</f>
        <v>0.68</v>
      </c>
      <c r="I21" s="17">
        <f>VLOOKUP(CONCATENATE($A21, " ", $B$7), 'Table 5 - Full data'!$A$2:$J$217, 9, FALSE)</f>
        <v>0.28999999999999998</v>
      </c>
      <c r="J21" s="17">
        <f>VLOOKUP(CONCATENATE($A21, " ", $B$7), 'Table 5 - Full data'!$A$2:$J$217, 10, FALSE)</f>
        <v>0.03</v>
      </c>
    </row>
    <row r="22" spans="1:10" x14ac:dyDescent="0.35">
      <c r="A22" s="11" t="s">
        <v>251</v>
      </c>
      <c r="B22" s="16">
        <f>VLOOKUP(CONCATENATE($A22, " ", $B$7), 'Table 5 - Full data'!$A$2:$J$217, 2, FALSE)</f>
        <v>12605</v>
      </c>
      <c r="C22" s="17">
        <f>VLOOKUP(CONCATENATE($A22, " ", $B$7), 'Table 5 - Full data'!$A$2:$J$217, 3, FALSE)</f>
        <v>0.03</v>
      </c>
      <c r="D22" s="16">
        <f>VLOOKUP(CONCATENATE($A22, " ", $B$7), 'Table 5 - Full data'!$A$2:$J$217, 4, FALSE)</f>
        <v>12170</v>
      </c>
      <c r="E22" s="16">
        <f>VLOOKUP(CONCATENATE($A22, " ", $B$7), 'Table 5 - Full data'!$A$2:$J$217, 5, FALSE)</f>
        <v>8525</v>
      </c>
      <c r="F22" s="16">
        <f>VLOOKUP(CONCATENATE($A22, " ", $B$7), 'Table 5 - Full data'!$A$2:$J$217, 6, FALSE)</f>
        <v>3145</v>
      </c>
      <c r="G22" s="16">
        <f>VLOOKUP(CONCATENATE($A22, " ", $B$7), 'Table 5 - Full data'!$A$2:$J$217, 7, FALSE)</f>
        <v>500</v>
      </c>
      <c r="H22" s="17">
        <f>VLOOKUP(CONCATENATE($A22, " ", $B$7), 'Table 5 - Full data'!$A$2:$J$217, 8, FALSE)</f>
        <v>0.7</v>
      </c>
      <c r="I22" s="17">
        <f>VLOOKUP(CONCATENATE($A22, " ", $B$7), 'Table 5 - Full data'!$A$2:$J$217, 9, FALSE)</f>
        <v>0.26</v>
      </c>
      <c r="J22" s="17">
        <f>VLOOKUP(CONCATENATE($A22, " ", $B$7), 'Table 5 - Full data'!$A$2:$J$217, 10, FALSE)</f>
        <v>0.04</v>
      </c>
    </row>
    <row r="23" spans="1:10" x14ac:dyDescent="0.35">
      <c r="A23" s="11" t="s">
        <v>252</v>
      </c>
      <c r="B23" s="16">
        <f>VLOOKUP(CONCATENATE($A23, " ", $B$7), 'Table 5 - Full data'!$A$2:$J$217, 2, FALSE)</f>
        <v>31955</v>
      </c>
      <c r="C23" s="17">
        <f>VLOOKUP(CONCATENATE($A23, " ", $B$7), 'Table 5 - Full data'!$A$2:$J$217, 3, FALSE)</f>
        <v>7.0000000000000007E-2</v>
      </c>
      <c r="D23" s="16">
        <f>VLOOKUP(CONCATENATE($A23, " ", $B$7), 'Table 5 - Full data'!$A$2:$J$217, 4, FALSE)</f>
        <v>31090</v>
      </c>
      <c r="E23" s="16">
        <f>VLOOKUP(CONCATENATE($A23, " ", $B$7), 'Table 5 - Full data'!$A$2:$J$217, 5, FALSE)</f>
        <v>22100</v>
      </c>
      <c r="F23" s="16">
        <f>VLOOKUP(CONCATENATE($A23, " ", $B$7), 'Table 5 - Full data'!$A$2:$J$217, 6, FALSE)</f>
        <v>7855</v>
      </c>
      <c r="G23" s="16">
        <f>VLOOKUP(CONCATENATE($A23, " ", $B$7), 'Table 5 - Full data'!$A$2:$J$217, 7, FALSE)</f>
        <v>1140</v>
      </c>
      <c r="H23" s="17">
        <f>VLOOKUP(CONCATENATE($A23, " ", $B$7), 'Table 5 - Full data'!$A$2:$J$217, 8, FALSE)</f>
        <v>0.71</v>
      </c>
      <c r="I23" s="17">
        <f>VLOOKUP(CONCATENATE($A23, " ", $B$7), 'Table 5 - Full data'!$A$2:$J$217, 9, FALSE)</f>
        <v>0.25</v>
      </c>
      <c r="J23" s="17">
        <f>VLOOKUP(CONCATENATE($A23, " ", $B$7), 'Table 5 - Full data'!$A$2:$J$217, 10, FALSE)</f>
        <v>0.04</v>
      </c>
    </row>
    <row r="24" spans="1:10" x14ac:dyDescent="0.35">
      <c r="A24" s="11" t="s">
        <v>253</v>
      </c>
      <c r="B24" s="16">
        <f>VLOOKUP(CONCATENATE($A24, " ", $B$7), 'Table 5 - Full data'!$A$2:$J$217, 2, FALSE)</f>
        <v>71515</v>
      </c>
      <c r="C24" s="17">
        <f>VLOOKUP(CONCATENATE($A24, " ", $B$7), 'Table 5 - Full data'!$A$2:$J$217, 3, FALSE)</f>
        <v>0.16</v>
      </c>
      <c r="D24" s="16">
        <f>VLOOKUP(CONCATENATE($A24, " ", $B$7), 'Table 5 - Full data'!$A$2:$J$217, 4, FALSE)</f>
        <v>69200</v>
      </c>
      <c r="E24" s="16">
        <f>VLOOKUP(CONCATENATE($A24, " ", $B$7), 'Table 5 - Full data'!$A$2:$J$217, 5, FALSE)</f>
        <v>46790</v>
      </c>
      <c r="F24" s="16">
        <f>VLOOKUP(CONCATENATE($A24, " ", $B$7), 'Table 5 - Full data'!$A$2:$J$217, 6, FALSE)</f>
        <v>19700</v>
      </c>
      <c r="G24" s="16">
        <f>VLOOKUP(CONCATENATE($A24, " ", $B$7), 'Table 5 - Full data'!$A$2:$J$217, 7, FALSE)</f>
        <v>2710</v>
      </c>
      <c r="H24" s="17">
        <f>VLOOKUP(CONCATENATE($A24, " ", $B$7), 'Table 5 - Full data'!$A$2:$J$217, 8, FALSE)</f>
        <v>0.68</v>
      </c>
      <c r="I24" s="17">
        <f>VLOOKUP(CONCATENATE($A24, " ", $B$7), 'Table 5 - Full data'!$A$2:$J$217, 9, FALSE)</f>
        <v>0.28000000000000003</v>
      </c>
      <c r="J24" s="17">
        <f>VLOOKUP(CONCATENATE($A24, " ", $B$7), 'Table 5 - Full data'!$A$2:$J$217, 10, FALSE)</f>
        <v>0.04</v>
      </c>
    </row>
    <row r="25" spans="1:10" x14ac:dyDescent="0.35">
      <c r="A25" s="11" t="s">
        <v>254</v>
      </c>
      <c r="B25" s="16">
        <f>VLOOKUP(CONCATENATE($A25, " ", $B$7), 'Table 5 - Full data'!$A$2:$J$217, 2, FALSE)</f>
        <v>14410</v>
      </c>
      <c r="C25" s="17">
        <f>VLOOKUP(CONCATENATE($A25, " ", $B$7), 'Table 5 - Full data'!$A$2:$J$217, 3, FALSE)</f>
        <v>0.03</v>
      </c>
      <c r="D25" s="16">
        <f>VLOOKUP(CONCATENATE($A25, " ", $B$7), 'Table 5 - Full data'!$A$2:$J$217, 4, FALSE)</f>
        <v>13945</v>
      </c>
      <c r="E25" s="16">
        <f>VLOOKUP(CONCATENATE($A25, " ", $B$7), 'Table 5 - Full data'!$A$2:$J$217, 5, FALSE)</f>
        <v>9545</v>
      </c>
      <c r="F25" s="16">
        <f>VLOOKUP(CONCATENATE($A25, " ", $B$7), 'Table 5 - Full data'!$A$2:$J$217, 6, FALSE)</f>
        <v>3870</v>
      </c>
      <c r="G25" s="16">
        <f>VLOOKUP(CONCATENATE($A25, " ", $B$7), 'Table 5 - Full data'!$A$2:$J$217, 7, FALSE)</f>
        <v>530</v>
      </c>
      <c r="H25" s="17">
        <f>VLOOKUP(CONCATENATE($A25, " ", $B$7), 'Table 5 - Full data'!$A$2:$J$217, 8, FALSE)</f>
        <v>0.68</v>
      </c>
      <c r="I25" s="17">
        <f>VLOOKUP(CONCATENATE($A25, " ", $B$7), 'Table 5 - Full data'!$A$2:$J$217, 9, FALSE)</f>
        <v>0.28000000000000003</v>
      </c>
      <c r="J25" s="17">
        <f>VLOOKUP(CONCATENATE($A25, " ", $B$7), 'Table 5 - Full data'!$A$2:$J$217, 10, FALSE)</f>
        <v>0.04</v>
      </c>
    </row>
    <row r="26" spans="1:10" x14ac:dyDescent="0.35">
      <c r="A26" s="11" t="s">
        <v>255</v>
      </c>
      <c r="B26" s="16">
        <f>VLOOKUP(CONCATENATE($A26, " ", $B$7), 'Table 5 - Full data'!$A$2:$J$217, 2, FALSE)</f>
        <v>7150</v>
      </c>
      <c r="C26" s="17">
        <f>VLOOKUP(CONCATENATE($A26, " ", $B$7), 'Table 5 - Full data'!$A$2:$J$217, 3, FALSE)</f>
        <v>0.02</v>
      </c>
      <c r="D26" s="16">
        <f>VLOOKUP(CONCATENATE($A26, " ", $B$7), 'Table 5 - Full data'!$A$2:$J$217, 4, FALSE)</f>
        <v>6950</v>
      </c>
      <c r="E26" s="16">
        <f>VLOOKUP(CONCATENATE($A26, " ", $B$7), 'Table 5 - Full data'!$A$2:$J$217, 5, FALSE)</f>
        <v>4835</v>
      </c>
      <c r="F26" s="16">
        <f>VLOOKUP(CONCATENATE($A26, " ", $B$7), 'Table 5 - Full data'!$A$2:$J$217, 6, FALSE)</f>
        <v>1855</v>
      </c>
      <c r="G26" s="16">
        <f>VLOOKUP(CONCATENATE($A26, " ", $B$7), 'Table 5 - Full data'!$A$2:$J$217, 7, FALSE)</f>
        <v>260</v>
      </c>
      <c r="H26" s="17">
        <f>VLOOKUP(CONCATENATE($A26, " ", $B$7), 'Table 5 - Full data'!$A$2:$J$217, 8, FALSE)</f>
        <v>0.7</v>
      </c>
      <c r="I26" s="17">
        <f>VLOOKUP(CONCATENATE($A26, " ", $B$7), 'Table 5 - Full data'!$A$2:$J$217, 9, FALSE)</f>
        <v>0.27</v>
      </c>
      <c r="J26" s="17">
        <f>VLOOKUP(CONCATENATE($A26, " ", $B$7), 'Table 5 - Full data'!$A$2:$J$217, 10, FALSE)</f>
        <v>0.04</v>
      </c>
    </row>
    <row r="27" spans="1:10" x14ac:dyDescent="0.35">
      <c r="A27" s="11" t="s">
        <v>256</v>
      </c>
      <c r="B27" s="16">
        <f>VLOOKUP(CONCATENATE($A27, " ", $B$7), 'Table 5 - Full data'!$A$2:$J$217, 2, FALSE)</f>
        <v>8100</v>
      </c>
      <c r="C27" s="17">
        <f>VLOOKUP(CONCATENATE($A27, " ", $B$7), 'Table 5 - Full data'!$A$2:$J$217, 3, FALSE)</f>
        <v>0.02</v>
      </c>
      <c r="D27" s="16">
        <f>VLOOKUP(CONCATENATE($A27, " ", $B$7), 'Table 5 - Full data'!$A$2:$J$217, 4, FALSE)</f>
        <v>7860</v>
      </c>
      <c r="E27" s="16">
        <f>VLOOKUP(CONCATENATE($A27, " ", $B$7), 'Table 5 - Full data'!$A$2:$J$217, 5, FALSE)</f>
        <v>5425</v>
      </c>
      <c r="F27" s="16">
        <f>VLOOKUP(CONCATENATE($A27, " ", $B$7), 'Table 5 - Full data'!$A$2:$J$217, 6, FALSE)</f>
        <v>2115</v>
      </c>
      <c r="G27" s="16">
        <f>VLOOKUP(CONCATENATE($A27, " ", $B$7), 'Table 5 - Full data'!$A$2:$J$217, 7, FALSE)</f>
        <v>320</v>
      </c>
      <c r="H27" s="17">
        <f>VLOOKUP(CONCATENATE($A27, " ", $B$7), 'Table 5 - Full data'!$A$2:$J$217, 8, FALSE)</f>
        <v>0.69</v>
      </c>
      <c r="I27" s="17">
        <f>VLOOKUP(CONCATENATE($A27, " ", $B$7), 'Table 5 - Full data'!$A$2:$J$217, 9, FALSE)</f>
        <v>0.27</v>
      </c>
      <c r="J27" s="17">
        <f>VLOOKUP(CONCATENATE($A27, " ", $B$7), 'Table 5 - Full data'!$A$2:$J$217, 10, FALSE)</f>
        <v>0.04</v>
      </c>
    </row>
    <row r="28" spans="1:10" x14ac:dyDescent="0.35">
      <c r="A28" s="11" t="s">
        <v>257</v>
      </c>
      <c r="B28" s="16">
        <f>VLOOKUP(CONCATENATE($A28, " ", $B$7), 'Table 5 - Full data'!$A$2:$J$217, 2, FALSE)</f>
        <v>6015</v>
      </c>
      <c r="C28" s="17">
        <f>VLOOKUP(CONCATENATE($A28, " ", $B$7), 'Table 5 - Full data'!$A$2:$J$217, 3, FALSE)</f>
        <v>0.01</v>
      </c>
      <c r="D28" s="16">
        <f>VLOOKUP(CONCATENATE($A28, " ", $B$7), 'Table 5 - Full data'!$A$2:$J$217, 4, FALSE)</f>
        <v>5815</v>
      </c>
      <c r="E28" s="16">
        <f>VLOOKUP(CONCATENATE($A28, " ", $B$7), 'Table 5 - Full data'!$A$2:$J$217, 5, FALSE)</f>
        <v>3995</v>
      </c>
      <c r="F28" s="16">
        <f>VLOOKUP(CONCATENATE($A28, " ", $B$7), 'Table 5 - Full data'!$A$2:$J$217, 6, FALSE)</f>
        <v>1640</v>
      </c>
      <c r="G28" s="16">
        <f>VLOOKUP(CONCATENATE($A28, " ", $B$7), 'Table 5 - Full data'!$A$2:$J$217, 7, FALSE)</f>
        <v>180</v>
      </c>
      <c r="H28" s="17">
        <f>VLOOKUP(CONCATENATE($A28, " ", $B$7), 'Table 5 - Full data'!$A$2:$J$217, 8, FALSE)</f>
        <v>0.69</v>
      </c>
      <c r="I28" s="17">
        <f>VLOOKUP(CONCATENATE($A28, " ", $B$7), 'Table 5 - Full data'!$A$2:$J$217, 9, FALSE)</f>
        <v>0.28000000000000003</v>
      </c>
      <c r="J28" s="17">
        <f>VLOOKUP(CONCATENATE($A28, " ", $B$7), 'Table 5 - Full data'!$A$2:$J$217, 10, FALSE)</f>
        <v>0.03</v>
      </c>
    </row>
    <row r="29" spans="1:10" x14ac:dyDescent="0.35">
      <c r="A29" s="11" t="s">
        <v>258</v>
      </c>
      <c r="B29" s="16">
        <f>VLOOKUP(CONCATENATE($A29, " ", $B$7), 'Table 5 - Full data'!$A$2:$J$217, 2, FALSE)</f>
        <v>1185</v>
      </c>
      <c r="C29" s="17">
        <f>VLOOKUP(CONCATENATE($A29, " ", $B$7), 'Table 5 - Full data'!$A$2:$J$217, 3, FALSE)</f>
        <v>0</v>
      </c>
      <c r="D29" s="16">
        <f>VLOOKUP(CONCATENATE($A29, " ", $B$7), 'Table 5 - Full data'!$A$2:$J$217, 4, FALSE)</f>
        <v>1145</v>
      </c>
      <c r="E29" s="16">
        <f>VLOOKUP(CONCATENATE($A29, " ", $B$7), 'Table 5 - Full data'!$A$2:$J$217, 5, FALSE)</f>
        <v>745</v>
      </c>
      <c r="F29" s="16">
        <f>VLOOKUP(CONCATENATE($A29, " ", $B$7), 'Table 5 - Full data'!$A$2:$J$217, 6, FALSE)</f>
        <v>365</v>
      </c>
      <c r="G29" s="16">
        <f>VLOOKUP(CONCATENATE($A29, " ", $B$7), 'Table 5 - Full data'!$A$2:$J$217, 7, FALSE)</f>
        <v>35</v>
      </c>
      <c r="H29" s="17">
        <f>VLOOKUP(CONCATENATE($A29, " ", $B$7), 'Table 5 - Full data'!$A$2:$J$217, 8, FALSE)</f>
        <v>0.65</v>
      </c>
      <c r="I29" s="17">
        <f>VLOOKUP(CONCATENATE($A29, " ", $B$7), 'Table 5 - Full data'!$A$2:$J$217, 9, FALSE)</f>
        <v>0.32</v>
      </c>
      <c r="J29" s="17">
        <f>VLOOKUP(CONCATENATE($A29, " ", $B$7), 'Table 5 - Full data'!$A$2:$J$217, 10, FALSE)</f>
        <v>0.03</v>
      </c>
    </row>
    <row r="30" spans="1:10" x14ac:dyDescent="0.35">
      <c r="A30" s="11" t="s">
        <v>259</v>
      </c>
      <c r="B30" s="16">
        <f>VLOOKUP(CONCATENATE($A30, " ", $B$7), 'Table 5 - Full data'!$A$2:$J$217, 2, FALSE)</f>
        <v>14305</v>
      </c>
      <c r="C30" s="17">
        <f>VLOOKUP(CONCATENATE($A30, " ", $B$7), 'Table 5 - Full data'!$A$2:$J$217, 3, FALSE)</f>
        <v>0.03</v>
      </c>
      <c r="D30" s="16">
        <f>VLOOKUP(CONCATENATE($A30, " ", $B$7), 'Table 5 - Full data'!$A$2:$J$217, 4, FALSE)</f>
        <v>13950</v>
      </c>
      <c r="E30" s="16">
        <f>VLOOKUP(CONCATENATE($A30, " ", $B$7), 'Table 5 - Full data'!$A$2:$J$217, 5, FALSE)</f>
        <v>9870</v>
      </c>
      <c r="F30" s="16">
        <f>VLOOKUP(CONCATENATE($A30, " ", $B$7), 'Table 5 - Full data'!$A$2:$J$217, 6, FALSE)</f>
        <v>3535</v>
      </c>
      <c r="G30" s="16">
        <f>VLOOKUP(CONCATENATE($A30, " ", $B$7), 'Table 5 - Full data'!$A$2:$J$217, 7, FALSE)</f>
        <v>550</v>
      </c>
      <c r="H30" s="17">
        <f>VLOOKUP(CONCATENATE($A30, " ", $B$7), 'Table 5 - Full data'!$A$2:$J$217, 8, FALSE)</f>
        <v>0.71</v>
      </c>
      <c r="I30" s="17">
        <f>VLOOKUP(CONCATENATE($A30, " ", $B$7), 'Table 5 - Full data'!$A$2:$J$217, 9, FALSE)</f>
        <v>0.25</v>
      </c>
      <c r="J30" s="17">
        <f>VLOOKUP(CONCATENATE($A30, " ", $B$7), 'Table 5 - Full data'!$A$2:$J$217, 10, FALSE)</f>
        <v>0.04</v>
      </c>
    </row>
    <row r="31" spans="1:10" x14ac:dyDescent="0.35">
      <c r="A31" s="11" t="s">
        <v>260</v>
      </c>
      <c r="B31" s="16">
        <f>VLOOKUP(CONCATENATE($A31, " ", $B$7), 'Table 5 - Full data'!$A$2:$J$217, 2, FALSE)</f>
        <v>33845</v>
      </c>
      <c r="C31" s="17">
        <f>VLOOKUP(CONCATENATE($A31, " ", $B$7), 'Table 5 - Full data'!$A$2:$J$217, 3, FALSE)</f>
        <v>0.08</v>
      </c>
      <c r="D31" s="16">
        <f>VLOOKUP(CONCATENATE($A31, " ", $B$7), 'Table 5 - Full data'!$A$2:$J$217, 4, FALSE)</f>
        <v>32925</v>
      </c>
      <c r="E31" s="16">
        <f>VLOOKUP(CONCATENATE($A31, " ", $B$7), 'Table 5 - Full data'!$A$2:$J$217, 5, FALSE)</f>
        <v>22785</v>
      </c>
      <c r="F31" s="16">
        <f>VLOOKUP(CONCATENATE($A31, " ", $B$7), 'Table 5 - Full data'!$A$2:$J$217, 6, FALSE)</f>
        <v>8945</v>
      </c>
      <c r="G31" s="16">
        <f>VLOOKUP(CONCATENATE($A31, " ", $B$7), 'Table 5 - Full data'!$A$2:$J$217, 7, FALSE)</f>
        <v>1190</v>
      </c>
      <c r="H31" s="17">
        <f>VLOOKUP(CONCATENATE($A31, " ", $B$7), 'Table 5 - Full data'!$A$2:$J$217, 8, FALSE)</f>
        <v>0.69</v>
      </c>
      <c r="I31" s="17">
        <f>VLOOKUP(CONCATENATE($A31, " ", $B$7), 'Table 5 - Full data'!$A$2:$J$217, 9, FALSE)</f>
        <v>0.27</v>
      </c>
      <c r="J31" s="17">
        <f>VLOOKUP(CONCATENATE($A31, " ", $B$7), 'Table 5 - Full data'!$A$2:$J$217, 10, FALSE)</f>
        <v>0.04</v>
      </c>
    </row>
    <row r="32" spans="1:10" x14ac:dyDescent="0.35">
      <c r="A32" s="11" t="s">
        <v>261</v>
      </c>
      <c r="B32" s="16">
        <f>VLOOKUP(CONCATENATE($A32, " ", $B$7), 'Table 5 - Full data'!$A$2:$J$217, 2, FALSE)</f>
        <v>895</v>
      </c>
      <c r="C32" s="17">
        <f>VLOOKUP(CONCATENATE($A32, " ", $B$7), 'Table 5 - Full data'!$A$2:$J$217, 3, FALSE)</f>
        <v>0</v>
      </c>
      <c r="D32" s="16">
        <f>VLOOKUP(CONCATENATE($A32, " ", $B$7), 'Table 5 - Full data'!$A$2:$J$217, 4, FALSE)</f>
        <v>870</v>
      </c>
      <c r="E32" s="16">
        <f>VLOOKUP(CONCATENATE($A32, " ", $B$7), 'Table 5 - Full data'!$A$2:$J$217, 5, FALSE)</f>
        <v>560</v>
      </c>
      <c r="F32" s="16">
        <f>VLOOKUP(CONCATENATE($A32, " ", $B$7), 'Table 5 - Full data'!$A$2:$J$217, 6, FALSE)</f>
        <v>280</v>
      </c>
      <c r="G32" s="16">
        <f>VLOOKUP(CONCATENATE($A32, " ", $B$7), 'Table 5 - Full data'!$A$2:$J$217, 7, FALSE)</f>
        <v>25</v>
      </c>
      <c r="H32" s="17">
        <f>VLOOKUP(CONCATENATE($A32, " ", $B$7), 'Table 5 - Full data'!$A$2:$J$217, 8, FALSE)</f>
        <v>0.65</v>
      </c>
      <c r="I32" s="17">
        <f>VLOOKUP(CONCATENATE($A32, " ", $B$7), 'Table 5 - Full data'!$A$2:$J$217, 9, FALSE)</f>
        <v>0.32</v>
      </c>
      <c r="J32" s="17">
        <f>VLOOKUP(CONCATENATE($A32, " ", $B$7), 'Table 5 - Full data'!$A$2:$J$217, 10, FALSE)</f>
        <v>0.03</v>
      </c>
    </row>
    <row r="33" spans="1:10" x14ac:dyDescent="0.35">
      <c r="A33" s="11" t="s">
        <v>262</v>
      </c>
      <c r="B33" s="16">
        <f>VLOOKUP(CONCATENATE($A33, " ", $B$7), 'Table 5 - Full data'!$A$2:$J$217, 2, FALSE)</f>
        <v>8745</v>
      </c>
      <c r="C33" s="17">
        <f>VLOOKUP(CONCATENATE($A33, " ", $B$7), 'Table 5 - Full data'!$A$2:$J$217, 3, FALSE)</f>
        <v>0.02</v>
      </c>
      <c r="D33" s="16">
        <f>VLOOKUP(CONCATENATE($A33, " ", $B$7), 'Table 5 - Full data'!$A$2:$J$217, 4, FALSE)</f>
        <v>8415</v>
      </c>
      <c r="E33" s="16">
        <f>VLOOKUP(CONCATENATE($A33, " ", $B$7), 'Table 5 - Full data'!$A$2:$J$217, 5, FALSE)</f>
        <v>5765</v>
      </c>
      <c r="F33" s="16">
        <f>VLOOKUP(CONCATENATE($A33, " ", $B$7), 'Table 5 - Full data'!$A$2:$J$217, 6, FALSE)</f>
        <v>2370</v>
      </c>
      <c r="G33" s="16">
        <f>VLOOKUP(CONCATENATE($A33, " ", $B$7), 'Table 5 - Full data'!$A$2:$J$217, 7, FALSE)</f>
        <v>280</v>
      </c>
      <c r="H33" s="17">
        <f>VLOOKUP(CONCATENATE($A33, " ", $B$7), 'Table 5 - Full data'!$A$2:$J$217, 8, FALSE)</f>
        <v>0.69</v>
      </c>
      <c r="I33" s="17">
        <f>VLOOKUP(CONCATENATE($A33, " ", $B$7), 'Table 5 - Full data'!$A$2:$J$217, 9, FALSE)</f>
        <v>0.28000000000000003</v>
      </c>
      <c r="J33" s="17">
        <f>VLOOKUP(CONCATENATE($A33, " ", $B$7), 'Table 5 - Full data'!$A$2:$J$217, 10, FALSE)</f>
        <v>0.03</v>
      </c>
    </row>
    <row r="34" spans="1:10" x14ac:dyDescent="0.35">
      <c r="A34" s="11" t="s">
        <v>263</v>
      </c>
      <c r="B34" s="16">
        <f>VLOOKUP(CONCATENATE($A34, " ", $B$7), 'Table 5 - Full data'!$A$2:$J$217, 2, FALSE)</f>
        <v>14170</v>
      </c>
      <c r="C34" s="17">
        <f>VLOOKUP(CONCATENATE($A34, " ", $B$7), 'Table 5 - Full data'!$A$2:$J$217, 3, FALSE)</f>
        <v>0.03</v>
      </c>
      <c r="D34" s="16">
        <f>VLOOKUP(CONCATENATE($A34, " ", $B$7), 'Table 5 - Full data'!$A$2:$J$217, 4, FALSE)</f>
        <v>13770</v>
      </c>
      <c r="E34" s="16">
        <f>VLOOKUP(CONCATENATE($A34, " ", $B$7), 'Table 5 - Full data'!$A$2:$J$217, 5, FALSE)</f>
        <v>9405</v>
      </c>
      <c r="F34" s="16">
        <f>VLOOKUP(CONCATENATE($A34, " ", $B$7), 'Table 5 - Full data'!$A$2:$J$217, 6, FALSE)</f>
        <v>3860</v>
      </c>
      <c r="G34" s="16">
        <f>VLOOKUP(CONCATENATE($A34, " ", $B$7), 'Table 5 - Full data'!$A$2:$J$217, 7, FALSE)</f>
        <v>505</v>
      </c>
      <c r="H34" s="17">
        <f>VLOOKUP(CONCATENATE($A34, " ", $B$7), 'Table 5 - Full data'!$A$2:$J$217, 8, FALSE)</f>
        <v>0.68</v>
      </c>
      <c r="I34" s="17">
        <f>VLOOKUP(CONCATENATE($A34, " ", $B$7), 'Table 5 - Full data'!$A$2:$J$217, 9, FALSE)</f>
        <v>0.28000000000000003</v>
      </c>
      <c r="J34" s="17">
        <f>VLOOKUP(CONCATENATE($A34, " ", $B$7), 'Table 5 - Full data'!$A$2:$J$217, 10, FALSE)</f>
        <v>0.04</v>
      </c>
    </row>
    <row r="35" spans="1:10" x14ac:dyDescent="0.35">
      <c r="A35" s="11" t="s">
        <v>264</v>
      </c>
      <c r="B35" s="16">
        <f>VLOOKUP(CONCATENATE($A35, " ", $B$7), 'Table 5 - Full data'!$A$2:$J$217, 2, FALSE)</f>
        <v>7075</v>
      </c>
      <c r="C35" s="17">
        <f>VLOOKUP(CONCATENATE($A35, " ", $B$7), 'Table 5 - Full data'!$A$2:$J$217, 3, FALSE)</f>
        <v>0.02</v>
      </c>
      <c r="D35" s="16">
        <f>VLOOKUP(CONCATENATE($A35, " ", $B$7), 'Table 5 - Full data'!$A$2:$J$217, 4, FALSE)</f>
        <v>6845</v>
      </c>
      <c r="E35" s="16">
        <f>VLOOKUP(CONCATENATE($A35, " ", $B$7), 'Table 5 - Full data'!$A$2:$J$217, 5, FALSE)</f>
        <v>4825</v>
      </c>
      <c r="F35" s="16">
        <f>VLOOKUP(CONCATENATE($A35, " ", $B$7), 'Table 5 - Full data'!$A$2:$J$217, 6, FALSE)</f>
        <v>1795</v>
      </c>
      <c r="G35" s="16">
        <f>VLOOKUP(CONCATENATE($A35, " ", $B$7), 'Table 5 - Full data'!$A$2:$J$217, 7, FALSE)</f>
        <v>225</v>
      </c>
      <c r="H35" s="17">
        <f>VLOOKUP(CONCATENATE($A35, " ", $B$7), 'Table 5 - Full data'!$A$2:$J$217, 8, FALSE)</f>
        <v>0.7</v>
      </c>
      <c r="I35" s="17">
        <f>VLOOKUP(CONCATENATE($A35, " ", $B$7), 'Table 5 - Full data'!$A$2:$J$217, 9, FALSE)</f>
        <v>0.26</v>
      </c>
      <c r="J35" s="17">
        <f>VLOOKUP(CONCATENATE($A35, " ", $B$7), 'Table 5 - Full data'!$A$2:$J$217, 10, FALSE)</f>
        <v>0.03</v>
      </c>
    </row>
    <row r="36" spans="1:10" x14ac:dyDescent="0.35">
      <c r="A36" s="11" t="s">
        <v>265</v>
      </c>
      <c r="B36" s="16">
        <f>VLOOKUP(CONCATENATE($A36, " ", $B$7), 'Table 5 - Full data'!$A$2:$J$217, 2, FALSE)</f>
        <v>880</v>
      </c>
      <c r="C36" s="17">
        <f>VLOOKUP(CONCATENATE($A36, " ", $B$7), 'Table 5 - Full data'!$A$2:$J$217, 3, FALSE)</f>
        <v>0</v>
      </c>
      <c r="D36" s="16">
        <f>VLOOKUP(CONCATENATE($A36, " ", $B$7), 'Table 5 - Full data'!$A$2:$J$217, 4, FALSE)</f>
        <v>845</v>
      </c>
      <c r="E36" s="16">
        <f>VLOOKUP(CONCATENATE($A36, " ", $B$7), 'Table 5 - Full data'!$A$2:$J$217, 5, FALSE)</f>
        <v>555</v>
      </c>
      <c r="F36" s="16">
        <f>VLOOKUP(CONCATENATE($A36, " ", $B$7), 'Table 5 - Full data'!$A$2:$J$217, 6, FALSE)</f>
        <v>260</v>
      </c>
      <c r="G36" s="16">
        <f>VLOOKUP(CONCATENATE($A36, " ", $B$7), 'Table 5 - Full data'!$A$2:$J$217, 7, FALSE)</f>
        <v>25</v>
      </c>
      <c r="H36" s="17">
        <f>VLOOKUP(CONCATENATE($A36, " ", $B$7), 'Table 5 - Full data'!$A$2:$J$217, 8, FALSE)</f>
        <v>0.66</v>
      </c>
      <c r="I36" s="17">
        <f>VLOOKUP(CONCATENATE($A36, " ", $B$7), 'Table 5 - Full data'!$A$2:$J$217, 9, FALSE)</f>
        <v>0.31</v>
      </c>
      <c r="J36" s="17">
        <f>VLOOKUP(CONCATENATE($A36, " ", $B$7), 'Table 5 - Full data'!$A$2:$J$217, 10, FALSE)</f>
        <v>0.03</v>
      </c>
    </row>
    <row r="37" spans="1:10" x14ac:dyDescent="0.35">
      <c r="A37" s="11" t="s">
        <v>266</v>
      </c>
      <c r="B37" s="16">
        <f>VLOOKUP(CONCATENATE($A37, " ", $B$7), 'Table 5 - Full data'!$A$2:$J$217, 2, FALSE)</f>
        <v>8345</v>
      </c>
      <c r="C37" s="17">
        <f>VLOOKUP(CONCATENATE($A37, " ", $B$7), 'Table 5 - Full data'!$A$2:$J$217, 3, FALSE)</f>
        <v>0.02</v>
      </c>
      <c r="D37" s="16">
        <f>VLOOKUP(CONCATENATE($A37, " ", $B$7), 'Table 5 - Full data'!$A$2:$J$217, 4, FALSE)</f>
        <v>8115</v>
      </c>
      <c r="E37" s="16">
        <f>VLOOKUP(CONCATENATE($A37, " ", $B$7), 'Table 5 - Full data'!$A$2:$J$217, 5, FALSE)</f>
        <v>5655</v>
      </c>
      <c r="F37" s="16">
        <f>VLOOKUP(CONCATENATE($A37, " ", $B$7), 'Table 5 - Full data'!$A$2:$J$217, 6, FALSE)</f>
        <v>2170</v>
      </c>
      <c r="G37" s="16">
        <f>VLOOKUP(CONCATENATE($A37, " ", $B$7), 'Table 5 - Full data'!$A$2:$J$217, 7, FALSE)</f>
        <v>290</v>
      </c>
      <c r="H37" s="17">
        <f>VLOOKUP(CONCATENATE($A37, " ", $B$7), 'Table 5 - Full data'!$A$2:$J$217, 8, FALSE)</f>
        <v>0.7</v>
      </c>
      <c r="I37" s="17">
        <f>VLOOKUP(CONCATENATE($A37, " ", $B$7), 'Table 5 - Full data'!$A$2:$J$217, 9, FALSE)</f>
        <v>0.27</v>
      </c>
      <c r="J37" s="17">
        <f>VLOOKUP(CONCATENATE($A37, " ", $B$7), 'Table 5 - Full data'!$A$2:$J$217, 10, FALSE)</f>
        <v>0.04</v>
      </c>
    </row>
    <row r="38" spans="1:10" x14ac:dyDescent="0.35">
      <c r="A38" s="11" t="s">
        <v>267</v>
      </c>
      <c r="B38" s="16">
        <f>VLOOKUP(CONCATENATE($A38, " ", $B$7), 'Table 5 - Full data'!$A$2:$J$217, 2, FALSE)</f>
        <v>25540</v>
      </c>
      <c r="C38" s="17">
        <f>VLOOKUP(CONCATENATE($A38, " ", $B$7), 'Table 5 - Full data'!$A$2:$J$217, 3, FALSE)</f>
        <v>0.06</v>
      </c>
      <c r="D38" s="16">
        <f>VLOOKUP(CONCATENATE($A38, " ", $B$7), 'Table 5 - Full data'!$A$2:$J$217, 4, FALSE)</f>
        <v>24815</v>
      </c>
      <c r="E38" s="16">
        <f>VLOOKUP(CONCATENATE($A38, " ", $B$7), 'Table 5 - Full data'!$A$2:$J$217, 5, FALSE)</f>
        <v>17125</v>
      </c>
      <c r="F38" s="16">
        <f>VLOOKUP(CONCATENATE($A38, " ", $B$7), 'Table 5 - Full data'!$A$2:$J$217, 6, FALSE)</f>
        <v>6780</v>
      </c>
      <c r="G38" s="16">
        <f>VLOOKUP(CONCATENATE($A38, " ", $B$7), 'Table 5 - Full data'!$A$2:$J$217, 7, FALSE)</f>
        <v>910</v>
      </c>
      <c r="H38" s="17">
        <f>VLOOKUP(CONCATENATE($A38, " ", $B$7), 'Table 5 - Full data'!$A$2:$J$217, 8, FALSE)</f>
        <v>0.69</v>
      </c>
      <c r="I38" s="17">
        <f>VLOOKUP(CONCATENATE($A38, " ", $B$7), 'Table 5 - Full data'!$A$2:$J$217, 9, FALSE)</f>
        <v>0.27</v>
      </c>
      <c r="J38" s="17">
        <f>VLOOKUP(CONCATENATE($A38, " ", $B$7), 'Table 5 - Full data'!$A$2:$J$217, 10, FALSE)</f>
        <v>0.04</v>
      </c>
    </row>
    <row r="39" spans="1:10" x14ac:dyDescent="0.35">
      <c r="A39" s="11" t="s">
        <v>268</v>
      </c>
      <c r="B39" s="16">
        <f>VLOOKUP(CONCATENATE($A39, " ", $B$7), 'Table 5 - Full data'!$A$2:$J$217, 2, FALSE)</f>
        <v>4890</v>
      </c>
      <c r="C39" s="17">
        <f>VLOOKUP(CONCATENATE($A39, " ", $B$7), 'Table 5 - Full data'!$A$2:$J$217, 3, FALSE)</f>
        <v>0.01</v>
      </c>
      <c r="D39" s="16">
        <f>VLOOKUP(CONCATENATE($A39, " ", $B$7), 'Table 5 - Full data'!$A$2:$J$217, 4, FALSE)</f>
        <v>4760</v>
      </c>
      <c r="E39" s="16">
        <f>VLOOKUP(CONCATENATE($A39, " ", $B$7), 'Table 5 - Full data'!$A$2:$J$217, 5, FALSE)</f>
        <v>3320</v>
      </c>
      <c r="F39" s="16">
        <f>VLOOKUP(CONCATENATE($A39, " ", $B$7), 'Table 5 - Full data'!$A$2:$J$217, 6, FALSE)</f>
        <v>1275</v>
      </c>
      <c r="G39" s="16">
        <f>VLOOKUP(CONCATENATE($A39, " ", $B$7), 'Table 5 - Full data'!$A$2:$J$217, 7, FALSE)</f>
        <v>165</v>
      </c>
      <c r="H39" s="17">
        <f>VLOOKUP(CONCATENATE($A39, " ", $B$7), 'Table 5 - Full data'!$A$2:$J$217, 8, FALSE)</f>
        <v>0.7</v>
      </c>
      <c r="I39" s="17">
        <f>VLOOKUP(CONCATENATE($A39, " ", $B$7), 'Table 5 - Full data'!$A$2:$J$217, 9, FALSE)</f>
        <v>0.27</v>
      </c>
      <c r="J39" s="17">
        <f>VLOOKUP(CONCATENATE($A39, " ", $B$7), 'Table 5 - Full data'!$A$2:$J$217, 10, FALSE)</f>
        <v>0.03</v>
      </c>
    </row>
    <row r="40" spans="1:10" x14ac:dyDescent="0.35">
      <c r="A40" s="11" t="s">
        <v>269</v>
      </c>
      <c r="B40" s="16">
        <f>VLOOKUP(CONCATENATE($A40, " ", $B$7), 'Table 5 - Full data'!$A$2:$J$217, 2, FALSE)</f>
        <v>10320</v>
      </c>
      <c r="C40" s="17">
        <f>VLOOKUP(CONCATENATE($A40, " ", $B$7), 'Table 5 - Full data'!$A$2:$J$217, 3, FALSE)</f>
        <v>0.02</v>
      </c>
      <c r="D40" s="16">
        <f>VLOOKUP(CONCATENATE($A40, " ", $B$7), 'Table 5 - Full data'!$A$2:$J$217, 4, FALSE)</f>
        <v>10050</v>
      </c>
      <c r="E40" s="16">
        <f>VLOOKUP(CONCATENATE($A40, " ", $B$7), 'Table 5 - Full data'!$A$2:$J$217, 5, FALSE)</f>
        <v>6940</v>
      </c>
      <c r="F40" s="16">
        <f>VLOOKUP(CONCATENATE($A40, " ", $B$7), 'Table 5 - Full data'!$A$2:$J$217, 6, FALSE)</f>
        <v>2725</v>
      </c>
      <c r="G40" s="16">
        <f>VLOOKUP(CONCATENATE($A40, " ", $B$7), 'Table 5 - Full data'!$A$2:$J$217, 7, FALSE)</f>
        <v>385</v>
      </c>
      <c r="H40" s="17">
        <f>VLOOKUP(CONCATENATE($A40, " ", $B$7), 'Table 5 - Full data'!$A$2:$J$217, 8, FALSE)</f>
        <v>0.69</v>
      </c>
      <c r="I40" s="17">
        <f>VLOOKUP(CONCATENATE($A40, " ", $B$7), 'Table 5 - Full data'!$A$2:$J$217, 9, FALSE)</f>
        <v>0.27</v>
      </c>
      <c r="J40" s="17">
        <f>VLOOKUP(CONCATENATE($A40, " ", $B$7), 'Table 5 - Full data'!$A$2:$J$217, 10, FALSE)</f>
        <v>0.04</v>
      </c>
    </row>
    <row r="41" spans="1:10" x14ac:dyDescent="0.35">
      <c r="A41" s="11" t="s">
        <v>270</v>
      </c>
      <c r="B41" s="16">
        <f>VLOOKUP(CONCATENATE($A41, " ", $B$7), 'Table 5 - Full data'!$A$2:$J$217, 2, FALSE)</f>
        <v>16555</v>
      </c>
      <c r="C41" s="17">
        <f>VLOOKUP(CONCATENATE($A41, " ", $B$7), 'Table 5 - Full data'!$A$2:$J$217, 3, FALSE)</f>
        <v>0.04</v>
      </c>
      <c r="D41" s="16">
        <f>VLOOKUP(CONCATENATE($A41, " ", $B$7), 'Table 5 - Full data'!$A$2:$J$217, 4, FALSE)</f>
        <v>16110</v>
      </c>
      <c r="E41" s="16">
        <f>VLOOKUP(CONCATENATE($A41, " ", $B$7), 'Table 5 - Full data'!$A$2:$J$217, 5, FALSE)</f>
        <v>10925</v>
      </c>
      <c r="F41" s="16">
        <f>VLOOKUP(CONCATENATE($A41, " ", $B$7), 'Table 5 - Full data'!$A$2:$J$217, 6, FALSE)</f>
        <v>4465</v>
      </c>
      <c r="G41" s="16">
        <f>VLOOKUP(CONCATENATE($A41, " ", $B$7), 'Table 5 - Full data'!$A$2:$J$217, 7, FALSE)</f>
        <v>720</v>
      </c>
      <c r="H41" s="17">
        <f>VLOOKUP(CONCATENATE($A41, " ", $B$7), 'Table 5 - Full data'!$A$2:$J$217, 8, FALSE)</f>
        <v>0.68</v>
      </c>
      <c r="I41" s="17">
        <f>VLOOKUP(CONCATENATE($A41, " ", $B$7), 'Table 5 - Full data'!$A$2:$J$217, 9, FALSE)</f>
        <v>0.28000000000000003</v>
      </c>
      <c r="J41" s="17">
        <f>VLOOKUP(CONCATENATE($A41, " ", $B$7), 'Table 5 - Full data'!$A$2:$J$217, 10, FALSE)</f>
        <v>0.04</v>
      </c>
    </row>
    <row r="42" spans="1:10" x14ac:dyDescent="0.35">
      <c r="A42" s="11" t="s">
        <v>271</v>
      </c>
      <c r="B42" s="16">
        <f>VLOOKUP(CONCATENATE($A42, " ", $B$7), 'Table 5 - Full data'!$A$2:$J$217, 2, FALSE)</f>
        <v>325</v>
      </c>
      <c r="C42" s="17">
        <f>VLOOKUP(CONCATENATE($A42, " ", $B$7), 'Table 5 - Full data'!$A$2:$J$217, 3, FALSE)</f>
        <v>0</v>
      </c>
      <c r="D42" s="16">
        <f>VLOOKUP(CONCATENATE($A42, " ", $B$7), 'Table 5 - Full data'!$A$2:$J$217, 4, FALSE)</f>
        <v>310</v>
      </c>
      <c r="E42" s="16">
        <f>VLOOKUP(CONCATENATE($A42, " ", $B$7), 'Table 5 - Full data'!$A$2:$J$217, 5, FALSE)</f>
        <v>230</v>
      </c>
      <c r="F42" s="16">
        <f>VLOOKUP(CONCATENATE($A42, " ", $B$7), 'Table 5 - Full data'!$A$2:$J$217, 6, FALSE)</f>
        <v>75</v>
      </c>
      <c r="G42" s="16">
        <f>VLOOKUP(CONCATENATE($A42, " ", $B$7), 'Table 5 - Full data'!$A$2:$J$217, 7, FALSE)</f>
        <v>5</v>
      </c>
      <c r="H42" s="17">
        <f>VLOOKUP(CONCATENATE($A42, " ", $B$7), 'Table 5 - Full data'!$A$2:$J$217, 8, FALSE)</f>
        <v>0.74</v>
      </c>
      <c r="I42" s="17">
        <f>VLOOKUP(CONCATENATE($A42, " ", $B$7), 'Table 5 - Full data'!$A$2:$J$217, 9, FALSE)</f>
        <v>0.24</v>
      </c>
      <c r="J42" s="17">
        <f>VLOOKUP(CONCATENATE($A42, " ", $B$7), 'Table 5 - Full data'!$A$2:$J$217, 10, FALSE)</f>
        <v>0.02</v>
      </c>
    </row>
    <row r="43" spans="1:10" x14ac:dyDescent="0.35">
      <c r="A43" s="11" t="s">
        <v>272</v>
      </c>
      <c r="B43" s="16">
        <f>VLOOKUP(CONCATENATE($A43, " ", $B$7), 'Table 5 - Full data'!$A$2:$J$217, 2, FALSE)</f>
        <v>11875</v>
      </c>
      <c r="C43" s="17">
        <f>VLOOKUP(CONCATENATE($A43, " ", $B$7), 'Table 5 - Full data'!$A$2:$J$217, 3, FALSE)</f>
        <v>0.03</v>
      </c>
      <c r="D43" s="16">
        <f>VLOOKUP(CONCATENATE($A43, " ", $B$7), 'Table 5 - Full data'!$A$2:$J$217, 4, FALSE)</f>
        <v>11840</v>
      </c>
      <c r="E43" s="16">
        <f>VLOOKUP(CONCATENATE($A43, " ", $B$7), 'Table 5 - Full data'!$A$2:$J$217, 5, FALSE)</f>
        <v>1330</v>
      </c>
      <c r="F43" s="16">
        <f>VLOOKUP(CONCATENATE($A43, " ", $B$7), 'Table 5 - Full data'!$A$2:$J$217, 6, FALSE)</f>
        <v>10320</v>
      </c>
      <c r="G43" s="16">
        <f>VLOOKUP(CONCATENATE($A43, " ", $B$7), 'Table 5 - Full data'!$A$2:$J$217, 7, FALSE)</f>
        <v>190</v>
      </c>
      <c r="H43" s="17">
        <f>VLOOKUP(CONCATENATE($A43, " ", $B$7), 'Table 5 - Full data'!$A$2:$J$217, 8, FALSE)</f>
        <v>0.11</v>
      </c>
      <c r="I43" s="17">
        <f>VLOOKUP(CONCATENATE($A43, " ", $B$7), 'Table 5 - Full data'!$A$2:$J$217, 9, FALSE)</f>
        <v>0.87</v>
      </c>
      <c r="J43" s="17">
        <f>VLOOKUP(CONCATENATE($A43, " ", $B$7), 'Table 5 - Full data'!$A$2:$J$217, 10, FALSE)</f>
        <v>0.02</v>
      </c>
    </row>
    <row r="44" spans="1:10" x14ac:dyDescent="0.35">
      <c r="A44" s="11" t="s">
        <v>273</v>
      </c>
      <c r="B44" s="16">
        <f>VLOOKUP(CONCATENATE($A44, " ", $B$7), 'Table 5 - Full data'!$A$2:$J$217, 2, FALSE)</f>
        <v>680</v>
      </c>
      <c r="C44" s="17">
        <f>VLOOKUP(CONCATENATE($A44, " ", $B$7), 'Table 5 - Full data'!$A$2:$J$217, 3, FALSE)</f>
        <v>0</v>
      </c>
      <c r="D44" s="16">
        <f>VLOOKUP(CONCATENATE($A44, " ", $B$7), 'Table 5 - Full data'!$A$2:$J$217, 4, FALSE)</f>
        <v>425</v>
      </c>
      <c r="E44" s="16">
        <f>VLOOKUP(CONCATENATE($A44, " ", $B$7), 'Table 5 - Full data'!$A$2:$J$217, 5, FALSE)</f>
        <v>95</v>
      </c>
      <c r="F44" s="16">
        <f>VLOOKUP(CONCATENATE($A44, " ", $B$7), 'Table 5 - Full data'!$A$2:$J$217, 6, FALSE)</f>
        <v>40</v>
      </c>
      <c r="G44" s="16">
        <f>VLOOKUP(CONCATENATE($A44, " ", $B$7), 'Table 5 - Full data'!$A$2:$J$217, 7, FALSE)</f>
        <v>285</v>
      </c>
      <c r="H44" s="17">
        <f>VLOOKUP(CONCATENATE($A44, " ", $B$7), 'Table 5 - Full data'!$A$2:$J$217, 8, FALSE)</f>
        <v>0.23</v>
      </c>
      <c r="I44" s="17">
        <f>VLOOKUP(CONCATENATE($A44, " ", $B$7), 'Table 5 - Full data'!$A$2:$J$217, 9, FALSE)</f>
        <v>0.1</v>
      </c>
      <c r="J44" s="17">
        <f>VLOOKUP(CONCATENATE($A44, " ", $B$7), 'Table 5 - Full data'!$A$2:$J$217, 10, FALSE)</f>
        <v>0.67</v>
      </c>
    </row>
    <row r="45" spans="1:10" x14ac:dyDescent="0.35">
      <c r="A45" s="11" t="s">
        <v>56</v>
      </c>
      <c r="B45" s="11"/>
      <c r="C45" s="11"/>
      <c r="D45" s="11"/>
      <c r="E45" s="11"/>
      <c r="F45" s="11"/>
      <c r="G45" s="11"/>
      <c r="H45" s="11"/>
      <c r="I45" s="11"/>
      <c r="J45" s="11"/>
    </row>
    <row r="46" spans="1:10" x14ac:dyDescent="0.35">
      <c r="A46" s="11" t="s">
        <v>74</v>
      </c>
      <c r="B46" s="11"/>
      <c r="C46" s="11"/>
      <c r="D46" s="11"/>
      <c r="E46" s="11"/>
      <c r="F46" s="11"/>
      <c r="G46" s="11"/>
      <c r="H46" s="11"/>
      <c r="I46" s="11"/>
      <c r="J46" s="11"/>
    </row>
    <row r="47" spans="1:10" ht="170.5" x14ac:dyDescent="0.35">
      <c r="A47" s="24" t="s">
        <v>57</v>
      </c>
      <c r="B47" s="11"/>
      <c r="C47" s="11"/>
      <c r="D47" s="11"/>
      <c r="E47" s="11"/>
      <c r="F47" s="11"/>
      <c r="G47" s="11"/>
      <c r="H47" s="11"/>
      <c r="I47" s="11"/>
      <c r="J47" s="11"/>
    </row>
    <row r="48" spans="1:10" ht="155" x14ac:dyDescent="0.35">
      <c r="A48" s="24" t="s">
        <v>81</v>
      </c>
      <c r="B48" s="11"/>
      <c r="C48" s="11"/>
      <c r="D48" s="11"/>
      <c r="E48" s="11"/>
      <c r="F48" s="11"/>
      <c r="G48" s="11"/>
      <c r="H48" s="11"/>
      <c r="I48" s="11"/>
      <c r="J48" s="11"/>
    </row>
    <row r="49" spans="1:10" ht="155" x14ac:dyDescent="0.35">
      <c r="A49" s="24" t="s">
        <v>82</v>
      </c>
      <c r="B49" s="11"/>
      <c r="C49" s="11"/>
      <c r="D49" s="11"/>
      <c r="E49" s="11"/>
      <c r="F49" s="11"/>
      <c r="G49" s="11"/>
      <c r="H49" s="11"/>
      <c r="I49" s="11"/>
      <c r="J49" s="11"/>
    </row>
    <row r="50" spans="1:10" x14ac:dyDescent="0.35">
      <c r="A50" s="11" t="s">
        <v>83</v>
      </c>
      <c r="B50" s="11"/>
      <c r="C50" s="11"/>
      <c r="D50" s="11"/>
      <c r="E50" s="11"/>
      <c r="F50" s="11"/>
      <c r="G50" s="11"/>
      <c r="H50" s="11"/>
      <c r="I50" s="11"/>
      <c r="J50" s="11"/>
    </row>
    <row r="51" spans="1:10" x14ac:dyDescent="0.35">
      <c r="A51" s="11" t="s">
        <v>84</v>
      </c>
      <c r="B51" s="11"/>
      <c r="C51" s="11"/>
      <c r="D51" s="11"/>
      <c r="E51" s="11"/>
      <c r="F51" s="11"/>
      <c r="G51" s="11"/>
      <c r="H51" s="11"/>
      <c r="I51" s="11"/>
      <c r="J51" s="11"/>
    </row>
    <row r="52" spans="1:10" x14ac:dyDescent="0.35">
      <c r="A52" s="11" t="s">
        <v>85</v>
      </c>
      <c r="B52" s="11"/>
      <c r="C52" s="11"/>
      <c r="D52" s="11"/>
      <c r="E52" s="11"/>
      <c r="F52" s="11"/>
      <c r="G52" s="11"/>
      <c r="H52" s="11"/>
      <c r="I52" s="11"/>
      <c r="J52" s="11"/>
    </row>
    <row r="53" spans="1:10" x14ac:dyDescent="0.35">
      <c r="A53" s="11" t="s">
        <v>86</v>
      </c>
      <c r="B53" s="11"/>
      <c r="C53" s="11"/>
      <c r="D53" s="11"/>
      <c r="E53" s="11"/>
      <c r="F53" s="11"/>
      <c r="G53" s="11"/>
      <c r="H53" s="11"/>
      <c r="I53" s="11"/>
      <c r="J53" s="11"/>
    </row>
    <row r="54" spans="1:10" x14ac:dyDescent="0.35">
      <c r="A54" s="11" t="s">
        <v>87</v>
      </c>
      <c r="B54" s="11"/>
      <c r="C54" s="11"/>
      <c r="D54" s="11"/>
      <c r="E54" s="11"/>
      <c r="F54" s="11"/>
      <c r="G54" s="11"/>
      <c r="H54" s="11"/>
      <c r="I54" s="11"/>
      <c r="J54" s="11"/>
    </row>
    <row r="55" spans="1:10" x14ac:dyDescent="0.35">
      <c r="A55" s="11" t="s">
        <v>88</v>
      </c>
      <c r="B55" s="11"/>
      <c r="C55" s="11"/>
      <c r="D55" s="11"/>
      <c r="E55" s="11"/>
      <c r="F55" s="11"/>
      <c r="G55" s="11"/>
      <c r="H55" s="11"/>
      <c r="I55" s="11"/>
      <c r="J55"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{6C806274-7925-499B-98D1-8B20BA6AC058}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C806274-7925-499B-98D1-8B20BA6AC05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lookup'!A3:A8</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workbookViewId="0"/>
  </sheetViews>
  <sheetFormatPr defaultColWidth="10.58203125" defaultRowHeight="15.5" x14ac:dyDescent="0.35"/>
  <cols>
    <col min="1" max="1" width="35.58203125" customWidth="1"/>
    <col min="2" max="13" width="16.58203125" customWidth="1"/>
  </cols>
  <sheetData>
    <row r="1" spans="1:13" ht="21" x14ac:dyDescent="0.5">
      <c r="A1" s="10" t="s">
        <v>6</v>
      </c>
      <c r="B1" s="11"/>
      <c r="C1" s="11"/>
      <c r="D1" s="11"/>
      <c r="E1" s="11"/>
      <c r="F1" s="11"/>
      <c r="G1" s="11"/>
      <c r="H1" s="11"/>
      <c r="I1" s="11"/>
      <c r="J1" s="11"/>
      <c r="K1" s="11"/>
      <c r="L1" s="11"/>
      <c r="M1" s="11"/>
    </row>
    <row r="2" spans="1:13" ht="139.5" x14ac:dyDescent="0.35">
      <c r="A2" s="24" t="s">
        <v>33</v>
      </c>
      <c r="B2" s="11"/>
      <c r="C2" s="11"/>
      <c r="D2" s="11"/>
      <c r="E2" s="11"/>
      <c r="F2" s="11"/>
      <c r="G2" s="11"/>
      <c r="H2" s="11"/>
      <c r="I2" s="11"/>
      <c r="J2" s="11"/>
      <c r="K2" s="11"/>
      <c r="L2" s="11"/>
      <c r="M2" s="11"/>
    </row>
    <row r="3" spans="1:13" x14ac:dyDescent="0.35">
      <c r="A3" s="11" t="s">
        <v>34</v>
      </c>
      <c r="B3" s="11"/>
      <c r="C3" s="11"/>
      <c r="D3" s="11"/>
      <c r="E3" s="11"/>
      <c r="F3" s="11"/>
      <c r="G3" s="11"/>
      <c r="H3" s="11"/>
      <c r="I3" s="11"/>
      <c r="J3" s="11"/>
      <c r="K3" s="11"/>
      <c r="L3" s="11"/>
      <c r="M3" s="11"/>
    </row>
    <row r="4" spans="1:13" x14ac:dyDescent="0.35">
      <c r="A4" s="11" t="s">
        <v>19</v>
      </c>
      <c r="B4" s="11"/>
      <c r="C4" s="11"/>
      <c r="D4" s="11"/>
      <c r="E4" s="11"/>
      <c r="F4" s="11"/>
      <c r="G4" s="11"/>
      <c r="H4" s="11"/>
      <c r="I4" s="11"/>
      <c r="J4" s="11"/>
      <c r="K4" s="11"/>
      <c r="L4" s="11"/>
      <c r="M4" s="11"/>
    </row>
    <row r="5" spans="1:13" x14ac:dyDescent="0.35">
      <c r="A5" s="11" t="s">
        <v>20</v>
      </c>
      <c r="B5" s="11"/>
      <c r="C5" s="11"/>
      <c r="D5" s="11"/>
      <c r="E5" s="11"/>
      <c r="F5" s="11"/>
      <c r="G5" s="11"/>
      <c r="H5" s="11"/>
      <c r="I5" s="11"/>
      <c r="J5" s="11"/>
      <c r="K5" s="11"/>
      <c r="L5" s="11"/>
      <c r="M5" s="11"/>
    </row>
    <row r="6" spans="1:13" x14ac:dyDescent="0.35">
      <c r="A6" s="11" t="s">
        <v>32</v>
      </c>
      <c r="B6" s="11"/>
      <c r="C6" s="11"/>
      <c r="D6" s="11"/>
      <c r="E6" s="11"/>
      <c r="F6" s="11"/>
      <c r="G6" s="11"/>
      <c r="H6" s="11"/>
      <c r="I6" s="11"/>
      <c r="J6" s="11"/>
      <c r="K6" s="11"/>
      <c r="L6" s="11"/>
      <c r="M6" s="11"/>
    </row>
    <row r="7" spans="1:13" ht="31" x14ac:dyDescent="0.35">
      <c r="A7" s="12" t="s">
        <v>743</v>
      </c>
      <c r="B7" s="12" t="s">
        <v>306</v>
      </c>
      <c r="C7" s="11"/>
      <c r="D7" s="11"/>
      <c r="E7" s="11"/>
      <c r="F7" s="11"/>
      <c r="G7" s="11"/>
      <c r="H7" s="11"/>
      <c r="I7" s="11"/>
      <c r="J7" s="11"/>
      <c r="K7" s="11"/>
      <c r="L7" s="11"/>
      <c r="M7" s="11"/>
    </row>
    <row r="8" spans="1:13" ht="100" customHeight="1" x14ac:dyDescent="0.35">
      <c r="A8" s="12" t="s">
        <v>756</v>
      </c>
      <c r="B8" s="12" t="s">
        <v>757</v>
      </c>
      <c r="C8" s="12" t="s">
        <v>153</v>
      </c>
      <c r="D8" s="12" t="s">
        <v>761</v>
      </c>
      <c r="E8" s="12" t="s">
        <v>762</v>
      </c>
      <c r="F8" s="12" t="s">
        <v>763</v>
      </c>
      <c r="G8" s="12" t="s">
        <v>764</v>
      </c>
      <c r="H8" s="12" t="s">
        <v>765</v>
      </c>
      <c r="I8" s="12" t="s">
        <v>766</v>
      </c>
      <c r="J8" s="12" t="s">
        <v>767</v>
      </c>
      <c r="K8" s="12" t="s">
        <v>768</v>
      </c>
      <c r="L8" s="12" t="s">
        <v>769</v>
      </c>
      <c r="M8" s="12" t="s">
        <v>770</v>
      </c>
    </row>
    <row r="9" spans="1:13" x14ac:dyDescent="0.35">
      <c r="A9" s="13" t="s">
        <v>157</v>
      </c>
      <c r="B9" s="14">
        <f>VLOOKUP(CONCATENATE($A9, " ", $B$7), 'Table 6 - Full data'!$A$2:$M$217, 2, FALSE)</f>
        <v>436115</v>
      </c>
      <c r="C9" s="15">
        <f>VLOOKUP(CONCATENATE($A9, " ", $B$7), 'Table 6 - Full data'!$A$2:$M$217, 3, FALSE)</f>
        <v>1</v>
      </c>
      <c r="D9" s="14">
        <f>VLOOKUP(CONCATENATE($A9, " ", $B$7), 'Table 6 - Full data'!$A$2:$M$217, 4, FALSE)</f>
        <v>154855</v>
      </c>
      <c r="E9" s="14">
        <f>VLOOKUP(CONCATENATE($A9, " ", $B$7), 'Table 6 - Full data'!$A$2:$M$217, 5, FALSE)</f>
        <v>138005</v>
      </c>
      <c r="F9" s="14">
        <f>VLOOKUP(CONCATENATE($A9, " ", $B$7), 'Table 6 - Full data'!$A$2:$M$217, 6, FALSE)</f>
        <v>106445</v>
      </c>
      <c r="G9" s="14">
        <f>VLOOKUP(CONCATENATE($A9, " ", $B$7), 'Table 6 - Full data'!$A$2:$M$217, 7, FALSE)</f>
        <v>250880</v>
      </c>
      <c r="H9" s="14">
        <f>VLOOKUP(CONCATENATE($A9, " ", $B$7), 'Table 6 - Full data'!$A$2:$M$217, 8, FALSE)</f>
        <v>49005</v>
      </c>
      <c r="I9" s="15">
        <f>VLOOKUP(CONCATENATE($A9, " ", $B$7), 'Table 6 - Full data'!$A$2:$M$217, 9, FALSE)</f>
        <v>0.36</v>
      </c>
      <c r="J9" s="15">
        <f>VLOOKUP(CONCATENATE($A9, " ", $B$7), 'Table 6 - Full data'!$A$2:$M$217, 10, FALSE)</f>
        <v>0.32</v>
      </c>
      <c r="K9" s="15">
        <f>VLOOKUP(CONCATENATE($A9, " ", $B$7), 'Table 6 - Full data'!$A$2:$M$217, 11, FALSE)</f>
        <v>0.24</v>
      </c>
      <c r="L9" s="15">
        <f>VLOOKUP(CONCATENATE($A9, " ", $B$7), 'Table 6 - Full data'!$A$2:$M$217, 12, FALSE)</f>
        <v>0.57999999999999996</v>
      </c>
      <c r="M9" s="15">
        <f>VLOOKUP(CONCATENATE($A9, " ", $B$7), 'Table 6 - Full data'!$A$2:$M$217, 13, FALSE)</f>
        <v>0.11</v>
      </c>
    </row>
    <row r="10" spans="1:13" x14ac:dyDescent="0.35">
      <c r="A10" s="11" t="s">
        <v>239</v>
      </c>
      <c r="B10" s="16">
        <f>VLOOKUP(CONCATENATE($A10, " ", $B$7), 'Table 6 - Full data'!$A$2:$M$217, 2, FALSE)</f>
        <v>13790</v>
      </c>
      <c r="C10" s="17">
        <f>VLOOKUP(CONCATENATE($A10, " ", $B$7), 'Table 6 - Full data'!$A$2:$M$217, 3, FALSE)</f>
        <v>0.03</v>
      </c>
      <c r="D10" s="16">
        <f>VLOOKUP(CONCATENATE($A10, " ", $B$7), 'Table 6 - Full data'!$A$2:$M$217, 4, FALSE)</f>
        <v>4940</v>
      </c>
      <c r="E10" s="16">
        <f>VLOOKUP(CONCATENATE($A10, " ", $B$7), 'Table 6 - Full data'!$A$2:$M$217, 5, FALSE)</f>
        <v>4310</v>
      </c>
      <c r="F10" s="16">
        <f>VLOOKUP(CONCATENATE($A10, " ", $B$7), 'Table 6 - Full data'!$A$2:$M$217, 6, FALSE)</f>
        <v>3185</v>
      </c>
      <c r="G10" s="16">
        <f>VLOOKUP(CONCATENATE($A10, " ", $B$7), 'Table 6 - Full data'!$A$2:$M$217, 7, FALSE)</f>
        <v>8150</v>
      </c>
      <c r="H10" s="16">
        <f>VLOOKUP(CONCATENATE($A10, " ", $B$7), 'Table 6 - Full data'!$A$2:$M$217, 8, FALSE)</f>
        <v>1530</v>
      </c>
      <c r="I10" s="17">
        <f>VLOOKUP(CONCATENATE($A10, " ", $B$7), 'Table 6 - Full data'!$A$2:$M$217, 9, FALSE)</f>
        <v>0.36</v>
      </c>
      <c r="J10" s="17">
        <f>VLOOKUP(CONCATENATE($A10, " ", $B$7), 'Table 6 - Full data'!$A$2:$M$217, 10, FALSE)</f>
        <v>0.31</v>
      </c>
      <c r="K10" s="17">
        <f>VLOOKUP(CONCATENATE($A10, " ", $B$7), 'Table 6 - Full data'!$A$2:$M$217, 11, FALSE)</f>
        <v>0.23</v>
      </c>
      <c r="L10" s="17">
        <f>VLOOKUP(CONCATENATE($A10, " ", $B$7), 'Table 6 - Full data'!$A$2:$M$217, 12, FALSE)</f>
        <v>0.59</v>
      </c>
      <c r="M10" s="17">
        <f>VLOOKUP(CONCATENATE($A10, " ", $B$7), 'Table 6 - Full data'!$A$2:$M$217, 13, FALSE)</f>
        <v>0.11</v>
      </c>
    </row>
    <row r="11" spans="1:13" x14ac:dyDescent="0.35">
      <c r="A11" s="11" t="s">
        <v>240</v>
      </c>
      <c r="B11" s="16">
        <f>VLOOKUP(CONCATENATE($A11, " ", $B$7), 'Table 6 - Full data'!$A$2:$M$217, 2, FALSE)</f>
        <v>11710</v>
      </c>
      <c r="C11" s="17">
        <f>VLOOKUP(CONCATENATE($A11, " ", $B$7), 'Table 6 - Full data'!$A$2:$M$217, 3, FALSE)</f>
        <v>0.03</v>
      </c>
      <c r="D11" s="16">
        <f>VLOOKUP(CONCATENATE($A11, " ", $B$7), 'Table 6 - Full data'!$A$2:$M$217, 4, FALSE)</f>
        <v>4085</v>
      </c>
      <c r="E11" s="16">
        <f>VLOOKUP(CONCATENATE($A11, " ", $B$7), 'Table 6 - Full data'!$A$2:$M$217, 5, FALSE)</f>
        <v>3715</v>
      </c>
      <c r="F11" s="16">
        <f>VLOOKUP(CONCATENATE($A11, " ", $B$7), 'Table 6 - Full data'!$A$2:$M$217, 6, FALSE)</f>
        <v>2935</v>
      </c>
      <c r="G11" s="16">
        <f>VLOOKUP(CONCATENATE($A11, " ", $B$7), 'Table 6 - Full data'!$A$2:$M$217, 7, FALSE)</f>
        <v>6860</v>
      </c>
      <c r="H11" s="16">
        <f>VLOOKUP(CONCATENATE($A11, " ", $B$7), 'Table 6 - Full data'!$A$2:$M$217, 8, FALSE)</f>
        <v>1260</v>
      </c>
      <c r="I11" s="17">
        <f>VLOOKUP(CONCATENATE($A11, " ", $B$7), 'Table 6 - Full data'!$A$2:$M$217, 9, FALSE)</f>
        <v>0.35</v>
      </c>
      <c r="J11" s="17">
        <f>VLOOKUP(CONCATENATE($A11, " ", $B$7), 'Table 6 - Full data'!$A$2:$M$217, 10, FALSE)</f>
        <v>0.32</v>
      </c>
      <c r="K11" s="17">
        <f>VLOOKUP(CONCATENATE($A11, " ", $B$7), 'Table 6 - Full data'!$A$2:$M$217, 11, FALSE)</f>
        <v>0.25</v>
      </c>
      <c r="L11" s="17">
        <f>VLOOKUP(CONCATENATE($A11, " ", $B$7), 'Table 6 - Full data'!$A$2:$M$217, 12, FALSE)</f>
        <v>0.59</v>
      </c>
      <c r="M11" s="17">
        <f>VLOOKUP(CONCATENATE($A11, " ", $B$7), 'Table 6 - Full data'!$A$2:$M$217, 13, FALSE)</f>
        <v>0.11</v>
      </c>
    </row>
    <row r="12" spans="1:13" x14ac:dyDescent="0.35">
      <c r="A12" s="11" t="s">
        <v>241</v>
      </c>
      <c r="B12" s="16">
        <f>VLOOKUP(CONCATENATE($A12, " ", $B$7), 'Table 6 - Full data'!$A$2:$M$217, 2, FALSE)</f>
        <v>8215</v>
      </c>
      <c r="C12" s="17">
        <f>VLOOKUP(CONCATENATE($A12, " ", $B$7), 'Table 6 - Full data'!$A$2:$M$217, 3, FALSE)</f>
        <v>0.02</v>
      </c>
      <c r="D12" s="16">
        <f>VLOOKUP(CONCATENATE($A12, " ", $B$7), 'Table 6 - Full data'!$A$2:$M$217, 4, FALSE)</f>
        <v>2940</v>
      </c>
      <c r="E12" s="16">
        <f>VLOOKUP(CONCATENATE($A12, " ", $B$7), 'Table 6 - Full data'!$A$2:$M$217, 5, FALSE)</f>
        <v>2670</v>
      </c>
      <c r="F12" s="16">
        <f>VLOOKUP(CONCATENATE($A12, " ", $B$7), 'Table 6 - Full data'!$A$2:$M$217, 6, FALSE)</f>
        <v>2065</v>
      </c>
      <c r="G12" s="16">
        <f>VLOOKUP(CONCATENATE($A12, " ", $B$7), 'Table 6 - Full data'!$A$2:$M$217, 7, FALSE)</f>
        <v>4845</v>
      </c>
      <c r="H12" s="16">
        <f>VLOOKUP(CONCATENATE($A12, " ", $B$7), 'Table 6 - Full data'!$A$2:$M$217, 8, FALSE)</f>
        <v>855</v>
      </c>
      <c r="I12" s="17">
        <f>VLOOKUP(CONCATENATE($A12, " ", $B$7), 'Table 6 - Full data'!$A$2:$M$217, 9, FALSE)</f>
        <v>0.36</v>
      </c>
      <c r="J12" s="17">
        <f>VLOOKUP(CONCATENATE($A12, " ", $B$7), 'Table 6 - Full data'!$A$2:$M$217, 10, FALSE)</f>
        <v>0.32</v>
      </c>
      <c r="K12" s="17">
        <f>VLOOKUP(CONCATENATE($A12, " ", $B$7), 'Table 6 - Full data'!$A$2:$M$217, 11, FALSE)</f>
        <v>0.25</v>
      </c>
      <c r="L12" s="17">
        <f>VLOOKUP(CONCATENATE($A12, " ", $B$7), 'Table 6 - Full data'!$A$2:$M$217, 12, FALSE)</f>
        <v>0.59</v>
      </c>
      <c r="M12" s="17">
        <f>VLOOKUP(CONCATENATE($A12, " ", $B$7), 'Table 6 - Full data'!$A$2:$M$217, 13, FALSE)</f>
        <v>0.1</v>
      </c>
    </row>
    <row r="13" spans="1:13" x14ac:dyDescent="0.35">
      <c r="A13" s="11" t="s">
        <v>242</v>
      </c>
      <c r="B13" s="16">
        <f>VLOOKUP(CONCATENATE($A13, " ", $B$7), 'Table 6 - Full data'!$A$2:$M$217, 2, FALSE)</f>
        <v>5025</v>
      </c>
      <c r="C13" s="17">
        <f>VLOOKUP(CONCATENATE($A13, " ", $B$7), 'Table 6 - Full data'!$A$2:$M$217, 3, FALSE)</f>
        <v>0.01</v>
      </c>
      <c r="D13" s="16">
        <f>VLOOKUP(CONCATENATE($A13, " ", $B$7), 'Table 6 - Full data'!$A$2:$M$217, 4, FALSE)</f>
        <v>1680</v>
      </c>
      <c r="E13" s="16">
        <f>VLOOKUP(CONCATENATE($A13, " ", $B$7), 'Table 6 - Full data'!$A$2:$M$217, 5, FALSE)</f>
        <v>1665</v>
      </c>
      <c r="F13" s="16">
        <f>VLOOKUP(CONCATENATE($A13, " ", $B$7), 'Table 6 - Full data'!$A$2:$M$217, 6, FALSE)</f>
        <v>1355</v>
      </c>
      <c r="G13" s="16">
        <f>VLOOKUP(CONCATENATE($A13, " ", $B$7), 'Table 6 - Full data'!$A$2:$M$217, 7, FALSE)</f>
        <v>2780</v>
      </c>
      <c r="H13" s="16">
        <f>VLOOKUP(CONCATENATE($A13, " ", $B$7), 'Table 6 - Full data'!$A$2:$M$217, 8, FALSE)</f>
        <v>555</v>
      </c>
      <c r="I13" s="17">
        <f>VLOOKUP(CONCATENATE($A13, " ", $B$7), 'Table 6 - Full data'!$A$2:$M$217, 9, FALSE)</f>
        <v>0.33</v>
      </c>
      <c r="J13" s="17">
        <f>VLOOKUP(CONCATENATE($A13, " ", $B$7), 'Table 6 - Full data'!$A$2:$M$217, 10, FALSE)</f>
        <v>0.33</v>
      </c>
      <c r="K13" s="17">
        <f>VLOOKUP(CONCATENATE($A13, " ", $B$7), 'Table 6 - Full data'!$A$2:$M$217, 11, FALSE)</f>
        <v>0.27</v>
      </c>
      <c r="L13" s="17">
        <f>VLOOKUP(CONCATENATE($A13, " ", $B$7), 'Table 6 - Full data'!$A$2:$M$217, 12, FALSE)</f>
        <v>0.55000000000000004</v>
      </c>
      <c r="M13" s="17">
        <f>VLOOKUP(CONCATENATE($A13, " ", $B$7), 'Table 6 - Full data'!$A$2:$M$217, 13, FALSE)</f>
        <v>0.11</v>
      </c>
    </row>
    <row r="14" spans="1:13" x14ac:dyDescent="0.35">
      <c r="A14" s="11" t="s">
        <v>243</v>
      </c>
      <c r="B14" s="16">
        <f>VLOOKUP(CONCATENATE($A14, " ", $B$7), 'Table 6 - Full data'!$A$2:$M$217, 2, FALSE)</f>
        <v>4715</v>
      </c>
      <c r="C14" s="17">
        <f>VLOOKUP(CONCATENATE($A14, " ", $B$7), 'Table 6 - Full data'!$A$2:$M$217, 3, FALSE)</f>
        <v>0.01</v>
      </c>
      <c r="D14" s="16">
        <f>VLOOKUP(CONCATENATE($A14, " ", $B$7), 'Table 6 - Full data'!$A$2:$M$217, 4, FALSE)</f>
        <v>1605</v>
      </c>
      <c r="E14" s="16">
        <f>VLOOKUP(CONCATENATE($A14, " ", $B$7), 'Table 6 - Full data'!$A$2:$M$217, 5, FALSE)</f>
        <v>1495</v>
      </c>
      <c r="F14" s="16">
        <f>VLOOKUP(CONCATENATE($A14, " ", $B$7), 'Table 6 - Full data'!$A$2:$M$217, 6, FALSE)</f>
        <v>1235</v>
      </c>
      <c r="G14" s="16">
        <f>VLOOKUP(CONCATENATE($A14, " ", $B$7), 'Table 6 - Full data'!$A$2:$M$217, 7, FALSE)</f>
        <v>2685</v>
      </c>
      <c r="H14" s="16">
        <f>VLOOKUP(CONCATENATE($A14, " ", $B$7), 'Table 6 - Full data'!$A$2:$M$217, 8, FALSE)</f>
        <v>555</v>
      </c>
      <c r="I14" s="17">
        <f>VLOOKUP(CONCATENATE($A14, " ", $B$7), 'Table 6 - Full data'!$A$2:$M$217, 9, FALSE)</f>
        <v>0.34</v>
      </c>
      <c r="J14" s="17">
        <f>VLOOKUP(CONCATENATE($A14, " ", $B$7), 'Table 6 - Full data'!$A$2:$M$217, 10, FALSE)</f>
        <v>0.32</v>
      </c>
      <c r="K14" s="17">
        <f>VLOOKUP(CONCATENATE($A14, " ", $B$7), 'Table 6 - Full data'!$A$2:$M$217, 11, FALSE)</f>
        <v>0.26</v>
      </c>
      <c r="L14" s="17">
        <f>VLOOKUP(CONCATENATE($A14, " ", $B$7), 'Table 6 - Full data'!$A$2:$M$217, 12, FALSE)</f>
        <v>0.56999999999999995</v>
      </c>
      <c r="M14" s="17">
        <f>VLOOKUP(CONCATENATE($A14, " ", $B$7), 'Table 6 - Full data'!$A$2:$M$217, 13, FALSE)</f>
        <v>0.12</v>
      </c>
    </row>
    <row r="15" spans="1:13" x14ac:dyDescent="0.35">
      <c r="A15" s="11" t="s">
        <v>244</v>
      </c>
      <c r="B15" s="16">
        <f>VLOOKUP(CONCATENATE($A15, " ", $B$7), 'Table 6 - Full data'!$A$2:$M$217, 2, FALSE)</f>
        <v>11415</v>
      </c>
      <c r="C15" s="17">
        <f>VLOOKUP(CONCATENATE($A15, " ", $B$7), 'Table 6 - Full data'!$A$2:$M$217, 3, FALSE)</f>
        <v>0.03</v>
      </c>
      <c r="D15" s="16">
        <f>VLOOKUP(CONCATENATE($A15, " ", $B$7), 'Table 6 - Full data'!$A$2:$M$217, 4, FALSE)</f>
        <v>3845</v>
      </c>
      <c r="E15" s="16">
        <f>VLOOKUP(CONCATENATE($A15, " ", $B$7), 'Table 6 - Full data'!$A$2:$M$217, 5, FALSE)</f>
        <v>3965</v>
      </c>
      <c r="F15" s="16">
        <f>VLOOKUP(CONCATENATE($A15, " ", $B$7), 'Table 6 - Full data'!$A$2:$M$217, 6, FALSE)</f>
        <v>3020</v>
      </c>
      <c r="G15" s="16">
        <f>VLOOKUP(CONCATENATE($A15, " ", $B$7), 'Table 6 - Full data'!$A$2:$M$217, 7, FALSE)</f>
        <v>6610</v>
      </c>
      <c r="H15" s="16">
        <f>VLOOKUP(CONCATENATE($A15, " ", $B$7), 'Table 6 - Full data'!$A$2:$M$217, 8, FALSE)</f>
        <v>1150</v>
      </c>
      <c r="I15" s="17">
        <f>VLOOKUP(CONCATENATE($A15, " ", $B$7), 'Table 6 - Full data'!$A$2:$M$217, 9, FALSE)</f>
        <v>0.34</v>
      </c>
      <c r="J15" s="17">
        <f>VLOOKUP(CONCATENATE($A15, " ", $B$7), 'Table 6 - Full data'!$A$2:$M$217, 10, FALSE)</f>
        <v>0.35</v>
      </c>
      <c r="K15" s="17">
        <f>VLOOKUP(CONCATENATE($A15, " ", $B$7), 'Table 6 - Full data'!$A$2:$M$217, 11, FALSE)</f>
        <v>0.26</v>
      </c>
      <c r="L15" s="17">
        <f>VLOOKUP(CONCATENATE($A15, " ", $B$7), 'Table 6 - Full data'!$A$2:$M$217, 12, FALSE)</f>
        <v>0.57999999999999996</v>
      </c>
      <c r="M15" s="17">
        <f>VLOOKUP(CONCATENATE($A15, " ", $B$7), 'Table 6 - Full data'!$A$2:$M$217, 13, FALSE)</f>
        <v>0.1</v>
      </c>
    </row>
    <row r="16" spans="1:13" x14ac:dyDescent="0.35">
      <c r="A16" s="11" t="s">
        <v>245</v>
      </c>
      <c r="B16" s="16">
        <f>VLOOKUP(CONCATENATE($A16, " ", $B$7), 'Table 6 - Full data'!$A$2:$M$217, 2, FALSE)</f>
        <v>14720</v>
      </c>
      <c r="C16" s="17">
        <f>VLOOKUP(CONCATENATE($A16, " ", $B$7), 'Table 6 - Full data'!$A$2:$M$217, 3, FALSE)</f>
        <v>0.03</v>
      </c>
      <c r="D16" s="16">
        <f>VLOOKUP(CONCATENATE($A16, " ", $B$7), 'Table 6 - Full data'!$A$2:$M$217, 4, FALSE)</f>
        <v>4985</v>
      </c>
      <c r="E16" s="16">
        <f>VLOOKUP(CONCATENATE($A16, " ", $B$7), 'Table 6 - Full data'!$A$2:$M$217, 5, FALSE)</f>
        <v>4645</v>
      </c>
      <c r="F16" s="16">
        <f>VLOOKUP(CONCATENATE($A16, " ", $B$7), 'Table 6 - Full data'!$A$2:$M$217, 6, FALSE)</f>
        <v>3740</v>
      </c>
      <c r="G16" s="16">
        <f>VLOOKUP(CONCATENATE($A16, " ", $B$7), 'Table 6 - Full data'!$A$2:$M$217, 7, FALSE)</f>
        <v>8525</v>
      </c>
      <c r="H16" s="16">
        <f>VLOOKUP(CONCATENATE($A16, " ", $B$7), 'Table 6 - Full data'!$A$2:$M$217, 8, FALSE)</f>
        <v>1615</v>
      </c>
      <c r="I16" s="17">
        <f>VLOOKUP(CONCATENATE($A16, " ", $B$7), 'Table 6 - Full data'!$A$2:$M$217, 9, FALSE)</f>
        <v>0.34</v>
      </c>
      <c r="J16" s="17">
        <f>VLOOKUP(CONCATENATE($A16, " ", $B$7), 'Table 6 - Full data'!$A$2:$M$217, 10, FALSE)</f>
        <v>0.32</v>
      </c>
      <c r="K16" s="17">
        <f>VLOOKUP(CONCATENATE($A16, " ", $B$7), 'Table 6 - Full data'!$A$2:$M$217, 11, FALSE)</f>
        <v>0.25</v>
      </c>
      <c r="L16" s="17">
        <f>VLOOKUP(CONCATENATE($A16, " ", $B$7), 'Table 6 - Full data'!$A$2:$M$217, 12, FALSE)</f>
        <v>0.57999999999999996</v>
      </c>
      <c r="M16" s="17">
        <f>VLOOKUP(CONCATENATE($A16, " ", $B$7), 'Table 6 - Full data'!$A$2:$M$217, 13, FALSE)</f>
        <v>0.11</v>
      </c>
    </row>
    <row r="17" spans="1:13" x14ac:dyDescent="0.35">
      <c r="A17" s="11" t="s">
        <v>246</v>
      </c>
      <c r="B17" s="16">
        <f>VLOOKUP(CONCATENATE($A17, " ", $B$7), 'Table 6 - Full data'!$A$2:$M$217, 2, FALSE)</f>
        <v>12645</v>
      </c>
      <c r="C17" s="17">
        <f>VLOOKUP(CONCATENATE($A17, " ", $B$7), 'Table 6 - Full data'!$A$2:$M$217, 3, FALSE)</f>
        <v>0.03</v>
      </c>
      <c r="D17" s="16">
        <f>VLOOKUP(CONCATENATE($A17, " ", $B$7), 'Table 6 - Full data'!$A$2:$M$217, 4, FALSE)</f>
        <v>4395</v>
      </c>
      <c r="E17" s="16">
        <f>VLOOKUP(CONCATENATE($A17, " ", $B$7), 'Table 6 - Full data'!$A$2:$M$217, 5, FALSE)</f>
        <v>4145</v>
      </c>
      <c r="F17" s="16">
        <f>VLOOKUP(CONCATENATE($A17, " ", $B$7), 'Table 6 - Full data'!$A$2:$M$217, 6, FALSE)</f>
        <v>3075</v>
      </c>
      <c r="G17" s="16">
        <f>VLOOKUP(CONCATENATE($A17, " ", $B$7), 'Table 6 - Full data'!$A$2:$M$217, 7, FALSE)</f>
        <v>7255</v>
      </c>
      <c r="H17" s="16">
        <f>VLOOKUP(CONCATENATE($A17, " ", $B$7), 'Table 6 - Full data'!$A$2:$M$217, 8, FALSE)</f>
        <v>1425</v>
      </c>
      <c r="I17" s="17">
        <f>VLOOKUP(CONCATENATE($A17, " ", $B$7), 'Table 6 - Full data'!$A$2:$M$217, 9, FALSE)</f>
        <v>0.35</v>
      </c>
      <c r="J17" s="17">
        <f>VLOOKUP(CONCATENATE($A17, " ", $B$7), 'Table 6 - Full data'!$A$2:$M$217, 10, FALSE)</f>
        <v>0.33</v>
      </c>
      <c r="K17" s="17">
        <f>VLOOKUP(CONCATENATE($A17, " ", $B$7), 'Table 6 - Full data'!$A$2:$M$217, 11, FALSE)</f>
        <v>0.24</v>
      </c>
      <c r="L17" s="17">
        <f>VLOOKUP(CONCATENATE($A17, " ", $B$7), 'Table 6 - Full data'!$A$2:$M$217, 12, FALSE)</f>
        <v>0.56999999999999995</v>
      </c>
      <c r="M17" s="17">
        <f>VLOOKUP(CONCATENATE($A17, " ", $B$7), 'Table 6 - Full data'!$A$2:$M$217, 13, FALSE)</f>
        <v>0.11</v>
      </c>
    </row>
    <row r="18" spans="1:13" x14ac:dyDescent="0.35">
      <c r="A18" s="11" t="s">
        <v>247</v>
      </c>
      <c r="B18" s="16">
        <f>VLOOKUP(CONCATENATE($A18, " ", $B$7), 'Table 6 - Full data'!$A$2:$M$217, 2, FALSE)</f>
        <v>4315</v>
      </c>
      <c r="C18" s="17">
        <f>VLOOKUP(CONCATENATE($A18, " ", $B$7), 'Table 6 - Full data'!$A$2:$M$217, 3, FALSE)</f>
        <v>0.01</v>
      </c>
      <c r="D18" s="16">
        <f>VLOOKUP(CONCATENATE($A18, " ", $B$7), 'Table 6 - Full data'!$A$2:$M$217, 4, FALSE)</f>
        <v>1450</v>
      </c>
      <c r="E18" s="16">
        <f>VLOOKUP(CONCATENATE($A18, " ", $B$7), 'Table 6 - Full data'!$A$2:$M$217, 5, FALSE)</f>
        <v>1340</v>
      </c>
      <c r="F18" s="16">
        <f>VLOOKUP(CONCATENATE($A18, " ", $B$7), 'Table 6 - Full data'!$A$2:$M$217, 6, FALSE)</f>
        <v>1115</v>
      </c>
      <c r="G18" s="16">
        <f>VLOOKUP(CONCATENATE($A18, " ", $B$7), 'Table 6 - Full data'!$A$2:$M$217, 7, FALSE)</f>
        <v>2365</v>
      </c>
      <c r="H18" s="16">
        <f>VLOOKUP(CONCATENATE($A18, " ", $B$7), 'Table 6 - Full data'!$A$2:$M$217, 8, FALSE)</f>
        <v>530</v>
      </c>
      <c r="I18" s="17">
        <f>VLOOKUP(CONCATENATE($A18, " ", $B$7), 'Table 6 - Full data'!$A$2:$M$217, 9, FALSE)</f>
        <v>0.34</v>
      </c>
      <c r="J18" s="17">
        <f>VLOOKUP(CONCATENATE($A18, " ", $B$7), 'Table 6 - Full data'!$A$2:$M$217, 10, FALSE)</f>
        <v>0.31</v>
      </c>
      <c r="K18" s="17">
        <f>VLOOKUP(CONCATENATE($A18, " ", $B$7), 'Table 6 - Full data'!$A$2:$M$217, 11, FALSE)</f>
        <v>0.26</v>
      </c>
      <c r="L18" s="17">
        <f>VLOOKUP(CONCATENATE($A18, " ", $B$7), 'Table 6 - Full data'!$A$2:$M$217, 12, FALSE)</f>
        <v>0.55000000000000004</v>
      </c>
      <c r="M18" s="17">
        <f>VLOOKUP(CONCATENATE($A18, " ", $B$7), 'Table 6 - Full data'!$A$2:$M$217, 13, FALSE)</f>
        <v>0.12</v>
      </c>
    </row>
    <row r="19" spans="1:13" x14ac:dyDescent="0.35">
      <c r="A19" s="11" t="s">
        <v>248</v>
      </c>
      <c r="B19" s="16">
        <f>VLOOKUP(CONCATENATE($A19, " ", $B$7), 'Table 6 - Full data'!$A$2:$M$217, 2, FALSE)</f>
        <v>7270</v>
      </c>
      <c r="C19" s="17">
        <f>VLOOKUP(CONCATENATE($A19, " ", $B$7), 'Table 6 - Full data'!$A$2:$M$217, 3, FALSE)</f>
        <v>0.02</v>
      </c>
      <c r="D19" s="16">
        <f>VLOOKUP(CONCATENATE($A19, " ", $B$7), 'Table 6 - Full data'!$A$2:$M$217, 4, FALSE)</f>
        <v>2480</v>
      </c>
      <c r="E19" s="16">
        <f>VLOOKUP(CONCATENATE($A19, " ", $B$7), 'Table 6 - Full data'!$A$2:$M$217, 5, FALSE)</f>
        <v>2360</v>
      </c>
      <c r="F19" s="16">
        <f>VLOOKUP(CONCATENATE($A19, " ", $B$7), 'Table 6 - Full data'!$A$2:$M$217, 6, FALSE)</f>
        <v>1965</v>
      </c>
      <c r="G19" s="16">
        <f>VLOOKUP(CONCATENATE($A19, " ", $B$7), 'Table 6 - Full data'!$A$2:$M$217, 7, FALSE)</f>
        <v>4170</v>
      </c>
      <c r="H19" s="16">
        <f>VLOOKUP(CONCATENATE($A19, " ", $B$7), 'Table 6 - Full data'!$A$2:$M$217, 8, FALSE)</f>
        <v>775</v>
      </c>
      <c r="I19" s="17">
        <f>VLOOKUP(CONCATENATE($A19, " ", $B$7), 'Table 6 - Full data'!$A$2:$M$217, 9, FALSE)</f>
        <v>0.34</v>
      </c>
      <c r="J19" s="17">
        <f>VLOOKUP(CONCATENATE($A19, " ", $B$7), 'Table 6 - Full data'!$A$2:$M$217, 10, FALSE)</f>
        <v>0.32</v>
      </c>
      <c r="K19" s="17">
        <f>VLOOKUP(CONCATENATE($A19, " ", $B$7), 'Table 6 - Full data'!$A$2:$M$217, 11, FALSE)</f>
        <v>0.27</v>
      </c>
      <c r="L19" s="17">
        <f>VLOOKUP(CONCATENATE($A19, " ", $B$7), 'Table 6 - Full data'!$A$2:$M$217, 12, FALSE)</f>
        <v>0.56999999999999995</v>
      </c>
      <c r="M19" s="17">
        <f>VLOOKUP(CONCATENATE($A19, " ", $B$7), 'Table 6 - Full data'!$A$2:$M$217, 13, FALSE)</f>
        <v>0.11</v>
      </c>
    </row>
    <row r="20" spans="1:13" x14ac:dyDescent="0.35">
      <c r="A20" s="11" t="s">
        <v>249</v>
      </c>
      <c r="B20" s="16">
        <f>VLOOKUP(CONCATENATE($A20, " ", $B$7), 'Table 6 - Full data'!$A$2:$M$217, 2, FALSE)</f>
        <v>4135</v>
      </c>
      <c r="C20" s="17">
        <f>VLOOKUP(CONCATENATE($A20, " ", $B$7), 'Table 6 - Full data'!$A$2:$M$217, 3, FALSE)</f>
        <v>0.01</v>
      </c>
      <c r="D20" s="16">
        <f>VLOOKUP(CONCATENATE($A20, " ", $B$7), 'Table 6 - Full data'!$A$2:$M$217, 4, FALSE)</f>
        <v>1455</v>
      </c>
      <c r="E20" s="16">
        <f>VLOOKUP(CONCATENATE($A20, " ", $B$7), 'Table 6 - Full data'!$A$2:$M$217, 5, FALSE)</f>
        <v>1275</v>
      </c>
      <c r="F20" s="16">
        <f>VLOOKUP(CONCATENATE($A20, " ", $B$7), 'Table 6 - Full data'!$A$2:$M$217, 6, FALSE)</f>
        <v>1085</v>
      </c>
      <c r="G20" s="16">
        <f>VLOOKUP(CONCATENATE($A20, " ", $B$7), 'Table 6 - Full data'!$A$2:$M$217, 7, FALSE)</f>
        <v>2300</v>
      </c>
      <c r="H20" s="16">
        <f>VLOOKUP(CONCATENATE($A20, " ", $B$7), 'Table 6 - Full data'!$A$2:$M$217, 8, FALSE)</f>
        <v>470</v>
      </c>
      <c r="I20" s="17">
        <f>VLOOKUP(CONCATENATE($A20, " ", $B$7), 'Table 6 - Full data'!$A$2:$M$217, 9, FALSE)</f>
        <v>0.35</v>
      </c>
      <c r="J20" s="17">
        <f>VLOOKUP(CONCATENATE($A20, " ", $B$7), 'Table 6 - Full data'!$A$2:$M$217, 10, FALSE)</f>
        <v>0.31</v>
      </c>
      <c r="K20" s="17">
        <f>VLOOKUP(CONCATENATE($A20, " ", $B$7), 'Table 6 - Full data'!$A$2:$M$217, 11, FALSE)</f>
        <v>0.26</v>
      </c>
      <c r="L20" s="17">
        <f>VLOOKUP(CONCATENATE($A20, " ", $B$7), 'Table 6 - Full data'!$A$2:$M$217, 12, FALSE)</f>
        <v>0.56000000000000005</v>
      </c>
      <c r="M20" s="17">
        <f>VLOOKUP(CONCATENATE($A20, " ", $B$7), 'Table 6 - Full data'!$A$2:$M$217, 13, FALSE)</f>
        <v>0.11</v>
      </c>
    </row>
    <row r="21" spans="1:13" x14ac:dyDescent="0.35">
      <c r="A21" s="11" t="s">
        <v>250</v>
      </c>
      <c r="B21" s="16">
        <f>VLOOKUP(CONCATENATE($A21, " ", $B$7), 'Table 6 - Full data'!$A$2:$M$217, 2, FALSE)</f>
        <v>26800</v>
      </c>
      <c r="C21" s="17">
        <f>VLOOKUP(CONCATENATE($A21, " ", $B$7), 'Table 6 - Full data'!$A$2:$M$217, 3, FALSE)</f>
        <v>0.06</v>
      </c>
      <c r="D21" s="16">
        <f>VLOOKUP(CONCATENATE($A21, " ", $B$7), 'Table 6 - Full data'!$A$2:$M$217, 4, FALSE)</f>
        <v>9330</v>
      </c>
      <c r="E21" s="16">
        <f>VLOOKUP(CONCATENATE($A21, " ", $B$7), 'Table 6 - Full data'!$A$2:$M$217, 5, FALSE)</f>
        <v>8370</v>
      </c>
      <c r="F21" s="16">
        <f>VLOOKUP(CONCATENATE($A21, " ", $B$7), 'Table 6 - Full data'!$A$2:$M$217, 6, FALSE)</f>
        <v>6565</v>
      </c>
      <c r="G21" s="16">
        <f>VLOOKUP(CONCATENATE($A21, " ", $B$7), 'Table 6 - Full data'!$A$2:$M$217, 7, FALSE)</f>
        <v>15770</v>
      </c>
      <c r="H21" s="16">
        <f>VLOOKUP(CONCATENATE($A21, " ", $B$7), 'Table 6 - Full data'!$A$2:$M$217, 8, FALSE)</f>
        <v>2955</v>
      </c>
      <c r="I21" s="17">
        <f>VLOOKUP(CONCATENATE($A21, " ", $B$7), 'Table 6 - Full data'!$A$2:$M$217, 9, FALSE)</f>
        <v>0.35</v>
      </c>
      <c r="J21" s="17">
        <f>VLOOKUP(CONCATENATE($A21, " ", $B$7), 'Table 6 - Full data'!$A$2:$M$217, 10, FALSE)</f>
        <v>0.31</v>
      </c>
      <c r="K21" s="17">
        <f>VLOOKUP(CONCATENATE($A21, " ", $B$7), 'Table 6 - Full data'!$A$2:$M$217, 11, FALSE)</f>
        <v>0.24</v>
      </c>
      <c r="L21" s="17">
        <f>VLOOKUP(CONCATENATE($A21, " ", $B$7), 'Table 6 - Full data'!$A$2:$M$217, 12, FALSE)</f>
        <v>0.59</v>
      </c>
      <c r="M21" s="17">
        <f>VLOOKUP(CONCATENATE($A21, " ", $B$7), 'Table 6 - Full data'!$A$2:$M$217, 13, FALSE)</f>
        <v>0.11</v>
      </c>
    </row>
    <row r="22" spans="1:13" x14ac:dyDescent="0.35">
      <c r="A22" s="11" t="s">
        <v>251</v>
      </c>
      <c r="B22" s="16">
        <f>VLOOKUP(CONCATENATE($A22, " ", $B$7), 'Table 6 - Full data'!$A$2:$M$217, 2, FALSE)</f>
        <v>12605</v>
      </c>
      <c r="C22" s="17">
        <f>VLOOKUP(CONCATENATE($A22, " ", $B$7), 'Table 6 - Full data'!$A$2:$M$217, 3, FALSE)</f>
        <v>0.03</v>
      </c>
      <c r="D22" s="16">
        <f>VLOOKUP(CONCATENATE($A22, " ", $B$7), 'Table 6 - Full data'!$A$2:$M$217, 4, FALSE)</f>
        <v>4420</v>
      </c>
      <c r="E22" s="16">
        <f>VLOOKUP(CONCATENATE($A22, " ", $B$7), 'Table 6 - Full data'!$A$2:$M$217, 5, FALSE)</f>
        <v>4080</v>
      </c>
      <c r="F22" s="16">
        <f>VLOOKUP(CONCATENATE($A22, " ", $B$7), 'Table 6 - Full data'!$A$2:$M$217, 6, FALSE)</f>
        <v>3090</v>
      </c>
      <c r="G22" s="16">
        <f>VLOOKUP(CONCATENATE($A22, " ", $B$7), 'Table 6 - Full data'!$A$2:$M$217, 7, FALSE)</f>
        <v>7475</v>
      </c>
      <c r="H22" s="16">
        <f>VLOOKUP(CONCATENATE($A22, " ", $B$7), 'Table 6 - Full data'!$A$2:$M$217, 8, FALSE)</f>
        <v>1330</v>
      </c>
      <c r="I22" s="17">
        <f>VLOOKUP(CONCATENATE($A22, " ", $B$7), 'Table 6 - Full data'!$A$2:$M$217, 9, FALSE)</f>
        <v>0.35</v>
      </c>
      <c r="J22" s="17">
        <f>VLOOKUP(CONCATENATE($A22, " ", $B$7), 'Table 6 - Full data'!$A$2:$M$217, 10, FALSE)</f>
        <v>0.32</v>
      </c>
      <c r="K22" s="17">
        <f>VLOOKUP(CONCATENATE($A22, " ", $B$7), 'Table 6 - Full data'!$A$2:$M$217, 11, FALSE)</f>
        <v>0.25</v>
      </c>
      <c r="L22" s="17">
        <f>VLOOKUP(CONCATENATE($A22, " ", $B$7), 'Table 6 - Full data'!$A$2:$M$217, 12, FALSE)</f>
        <v>0.59</v>
      </c>
      <c r="M22" s="17">
        <f>VLOOKUP(CONCATENATE($A22, " ", $B$7), 'Table 6 - Full data'!$A$2:$M$217, 13, FALSE)</f>
        <v>0.11</v>
      </c>
    </row>
    <row r="23" spans="1:13" x14ac:dyDescent="0.35">
      <c r="A23" s="11" t="s">
        <v>252</v>
      </c>
      <c r="B23" s="16">
        <f>VLOOKUP(CONCATENATE($A23, " ", $B$7), 'Table 6 - Full data'!$A$2:$M$217, 2, FALSE)</f>
        <v>31955</v>
      </c>
      <c r="C23" s="17">
        <f>VLOOKUP(CONCATENATE($A23, " ", $B$7), 'Table 6 - Full data'!$A$2:$M$217, 3, FALSE)</f>
        <v>7.0000000000000007E-2</v>
      </c>
      <c r="D23" s="16">
        <f>VLOOKUP(CONCATENATE($A23, " ", $B$7), 'Table 6 - Full data'!$A$2:$M$217, 4, FALSE)</f>
        <v>11300</v>
      </c>
      <c r="E23" s="16">
        <f>VLOOKUP(CONCATENATE($A23, " ", $B$7), 'Table 6 - Full data'!$A$2:$M$217, 5, FALSE)</f>
        <v>10730</v>
      </c>
      <c r="F23" s="16">
        <f>VLOOKUP(CONCATENATE($A23, " ", $B$7), 'Table 6 - Full data'!$A$2:$M$217, 6, FALSE)</f>
        <v>7995</v>
      </c>
      <c r="G23" s="16">
        <f>VLOOKUP(CONCATENATE($A23, " ", $B$7), 'Table 6 - Full data'!$A$2:$M$217, 7, FALSE)</f>
        <v>18785</v>
      </c>
      <c r="H23" s="16">
        <f>VLOOKUP(CONCATENATE($A23, " ", $B$7), 'Table 6 - Full data'!$A$2:$M$217, 8, FALSE)</f>
        <v>3140</v>
      </c>
      <c r="I23" s="17">
        <f>VLOOKUP(CONCATENATE($A23, " ", $B$7), 'Table 6 - Full data'!$A$2:$M$217, 9, FALSE)</f>
        <v>0.35</v>
      </c>
      <c r="J23" s="17">
        <f>VLOOKUP(CONCATENATE($A23, " ", $B$7), 'Table 6 - Full data'!$A$2:$M$217, 10, FALSE)</f>
        <v>0.34</v>
      </c>
      <c r="K23" s="17">
        <f>VLOOKUP(CONCATENATE($A23, " ", $B$7), 'Table 6 - Full data'!$A$2:$M$217, 11, FALSE)</f>
        <v>0.25</v>
      </c>
      <c r="L23" s="17">
        <f>VLOOKUP(CONCATENATE($A23, " ", $B$7), 'Table 6 - Full data'!$A$2:$M$217, 12, FALSE)</f>
        <v>0.59</v>
      </c>
      <c r="M23" s="17">
        <f>VLOOKUP(CONCATENATE($A23, " ", $B$7), 'Table 6 - Full data'!$A$2:$M$217, 13, FALSE)</f>
        <v>0.1</v>
      </c>
    </row>
    <row r="24" spans="1:13" x14ac:dyDescent="0.35">
      <c r="A24" s="11" t="s">
        <v>253</v>
      </c>
      <c r="B24" s="16">
        <f>VLOOKUP(CONCATENATE($A24, " ", $B$7), 'Table 6 - Full data'!$A$2:$M$217, 2, FALSE)</f>
        <v>71515</v>
      </c>
      <c r="C24" s="17">
        <f>VLOOKUP(CONCATENATE($A24, " ", $B$7), 'Table 6 - Full data'!$A$2:$M$217, 3, FALSE)</f>
        <v>0.16</v>
      </c>
      <c r="D24" s="16">
        <f>VLOOKUP(CONCATENATE($A24, " ", $B$7), 'Table 6 - Full data'!$A$2:$M$217, 4, FALSE)</f>
        <v>24235</v>
      </c>
      <c r="E24" s="16">
        <f>VLOOKUP(CONCATENATE($A24, " ", $B$7), 'Table 6 - Full data'!$A$2:$M$217, 5, FALSE)</f>
        <v>22235</v>
      </c>
      <c r="F24" s="16">
        <f>VLOOKUP(CONCATENATE($A24, " ", $B$7), 'Table 6 - Full data'!$A$2:$M$217, 6, FALSE)</f>
        <v>17135</v>
      </c>
      <c r="G24" s="16">
        <f>VLOOKUP(CONCATENATE($A24, " ", $B$7), 'Table 6 - Full data'!$A$2:$M$217, 7, FALSE)</f>
        <v>40520</v>
      </c>
      <c r="H24" s="16">
        <f>VLOOKUP(CONCATENATE($A24, " ", $B$7), 'Table 6 - Full data'!$A$2:$M$217, 8, FALSE)</f>
        <v>9605</v>
      </c>
      <c r="I24" s="17">
        <f>VLOOKUP(CONCATENATE($A24, " ", $B$7), 'Table 6 - Full data'!$A$2:$M$217, 9, FALSE)</f>
        <v>0.34</v>
      </c>
      <c r="J24" s="17">
        <f>VLOOKUP(CONCATENATE($A24, " ", $B$7), 'Table 6 - Full data'!$A$2:$M$217, 10, FALSE)</f>
        <v>0.31</v>
      </c>
      <c r="K24" s="17">
        <f>VLOOKUP(CONCATENATE($A24, " ", $B$7), 'Table 6 - Full data'!$A$2:$M$217, 11, FALSE)</f>
        <v>0.24</v>
      </c>
      <c r="L24" s="17">
        <f>VLOOKUP(CONCATENATE($A24, " ", $B$7), 'Table 6 - Full data'!$A$2:$M$217, 12, FALSE)</f>
        <v>0.56999999999999995</v>
      </c>
      <c r="M24" s="17">
        <f>VLOOKUP(CONCATENATE($A24, " ", $B$7), 'Table 6 - Full data'!$A$2:$M$217, 13, FALSE)</f>
        <v>0.13</v>
      </c>
    </row>
    <row r="25" spans="1:13" x14ac:dyDescent="0.35">
      <c r="A25" s="11" t="s">
        <v>254</v>
      </c>
      <c r="B25" s="16">
        <f>VLOOKUP(CONCATENATE($A25, " ", $B$7), 'Table 6 - Full data'!$A$2:$M$217, 2, FALSE)</f>
        <v>14410</v>
      </c>
      <c r="C25" s="17">
        <f>VLOOKUP(CONCATENATE($A25, " ", $B$7), 'Table 6 - Full data'!$A$2:$M$217, 3, FALSE)</f>
        <v>0.03</v>
      </c>
      <c r="D25" s="16">
        <f>VLOOKUP(CONCATENATE($A25, " ", $B$7), 'Table 6 - Full data'!$A$2:$M$217, 4, FALSE)</f>
        <v>5195</v>
      </c>
      <c r="E25" s="16">
        <f>VLOOKUP(CONCATENATE($A25, " ", $B$7), 'Table 6 - Full data'!$A$2:$M$217, 5, FALSE)</f>
        <v>4675</v>
      </c>
      <c r="F25" s="16">
        <f>VLOOKUP(CONCATENATE($A25, " ", $B$7), 'Table 6 - Full data'!$A$2:$M$217, 6, FALSE)</f>
        <v>3710</v>
      </c>
      <c r="G25" s="16">
        <f>VLOOKUP(CONCATENATE($A25, " ", $B$7), 'Table 6 - Full data'!$A$2:$M$217, 7, FALSE)</f>
        <v>8320</v>
      </c>
      <c r="H25" s="16">
        <f>VLOOKUP(CONCATENATE($A25, " ", $B$7), 'Table 6 - Full data'!$A$2:$M$217, 8, FALSE)</f>
        <v>1495</v>
      </c>
      <c r="I25" s="17">
        <f>VLOOKUP(CONCATENATE($A25, " ", $B$7), 'Table 6 - Full data'!$A$2:$M$217, 9, FALSE)</f>
        <v>0.36</v>
      </c>
      <c r="J25" s="17">
        <f>VLOOKUP(CONCATENATE($A25, " ", $B$7), 'Table 6 - Full data'!$A$2:$M$217, 10, FALSE)</f>
        <v>0.32</v>
      </c>
      <c r="K25" s="17">
        <f>VLOOKUP(CONCATENATE($A25, " ", $B$7), 'Table 6 - Full data'!$A$2:$M$217, 11, FALSE)</f>
        <v>0.26</v>
      </c>
      <c r="L25" s="17">
        <f>VLOOKUP(CONCATENATE($A25, " ", $B$7), 'Table 6 - Full data'!$A$2:$M$217, 12, FALSE)</f>
        <v>0.57999999999999996</v>
      </c>
      <c r="M25" s="17">
        <f>VLOOKUP(CONCATENATE($A25, " ", $B$7), 'Table 6 - Full data'!$A$2:$M$217, 13, FALSE)</f>
        <v>0.1</v>
      </c>
    </row>
    <row r="26" spans="1:13" x14ac:dyDescent="0.35">
      <c r="A26" s="11" t="s">
        <v>255</v>
      </c>
      <c r="B26" s="16">
        <f>VLOOKUP(CONCATENATE($A26, " ", $B$7), 'Table 6 - Full data'!$A$2:$M$217, 2, FALSE)</f>
        <v>7150</v>
      </c>
      <c r="C26" s="17">
        <f>VLOOKUP(CONCATENATE($A26, " ", $B$7), 'Table 6 - Full data'!$A$2:$M$217, 3, FALSE)</f>
        <v>0.02</v>
      </c>
      <c r="D26" s="16">
        <f>VLOOKUP(CONCATENATE($A26, " ", $B$7), 'Table 6 - Full data'!$A$2:$M$217, 4, FALSE)</f>
        <v>2495</v>
      </c>
      <c r="E26" s="16">
        <f>VLOOKUP(CONCATENATE($A26, " ", $B$7), 'Table 6 - Full data'!$A$2:$M$217, 5, FALSE)</f>
        <v>2230</v>
      </c>
      <c r="F26" s="16">
        <f>VLOOKUP(CONCATENATE($A26, " ", $B$7), 'Table 6 - Full data'!$A$2:$M$217, 6, FALSE)</f>
        <v>1625</v>
      </c>
      <c r="G26" s="16">
        <f>VLOOKUP(CONCATENATE($A26, " ", $B$7), 'Table 6 - Full data'!$A$2:$M$217, 7, FALSE)</f>
        <v>4050</v>
      </c>
      <c r="H26" s="16">
        <f>VLOOKUP(CONCATENATE($A26, " ", $B$7), 'Table 6 - Full data'!$A$2:$M$217, 8, FALSE)</f>
        <v>870</v>
      </c>
      <c r="I26" s="17">
        <f>VLOOKUP(CONCATENATE($A26, " ", $B$7), 'Table 6 - Full data'!$A$2:$M$217, 9, FALSE)</f>
        <v>0.35</v>
      </c>
      <c r="J26" s="17">
        <f>VLOOKUP(CONCATENATE($A26, " ", $B$7), 'Table 6 - Full data'!$A$2:$M$217, 10, FALSE)</f>
        <v>0.31</v>
      </c>
      <c r="K26" s="17">
        <f>VLOOKUP(CONCATENATE($A26, " ", $B$7), 'Table 6 - Full data'!$A$2:$M$217, 11, FALSE)</f>
        <v>0.23</v>
      </c>
      <c r="L26" s="17">
        <f>VLOOKUP(CONCATENATE($A26, " ", $B$7), 'Table 6 - Full data'!$A$2:$M$217, 12, FALSE)</f>
        <v>0.56999999999999995</v>
      </c>
      <c r="M26" s="17">
        <f>VLOOKUP(CONCATENATE($A26, " ", $B$7), 'Table 6 - Full data'!$A$2:$M$217, 13, FALSE)</f>
        <v>0.12</v>
      </c>
    </row>
    <row r="27" spans="1:13" x14ac:dyDescent="0.35">
      <c r="A27" s="11" t="s">
        <v>256</v>
      </c>
      <c r="B27" s="16">
        <f>VLOOKUP(CONCATENATE($A27, " ", $B$7), 'Table 6 - Full data'!$A$2:$M$217, 2, FALSE)</f>
        <v>8100</v>
      </c>
      <c r="C27" s="17">
        <f>VLOOKUP(CONCATENATE($A27, " ", $B$7), 'Table 6 - Full data'!$A$2:$M$217, 3, FALSE)</f>
        <v>0.02</v>
      </c>
      <c r="D27" s="16">
        <f>VLOOKUP(CONCATENATE($A27, " ", $B$7), 'Table 6 - Full data'!$A$2:$M$217, 4, FALSE)</f>
        <v>2820</v>
      </c>
      <c r="E27" s="16">
        <f>VLOOKUP(CONCATENATE($A27, " ", $B$7), 'Table 6 - Full data'!$A$2:$M$217, 5, FALSE)</f>
        <v>2645</v>
      </c>
      <c r="F27" s="16">
        <f>VLOOKUP(CONCATENATE($A27, " ", $B$7), 'Table 6 - Full data'!$A$2:$M$217, 6, FALSE)</f>
        <v>2100</v>
      </c>
      <c r="G27" s="16">
        <f>VLOOKUP(CONCATENATE($A27, " ", $B$7), 'Table 6 - Full data'!$A$2:$M$217, 7, FALSE)</f>
        <v>4715</v>
      </c>
      <c r="H27" s="16">
        <f>VLOOKUP(CONCATENATE($A27, " ", $B$7), 'Table 6 - Full data'!$A$2:$M$217, 8, FALSE)</f>
        <v>875</v>
      </c>
      <c r="I27" s="17">
        <f>VLOOKUP(CONCATENATE($A27, " ", $B$7), 'Table 6 - Full data'!$A$2:$M$217, 9, FALSE)</f>
        <v>0.35</v>
      </c>
      <c r="J27" s="17">
        <f>VLOOKUP(CONCATENATE($A27, " ", $B$7), 'Table 6 - Full data'!$A$2:$M$217, 10, FALSE)</f>
        <v>0.33</v>
      </c>
      <c r="K27" s="17">
        <f>VLOOKUP(CONCATENATE($A27, " ", $B$7), 'Table 6 - Full data'!$A$2:$M$217, 11, FALSE)</f>
        <v>0.26</v>
      </c>
      <c r="L27" s="17">
        <f>VLOOKUP(CONCATENATE($A27, " ", $B$7), 'Table 6 - Full data'!$A$2:$M$217, 12, FALSE)</f>
        <v>0.57999999999999996</v>
      </c>
      <c r="M27" s="17">
        <f>VLOOKUP(CONCATENATE($A27, " ", $B$7), 'Table 6 - Full data'!$A$2:$M$217, 13, FALSE)</f>
        <v>0.11</v>
      </c>
    </row>
    <row r="28" spans="1:13" x14ac:dyDescent="0.35">
      <c r="A28" s="11" t="s">
        <v>257</v>
      </c>
      <c r="B28" s="16">
        <f>VLOOKUP(CONCATENATE($A28, " ", $B$7), 'Table 6 - Full data'!$A$2:$M$217, 2, FALSE)</f>
        <v>6015</v>
      </c>
      <c r="C28" s="17">
        <f>VLOOKUP(CONCATENATE($A28, " ", $B$7), 'Table 6 - Full data'!$A$2:$M$217, 3, FALSE)</f>
        <v>0.01</v>
      </c>
      <c r="D28" s="16">
        <f>VLOOKUP(CONCATENATE($A28, " ", $B$7), 'Table 6 - Full data'!$A$2:$M$217, 4, FALSE)</f>
        <v>2125</v>
      </c>
      <c r="E28" s="16">
        <f>VLOOKUP(CONCATENATE($A28, " ", $B$7), 'Table 6 - Full data'!$A$2:$M$217, 5, FALSE)</f>
        <v>1960</v>
      </c>
      <c r="F28" s="16">
        <f>VLOOKUP(CONCATENATE($A28, " ", $B$7), 'Table 6 - Full data'!$A$2:$M$217, 6, FALSE)</f>
        <v>1525</v>
      </c>
      <c r="G28" s="16">
        <f>VLOOKUP(CONCATENATE($A28, " ", $B$7), 'Table 6 - Full data'!$A$2:$M$217, 7, FALSE)</f>
        <v>3600</v>
      </c>
      <c r="H28" s="16">
        <f>VLOOKUP(CONCATENATE($A28, " ", $B$7), 'Table 6 - Full data'!$A$2:$M$217, 8, FALSE)</f>
        <v>595</v>
      </c>
      <c r="I28" s="17">
        <f>VLOOKUP(CONCATENATE($A28, " ", $B$7), 'Table 6 - Full data'!$A$2:$M$217, 9, FALSE)</f>
        <v>0.35</v>
      </c>
      <c r="J28" s="17">
        <f>VLOOKUP(CONCATENATE($A28, " ", $B$7), 'Table 6 - Full data'!$A$2:$M$217, 10, FALSE)</f>
        <v>0.33</v>
      </c>
      <c r="K28" s="17">
        <f>VLOOKUP(CONCATENATE($A28, " ", $B$7), 'Table 6 - Full data'!$A$2:$M$217, 11, FALSE)</f>
        <v>0.25</v>
      </c>
      <c r="L28" s="17">
        <f>VLOOKUP(CONCATENATE($A28, " ", $B$7), 'Table 6 - Full data'!$A$2:$M$217, 12, FALSE)</f>
        <v>0.6</v>
      </c>
      <c r="M28" s="17">
        <f>VLOOKUP(CONCATENATE($A28, " ", $B$7), 'Table 6 - Full data'!$A$2:$M$217, 13, FALSE)</f>
        <v>0.1</v>
      </c>
    </row>
    <row r="29" spans="1:13" x14ac:dyDescent="0.35">
      <c r="A29" s="11" t="s">
        <v>258</v>
      </c>
      <c r="B29" s="16">
        <f>VLOOKUP(CONCATENATE($A29, " ", $B$7), 'Table 6 - Full data'!$A$2:$M$217, 2, FALSE)</f>
        <v>1185</v>
      </c>
      <c r="C29" s="17">
        <f>VLOOKUP(CONCATENATE($A29, " ", $B$7), 'Table 6 - Full data'!$A$2:$M$217, 3, FALSE)</f>
        <v>0</v>
      </c>
      <c r="D29" s="16">
        <f>VLOOKUP(CONCATENATE($A29, " ", $B$7), 'Table 6 - Full data'!$A$2:$M$217, 4, FALSE)</f>
        <v>410</v>
      </c>
      <c r="E29" s="16">
        <f>VLOOKUP(CONCATENATE($A29, " ", $B$7), 'Table 6 - Full data'!$A$2:$M$217, 5, FALSE)</f>
        <v>390</v>
      </c>
      <c r="F29" s="16">
        <f>VLOOKUP(CONCATENATE($A29, " ", $B$7), 'Table 6 - Full data'!$A$2:$M$217, 6, FALSE)</f>
        <v>315</v>
      </c>
      <c r="G29" s="16">
        <f>VLOOKUP(CONCATENATE($A29, " ", $B$7), 'Table 6 - Full data'!$A$2:$M$217, 7, FALSE)</f>
        <v>665</v>
      </c>
      <c r="H29" s="16">
        <f>VLOOKUP(CONCATENATE($A29, " ", $B$7), 'Table 6 - Full data'!$A$2:$M$217, 8, FALSE)</f>
        <v>130</v>
      </c>
      <c r="I29" s="17">
        <f>VLOOKUP(CONCATENATE($A29, " ", $B$7), 'Table 6 - Full data'!$A$2:$M$217, 9, FALSE)</f>
        <v>0.35</v>
      </c>
      <c r="J29" s="17">
        <f>VLOOKUP(CONCATENATE($A29, " ", $B$7), 'Table 6 - Full data'!$A$2:$M$217, 10, FALSE)</f>
        <v>0.33</v>
      </c>
      <c r="K29" s="17">
        <f>VLOOKUP(CONCATENATE($A29, " ", $B$7), 'Table 6 - Full data'!$A$2:$M$217, 11, FALSE)</f>
        <v>0.27</v>
      </c>
      <c r="L29" s="17">
        <f>VLOOKUP(CONCATENATE($A29, " ", $B$7), 'Table 6 - Full data'!$A$2:$M$217, 12, FALSE)</f>
        <v>0.56000000000000005</v>
      </c>
      <c r="M29" s="17">
        <f>VLOOKUP(CONCATENATE($A29, " ", $B$7), 'Table 6 - Full data'!$A$2:$M$217, 13, FALSE)</f>
        <v>0.11</v>
      </c>
    </row>
    <row r="30" spans="1:13" x14ac:dyDescent="0.35">
      <c r="A30" s="11" t="s">
        <v>259</v>
      </c>
      <c r="B30" s="16">
        <f>VLOOKUP(CONCATENATE($A30, " ", $B$7), 'Table 6 - Full data'!$A$2:$M$217, 2, FALSE)</f>
        <v>14305</v>
      </c>
      <c r="C30" s="17">
        <f>VLOOKUP(CONCATENATE($A30, " ", $B$7), 'Table 6 - Full data'!$A$2:$M$217, 3, FALSE)</f>
        <v>0.03</v>
      </c>
      <c r="D30" s="16">
        <f>VLOOKUP(CONCATENATE($A30, " ", $B$7), 'Table 6 - Full data'!$A$2:$M$217, 4, FALSE)</f>
        <v>4900</v>
      </c>
      <c r="E30" s="16">
        <f>VLOOKUP(CONCATENATE($A30, " ", $B$7), 'Table 6 - Full data'!$A$2:$M$217, 5, FALSE)</f>
        <v>4635</v>
      </c>
      <c r="F30" s="16">
        <f>VLOOKUP(CONCATENATE($A30, " ", $B$7), 'Table 6 - Full data'!$A$2:$M$217, 6, FALSE)</f>
        <v>3490</v>
      </c>
      <c r="G30" s="16">
        <f>VLOOKUP(CONCATENATE($A30, " ", $B$7), 'Table 6 - Full data'!$A$2:$M$217, 7, FALSE)</f>
        <v>8225</v>
      </c>
      <c r="H30" s="16">
        <f>VLOOKUP(CONCATENATE($A30, " ", $B$7), 'Table 6 - Full data'!$A$2:$M$217, 8, FALSE)</f>
        <v>1605</v>
      </c>
      <c r="I30" s="17">
        <f>VLOOKUP(CONCATENATE($A30, " ", $B$7), 'Table 6 - Full data'!$A$2:$M$217, 9, FALSE)</f>
        <v>0.34</v>
      </c>
      <c r="J30" s="17">
        <f>VLOOKUP(CONCATENATE($A30, " ", $B$7), 'Table 6 - Full data'!$A$2:$M$217, 10, FALSE)</f>
        <v>0.32</v>
      </c>
      <c r="K30" s="17">
        <f>VLOOKUP(CONCATENATE($A30, " ", $B$7), 'Table 6 - Full data'!$A$2:$M$217, 11, FALSE)</f>
        <v>0.24</v>
      </c>
      <c r="L30" s="17">
        <f>VLOOKUP(CONCATENATE($A30, " ", $B$7), 'Table 6 - Full data'!$A$2:$M$217, 12, FALSE)</f>
        <v>0.57999999999999996</v>
      </c>
      <c r="M30" s="17">
        <f>VLOOKUP(CONCATENATE($A30, " ", $B$7), 'Table 6 - Full data'!$A$2:$M$217, 13, FALSE)</f>
        <v>0.11</v>
      </c>
    </row>
    <row r="31" spans="1:13" x14ac:dyDescent="0.35">
      <c r="A31" s="11" t="s">
        <v>260</v>
      </c>
      <c r="B31" s="16">
        <f>VLOOKUP(CONCATENATE($A31, " ", $B$7), 'Table 6 - Full data'!$A$2:$M$217, 2, FALSE)</f>
        <v>33845</v>
      </c>
      <c r="C31" s="17">
        <f>VLOOKUP(CONCATENATE($A31, " ", $B$7), 'Table 6 - Full data'!$A$2:$M$217, 3, FALSE)</f>
        <v>0.08</v>
      </c>
      <c r="D31" s="16">
        <f>VLOOKUP(CONCATENATE($A31, " ", $B$7), 'Table 6 - Full data'!$A$2:$M$217, 4, FALSE)</f>
        <v>11765</v>
      </c>
      <c r="E31" s="16">
        <f>VLOOKUP(CONCATENATE($A31, " ", $B$7), 'Table 6 - Full data'!$A$2:$M$217, 5, FALSE)</f>
        <v>10770</v>
      </c>
      <c r="F31" s="16">
        <f>VLOOKUP(CONCATENATE($A31, " ", $B$7), 'Table 6 - Full data'!$A$2:$M$217, 6, FALSE)</f>
        <v>8360</v>
      </c>
      <c r="G31" s="16">
        <f>VLOOKUP(CONCATENATE($A31, " ", $B$7), 'Table 6 - Full data'!$A$2:$M$217, 7, FALSE)</f>
        <v>19435</v>
      </c>
      <c r="H31" s="16">
        <f>VLOOKUP(CONCATENATE($A31, " ", $B$7), 'Table 6 - Full data'!$A$2:$M$217, 8, FALSE)</f>
        <v>3920</v>
      </c>
      <c r="I31" s="17">
        <f>VLOOKUP(CONCATENATE($A31, " ", $B$7), 'Table 6 - Full data'!$A$2:$M$217, 9, FALSE)</f>
        <v>0.35</v>
      </c>
      <c r="J31" s="17">
        <f>VLOOKUP(CONCATENATE($A31, " ", $B$7), 'Table 6 - Full data'!$A$2:$M$217, 10, FALSE)</f>
        <v>0.32</v>
      </c>
      <c r="K31" s="17">
        <f>VLOOKUP(CONCATENATE($A31, " ", $B$7), 'Table 6 - Full data'!$A$2:$M$217, 11, FALSE)</f>
        <v>0.25</v>
      </c>
      <c r="L31" s="17">
        <f>VLOOKUP(CONCATENATE($A31, " ", $B$7), 'Table 6 - Full data'!$A$2:$M$217, 12, FALSE)</f>
        <v>0.56999999999999995</v>
      </c>
      <c r="M31" s="17">
        <f>VLOOKUP(CONCATENATE($A31, " ", $B$7), 'Table 6 - Full data'!$A$2:$M$217, 13, FALSE)</f>
        <v>0.12</v>
      </c>
    </row>
    <row r="32" spans="1:13" x14ac:dyDescent="0.35">
      <c r="A32" s="11" t="s">
        <v>261</v>
      </c>
      <c r="B32" s="16">
        <f>VLOOKUP(CONCATENATE($A32, " ", $B$7), 'Table 6 - Full data'!$A$2:$M$217, 2, FALSE)</f>
        <v>895</v>
      </c>
      <c r="C32" s="17">
        <f>VLOOKUP(CONCATENATE($A32, " ", $B$7), 'Table 6 - Full data'!$A$2:$M$217, 3, FALSE)</f>
        <v>0</v>
      </c>
      <c r="D32" s="16">
        <f>VLOOKUP(CONCATENATE($A32, " ", $B$7), 'Table 6 - Full data'!$A$2:$M$217, 4, FALSE)</f>
        <v>315</v>
      </c>
      <c r="E32" s="16">
        <f>VLOOKUP(CONCATENATE($A32, " ", $B$7), 'Table 6 - Full data'!$A$2:$M$217, 5, FALSE)</f>
        <v>305</v>
      </c>
      <c r="F32" s="16">
        <f>VLOOKUP(CONCATENATE($A32, " ", $B$7), 'Table 6 - Full data'!$A$2:$M$217, 6, FALSE)</f>
        <v>260</v>
      </c>
      <c r="G32" s="16">
        <f>VLOOKUP(CONCATENATE($A32, " ", $B$7), 'Table 6 - Full data'!$A$2:$M$217, 7, FALSE)</f>
        <v>525</v>
      </c>
      <c r="H32" s="16">
        <f>VLOOKUP(CONCATENATE($A32, " ", $B$7), 'Table 6 - Full data'!$A$2:$M$217, 8, FALSE)</f>
        <v>70</v>
      </c>
      <c r="I32" s="17">
        <f>VLOOKUP(CONCATENATE($A32, " ", $B$7), 'Table 6 - Full data'!$A$2:$M$217, 9, FALSE)</f>
        <v>0.35</v>
      </c>
      <c r="J32" s="17">
        <f>VLOOKUP(CONCATENATE($A32, " ", $B$7), 'Table 6 - Full data'!$A$2:$M$217, 10, FALSE)</f>
        <v>0.34</v>
      </c>
      <c r="K32" s="17">
        <f>VLOOKUP(CONCATENATE($A32, " ", $B$7), 'Table 6 - Full data'!$A$2:$M$217, 11, FALSE)</f>
        <v>0.28999999999999998</v>
      </c>
      <c r="L32" s="17">
        <f>VLOOKUP(CONCATENATE($A32, " ", $B$7), 'Table 6 - Full data'!$A$2:$M$217, 12, FALSE)</f>
        <v>0.59</v>
      </c>
      <c r="M32" s="17">
        <f>VLOOKUP(CONCATENATE($A32, " ", $B$7), 'Table 6 - Full data'!$A$2:$M$217, 13, FALSE)</f>
        <v>0.08</v>
      </c>
    </row>
    <row r="33" spans="1:13" x14ac:dyDescent="0.35">
      <c r="A33" s="11" t="s">
        <v>262</v>
      </c>
      <c r="B33" s="16">
        <f>VLOOKUP(CONCATENATE($A33, " ", $B$7), 'Table 6 - Full data'!$A$2:$M$217, 2, FALSE)</f>
        <v>8745</v>
      </c>
      <c r="C33" s="17">
        <f>VLOOKUP(CONCATENATE($A33, " ", $B$7), 'Table 6 - Full data'!$A$2:$M$217, 3, FALSE)</f>
        <v>0.02</v>
      </c>
      <c r="D33" s="16">
        <f>VLOOKUP(CONCATENATE($A33, " ", $B$7), 'Table 6 - Full data'!$A$2:$M$217, 4, FALSE)</f>
        <v>3240</v>
      </c>
      <c r="E33" s="16">
        <f>VLOOKUP(CONCATENATE($A33, " ", $B$7), 'Table 6 - Full data'!$A$2:$M$217, 5, FALSE)</f>
        <v>2895</v>
      </c>
      <c r="F33" s="16">
        <f>VLOOKUP(CONCATENATE($A33, " ", $B$7), 'Table 6 - Full data'!$A$2:$M$217, 6, FALSE)</f>
        <v>2190</v>
      </c>
      <c r="G33" s="16">
        <f>VLOOKUP(CONCATENATE($A33, " ", $B$7), 'Table 6 - Full data'!$A$2:$M$217, 7, FALSE)</f>
        <v>5230</v>
      </c>
      <c r="H33" s="16">
        <f>VLOOKUP(CONCATENATE($A33, " ", $B$7), 'Table 6 - Full data'!$A$2:$M$217, 8, FALSE)</f>
        <v>830</v>
      </c>
      <c r="I33" s="17">
        <f>VLOOKUP(CONCATENATE($A33, " ", $B$7), 'Table 6 - Full data'!$A$2:$M$217, 9, FALSE)</f>
        <v>0.37</v>
      </c>
      <c r="J33" s="17">
        <f>VLOOKUP(CONCATENATE($A33, " ", $B$7), 'Table 6 - Full data'!$A$2:$M$217, 10, FALSE)</f>
        <v>0.33</v>
      </c>
      <c r="K33" s="17">
        <f>VLOOKUP(CONCATENATE($A33, " ", $B$7), 'Table 6 - Full data'!$A$2:$M$217, 11, FALSE)</f>
        <v>0.25</v>
      </c>
      <c r="L33" s="17">
        <f>VLOOKUP(CONCATENATE($A33, " ", $B$7), 'Table 6 - Full data'!$A$2:$M$217, 12, FALSE)</f>
        <v>0.6</v>
      </c>
      <c r="M33" s="17">
        <f>VLOOKUP(CONCATENATE($A33, " ", $B$7), 'Table 6 - Full data'!$A$2:$M$217, 13, FALSE)</f>
        <v>0.1</v>
      </c>
    </row>
    <row r="34" spans="1:13" x14ac:dyDescent="0.35">
      <c r="A34" s="11" t="s">
        <v>263</v>
      </c>
      <c r="B34" s="16">
        <f>VLOOKUP(CONCATENATE($A34, " ", $B$7), 'Table 6 - Full data'!$A$2:$M$217, 2, FALSE)</f>
        <v>14170</v>
      </c>
      <c r="C34" s="17">
        <f>VLOOKUP(CONCATENATE($A34, " ", $B$7), 'Table 6 - Full data'!$A$2:$M$217, 3, FALSE)</f>
        <v>0.03</v>
      </c>
      <c r="D34" s="16">
        <f>VLOOKUP(CONCATENATE($A34, " ", $B$7), 'Table 6 - Full data'!$A$2:$M$217, 4, FALSE)</f>
        <v>4885</v>
      </c>
      <c r="E34" s="16">
        <f>VLOOKUP(CONCATENATE($A34, " ", $B$7), 'Table 6 - Full data'!$A$2:$M$217, 5, FALSE)</f>
        <v>4445</v>
      </c>
      <c r="F34" s="16">
        <f>VLOOKUP(CONCATENATE($A34, " ", $B$7), 'Table 6 - Full data'!$A$2:$M$217, 6, FALSE)</f>
        <v>3460</v>
      </c>
      <c r="G34" s="16">
        <f>VLOOKUP(CONCATENATE($A34, " ", $B$7), 'Table 6 - Full data'!$A$2:$M$217, 7, FALSE)</f>
        <v>8065</v>
      </c>
      <c r="H34" s="16">
        <f>VLOOKUP(CONCATENATE($A34, " ", $B$7), 'Table 6 - Full data'!$A$2:$M$217, 8, FALSE)</f>
        <v>1600</v>
      </c>
      <c r="I34" s="17">
        <f>VLOOKUP(CONCATENATE($A34, " ", $B$7), 'Table 6 - Full data'!$A$2:$M$217, 9, FALSE)</f>
        <v>0.34</v>
      </c>
      <c r="J34" s="17">
        <f>VLOOKUP(CONCATENATE($A34, " ", $B$7), 'Table 6 - Full data'!$A$2:$M$217, 10, FALSE)</f>
        <v>0.31</v>
      </c>
      <c r="K34" s="17">
        <f>VLOOKUP(CONCATENATE($A34, " ", $B$7), 'Table 6 - Full data'!$A$2:$M$217, 11, FALSE)</f>
        <v>0.24</v>
      </c>
      <c r="L34" s="17">
        <f>VLOOKUP(CONCATENATE($A34, " ", $B$7), 'Table 6 - Full data'!$A$2:$M$217, 12, FALSE)</f>
        <v>0.56999999999999995</v>
      </c>
      <c r="M34" s="17">
        <f>VLOOKUP(CONCATENATE($A34, " ", $B$7), 'Table 6 - Full data'!$A$2:$M$217, 13, FALSE)</f>
        <v>0.11</v>
      </c>
    </row>
    <row r="35" spans="1:13" x14ac:dyDescent="0.35">
      <c r="A35" s="11" t="s">
        <v>264</v>
      </c>
      <c r="B35" s="16">
        <f>VLOOKUP(CONCATENATE($A35, " ", $B$7), 'Table 6 - Full data'!$A$2:$M$217, 2, FALSE)</f>
        <v>7075</v>
      </c>
      <c r="C35" s="17">
        <f>VLOOKUP(CONCATENATE($A35, " ", $B$7), 'Table 6 - Full data'!$A$2:$M$217, 3, FALSE)</f>
        <v>0.02</v>
      </c>
      <c r="D35" s="16">
        <f>VLOOKUP(CONCATENATE($A35, " ", $B$7), 'Table 6 - Full data'!$A$2:$M$217, 4, FALSE)</f>
        <v>2420</v>
      </c>
      <c r="E35" s="16">
        <f>VLOOKUP(CONCATENATE($A35, " ", $B$7), 'Table 6 - Full data'!$A$2:$M$217, 5, FALSE)</f>
        <v>2265</v>
      </c>
      <c r="F35" s="16">
        <f>VLOOKUP(CONCATENATE($A35, " ", $B$7), 'Table 6 - Full data'!$A$2:$M$217, 6, FALSE)</f>
        <v>1920</v>
      </c>
      <c r="G35" s="16">
        <f>VLOOKUP(CONCATENATE($A35, " ", $B$7), 'Table 6 - Full data'!$A$2:$M$217, 7, FALSE)</f>
        <v>4000</v>
      </c>
      <c r="H35" s="16">
        <f>VLOOKUP(CONCATENATE($A35, " ", $B$7), 'Table 6 - Full data'!$A$2:$M$217, 8, FALSE)</f>
        <v>745</v>
      </c>
      <c r="I35" s="17">
        <f>VLOOKUP(CONCATENATE($A35, " ", $B$7), 'Table 6 - Full data'!$A$2:$M$217, 9, FALSE)</f>
        <v>0.34</v>
      </c>
      <c r="J35" s="17">
        <f>VLOOKUP(CONCATENATE($A35, " ", $B$7), 'Table 6 - Full data'!$A$2:$M$217, 10, FALSE)</f>
        <v>0.32</v>
      </c>
      <c r="K35" s="17">
        <f>VLOOKUP(CONCATENATE($A35, " ", $B$7), 'Table 6 - Full data'!$A$2:$M$217, 11, FALSE)</f>
        <v>0.27</v>
      </c>
      <c r="L35" s="17">
        <f>VLOOKUP(CONCATENATE($A35, " ", $B$7), 'Table 6 - Full data'!$A$2:$M$217, 12, FALSE)</f>
        <v>0.56999999999999995</v>
      </c>
      <c r="M35" s="17">
        <f>VLOOKUP(CONCATENATE($A35, " ", $B$7), 'Table 6 - Full data'!$A$2:$M$217, 13, FALSE)</f>
        <v>0.11</v>
      </c>
    </row>
    <row r="36" spans="1:13" x14ac:dyDescent="0.35">
      <c r="A36" s="11" t="s">
        <v>265</v>
      </c>
      <c r="B36" s="16">
        <f>VLOOKUP(CONCATENATE($A36, " ", $B$7), 'Table 6 - Full data'!$A$2:$M$217, 2, FALSE)</f>
        <v>880</v>
      </c>
      <c r="C36" s="17">
        <f>VLOOKUP(CONCATENATE($A36, " ", $B$7), 'Table 6 - Full data'!$A$2:$M$217, 3, FALSE)</f>
        <v>0</v>
      </c>
      <c r="D36" s="16">
        <f>VLOOKUP(CONCATENATE($A36, " ", $B$7), 'Table 6 - Full data'!$A$2:$M$217, 4, FALSE)</f>
        <v>310</v>
      </c>
      <c r="E36" s="16">
        <f>VLOOKUP(CONCATENATE($A36, " ", $B$7), 'Table 6 - Full data'!$A$2:$M$217, 5, FALSE)</f>
        <v>300</v>
      </c>
      <c r="F36" s="16">
        <f>VLOOKUP(CONCATENATE($A36, " ", $B$7), 'Table 6 - Full data'!$A$2:$M$217, 6, FALSE)</f>
        <v>235</v>
      </c>
      <c r="G36" s="16">
        <f>VLOOKUP(CONCATENATE($A36, " ", $B$7), 'Table 6 - Full data'!$A$2:$M$217, 7, FALSE)</f>
        <v>520</v>
      </c>
      <c r="H36" s="16">
        <f>VLOOKUP(CONCATENATE($A36, " ", $B$7), 'Table 6 - Full data'!$A$2:$M$217, 8, FALSE)</f>
        <v>75</v>
      </c>
      <c r="I36" s="17">
        <f>VLOOKUP(CONCATENATE($A36, " ", $B$7), 'Table 6 - Full data'!$A$2:$M$217, 9, FALSE)</f>
        <v>0.35</v>
      </c>
      <c r="J36" s="17">
        <f>VLOOKUP(CONCATENATE($A36, " ", $B$7), 'Table 6 - Full data'!$A$2:$M$217, 10, FALSE)</f>
        <v>0.34</v>
      </c>
      <c r="K36" s="17">
        <f>VLOOKUP(CONCATENATE($A36, " ", $B$7), 'Table 6 - Full data'!$A$2:$M$217, 11, FALSE)</f>
        <v>0.27</v>
      </c>
      <c r="L36" s="17">
        <f>VLOOKUP(CONCATENATE($A36, " ", $B$7), 'Table 6 - Full data'!$A$2:$M$217, 12, FALSE)</f>
        <v>0.59</v>
      </c>
      <c r="M36" s="17">
        <f>VLOOKUP(CONCATENATE($A36, " ", $B$7), 'Table 6 - Full data'!$A$2:$M$217, 13, FALSE)</f>
        <v>0.09</v>
      </c>
    </row>
    <row r="37" spans="1:13" x14ac:dyDescent="0.35">
      <c r="A37" s="11" t="s">
        <v>266</v>
      </c>
      <c r="B37" s="16">
        <f>VLOOKUP(CONCATENATE($A37, " ", $B$7), 'Table 6 - Full data'!$A$2:$M$217, 2, FALSE)</f>
        <v>8345</v>
      </c>
      <c r="C37" s="17">
        <f>VLOOKUP(CONCATENATE($A37, " ", $B$7), 'Table 6 - Full data'!$A$2:$M$217, 3, FALSE)</f>
        <v>0.02</v>
      </c>
      <c r="D37" s="16">
        <f>VLOOKUP(CONCATENATE($A37, " ", $B$7), 'Table 6 - Full data'!$A$2:$M$217, 4, FALSE)</f>
        <v>2775</v>
      </c>
      <c r="E37" s="16">
        <f>VLOOKUP(CONCATENATE($A37, " ", $B$7), 'Table 6 - Full data'!$A$2:$M$217, 5, FALSE)</f>
        <v>2655</v>
      </c>
      <c r="F37" s="16">
        <f>VLOOKUP(CONCATENATE($A37, " ", $B$7), 'Table 6 - Full data'!$A$2:$M$217, 6, FALSE)</f>
        <v>2215</v>
      </c>
      <c r="G37" s="16">
        <f>VLOOKUP(CONCATENATE($A37, " ", $B$7), 'Table 6 - Full data'!$A$2:$M$217, 7, FALSE)</f>
        <v>4635</v>
      </c>
      <c r="H37" s="16">
        <f>VLOOKUP(CONCATENATE($A37, " ", $B$7), 'Table 6 - Full data'!$A$2:$M$217, 8, FALSE)</f>
        <v>985</v>
      </c>
      <c r="I37" s="17">
        <f>VLOOKUP(CONCATENATE($A37, " ", $B$7), 'Table 6 - Full data'!$A$2:$M$217, 9, FALSE)</f>
        <v>0.33</v>
      </c>
      <c r="J37" s="17">
        <f>VLOOKUP(CONCATENATE($A37, " ", $B$7), 'Table 6 - Full data'!$A$2:$M$217, 10, FALSE)</f>
        <v>0.32</v>
      </c>
      <c r="K37" s="17">
        <f>VLOOKUP(CONCATENATE($A37, " ", $B$7), 'Table 6 - Full data'!$A$2:$M$217, 11, FALSE)</f>
        <v>0.27</v>
      </c>
      <c r="L37" s="17">
        <f>VLOOKUP(CONCATENATE($A37, " ", $B$7), 'Table 6 - Full data'!$A$2:$M$217, 12, FALSE)</f>
        <v>0.56000000000000005</v>
      </c>
      <c r="M37" s="17">
        <f>VLOOKUP(CONCATENATE($A37, " ", $B$7), 'Table 6 - Full data'!$A$2:$M$217, 13, FALSE)</f>
        <v>0.12</v>
      </c>
    </row>
    <row r="38" spans="1:13" x14ac:dyDescent="0.35">
      <c r="A38" s="11" t="s">
        <v>267</v>
      </c>
      <c r="B38" s="16">
        <f>VLOOKUP(CONCATENATE($A38, " ", $B$7), 'Table 6 - Full data'!$A$2:$M$217, 2, FALSE)</f>
        <v>25540</v>
      </c>
      <c r="C38" s="17">
        <f>VLOOKUP(CONCATENATE($A38, " ", $B$7), 'Table 6 - Full data'!$A$2:$M$217, 3, FALSE)</f>
        <v>0.06</v>
      </c>
      <c r="D38" s="16">
        <f>VLOOKUP(CONCATENATE($A38, " ", $B$7), 'Table 6 - Full data'!$A$2:$M$217, 4, FALSE)</f>
        <v>9270</v>
      </c>
      <c r="E38" s="16">
        <f>VLOOKUP(CONCATENATE($A38, " ", $B$7), 'Table 6 - Full data'!$A$2:$M$217, 5, FALSE)</f>
        <v>8045</v>
      </c>
      <c r="F38" s="16">
        <f>VLOOKUP(CONCATENATE($A38, " ", $B$7), 'Table 6 - Full data'!$A$2:$M$217, 6, FALSE)</f>
        <v>6270</v>
      </c>
      <c r="G38" s="16">
        <f>VLOOKUP(CONCATENATE($A38, " ", $B$7), 'Table 6 - Full data'!$A$2:$M$217, 7, FALSE)</f>
        <v>14680</v>
      </c>
      <c r="H38" s="16">
        <f>VLOOKUP(CONCATENATE($A38, " ", $B$7), 'Table 6 - Full data'!$A$2:$M$217, 8, FALSE)</f>
        <v>2820</v>
      </c>
      <c r="I38" s="17">
        <f>VLOOKUP(CONCATENATE($A38, " ", $B$7), 'Table 6 - Full data'!$A$2:$M$217, 9, FALSE)</f>
        <v>0.36</v>
      </c>
      <c r="J38" s="17">
        <f>VLOOKUP(CONCATENATE($A38, " ", $B$7), 'Table 6 - Full data'!$A$2:$M$217, 10, FALSE)</f>
        <v>0.31</v>
      </c>
      <c r="K38" s="17">
        <f>VLOOKUP(CONCATENATE($A38, " ", $B$7), 'Table 6 - Full data'!$A$2:$M$217, 11, FALSE)</f>
        <v>0.25</v>
      </c>
      <c r="L38" s="17">
        <f>VLOOKUP(CONCATENATE($A38, " ", $B$7), 'Table 6 - Full data'!$A$2:$M$217, 12, FALSE)</f>
        <v>0.56999999999999995</v>
      </c>
      <c r="M38" s="17">
        <f>VLOOKUP(CONCATENATE($A38, " ", $B$7), 'Table 6 - Full data'!$A$2:$M$217, 13, FALSE)</f>
        <v>0.11</v>
      </c>
    </row>
    <row r="39" spans="1:13" x14ac:dyDescent="0.35">
      <c r="A39" s="11" t="s">
        <v>268</v>
      </c>
      <c r="B39" s="16">
        <f>VLOOKUP(CONCATENATE($A39, " ", $B$7), 'Table 6 - Full data'!$A$2:$M$217, 2, FALSE)</f>
        <v>4890</v>
      </c>
      <c r="C39" s="17">
        <f>VLOOKUP(CONCATENATE($A39, " ", $B$7), 'Table 6 - Full data'!$A$2:$M$217, 3, FALSE)</f>
        <v>0.01</v>
      </c>
      <c r="D39" s="16">
        <f>VLOOKUP(CONCATENATE($A39, " ", $B$7), 'Table 6 - Full data'!$A$2:$M$217, 4, FALSE)</f>
        <v>1740</v>
      </c>
      <c r="E39" s="16">
        <f>VLOOKUP(CONCATENATE($A39, " ", $B$7), 'Table 6 - Full data'!$A$2:$M$217, 5, FALSE)</f>
        <v>1580</v>
      </c>
      <c r="F39" s="16">
        <f>VLOOKUP(CONCATENATE($A39, " ", $B$7), 'Table 6 - Full data'!$A$2:$M$217, 6, FALSE)</f>
        <v>1175</v>
      </c>
      <c r="G39" s="16">
        <f>VLOOKUP(CONCATENATE($A39, " ", $B$7), 'Table 6 - Full data'!$A$2:$M$217, 7, FALSE)</f>
        <v>2860</v>
      </c>
      <c r="H39" s="16">
        <f>VLOOKUP(CONCATENATE($A39, " ", $B$7), 'Table 6 - Full data'!$A$2:$M$217, 8, FALSE)</f>
        <v>545</v>
      </c>
      <c r="I39" s="17">
        <f>VLOOKUP(CONCATENATE($A39, " ", $B$7), 'Table 6 - Full data'!$A$2:$M$217, 9, FALSE)</f>
        <v>0.36</v>
      </c>
      <c r="J39" s="17">
        <f>VLOOKUP(CONCATENATE($A39, " ", $B$7), 'Table 6 - Full data'!$A$2:$M$217, 10, FALSE)</f>
        <v>0.32</v>
      </c>
      <c r="K39" s="17">
        <f>VLOOKUP(CONCATENATE($A39, " ", $B$7), 'Table 6 - Full data'!$A$2:$M$217, 11, FALSE)</f>
        <v>0.24</v>
      </c>
      <c r="L39" s="17">
        <f>VLOOKUP(CONCATENATE($A39, " ", $B$7), 'Table 6 - Full data'!$A$2:$M$217, 12, FALSE)</f>
        <v>0.59</v>
      </c>
      <c r="M39" s="17">
        <f>VLOOKUP(CONCATENATE($A39, " ", $B$7), 'Table 6 - Full data'!$A$2:$M$217, 13, FALSE)</f>
        <v>0.11</v>
      </c>
    </row>
    <row r="40" spans="1:13" x14ac:dyDescent="0.35">
      <c r="A40" s="11" t="s">
        <v>269</v>
      </c>
      <c r="B40" s="16">
        <f>VLOOKUP(CONCATENATE($A40, " ", $B$7), 'Table 6 - Full data'!$A$2:$M$217, 2, FALSE)</f>
        <v>10320</v>
      </c>
      <c r="C40" s="17">
        <f>VLOOKUP(CONCATENATE($A40, " ", $B$7), 'Table 6 - Full data'!$A$2:$M$217, 3, FALSE)</f>
        <v>0.02</v>
      </c>
      <c r="D40" s="16">
        <f>VLOOKUP(CONCATENATE($A40, " ", $B$7), 'Table 6 - Full data'!$A$2:$M$217, 4, FALSE)</f>
        <v>3545</v>
      </c>
      <c r="E40" s="16">
        <f>VLOOKUP(CONCATENATE($A40, " ", $B$7), 'Table 6 - Full data'!$A$2:$M$217, 5, FALSE)</f>
        <v>3215</v>
      </c>
      <c r="F40" s="16">
        <f>VLOOKUP(CONCATENATE($A40, " ", $B$7), 'Table 6 - Full data'!$A$2:$M$217, 6, FALSE)</f>
        <v>2525</v>
      </c>
      <c r="G40" s="16">
        <f>VLOOKUP(CONCATENATE($A40, " ", $B$7), 'Table 6 - Full data'!$A$2:$M$217, 7, FALSE)</f>
        <v>5835</v>
      </c>
      <c r="H40" s="16">
        <f>VLOOKUP(CONCATENATE($A40, " ", $B$7), 'Table 6 - Full data'!$A$2:$M$217, 8, FALSE)</f>
        <v>1245</v>
      </c>
      <c r="I40" s="17">
        <f>VLOOKUP(CONCATENATE($A40, " ", $B$7), 'Table 6 - Full data'!$A$2:$M$217, 9, FALSE)</f>
        <v>0.34</v>
      </c>
      <c r="J40" s="17">
        <f>VLOOKUP(CONCATENATE($A40, " ", $B$7), 'Table 6 - Full data'!$A$2:$M$217, 10, FALSE)</f>
        <v>0.31</v>
      </c>
      <c r="K40" s="17">
        <f>VLOOKUP(CONCATENATE($A40, " ", $B$7), 'Table 6 - Full data'!$A$2:$M$217, 11, FALSE)</f>
        <v>0.24</v>
      </c>
      <c r="L40" s="17">
        <f>VLOOKUP(CONCATENATE($A40, " ", $B$7), 'Table 6 - Full data'!$A$2:$M$217, 12, FALSE)</f>
        <v>0.56999999999999995</v>
      </c>
      <c r="M40" s="17">
        <f>VLOOKUP(CONCATENATE($A40, " ", $B$7), 'Table 6 - Full data'!$A$2:$M$217, 13, FALSE)</f>
        <v>0.12</v>
      </c>
    </row>
    <row r="41" spans="1:13" x14ac:dyDescent="0.35">
      <c r="A41" s="11" t="s">
        <v>270</v>
      </c>
      <c r="B41" s="16">
        <f>VLOOKUP(CONCATENATE($A41, " ", $B$7), 'Table 6 - Full data'!$A$2:$M$217, 2, FALSE)</f>
        <v>16555</v>
      </c>
      <c r="C41" s="17">
        <f>VLOOKUP(CONCATENATE($A41, " ", $B$7), 'Table 6 - Full data'!$A$2:$M$217, 3, FALSE)</f>
        <v>0.04</v>
      </c>
      <c r="D41" s="16">
        <f>VLOOKUP(CONCATENATE($A41, " ", $B$7), 'Table 6 - Full data'!$A$2:$M$217, 4, FALSE)</f>
        <v>5590</v>
      </c>
      <c r="E41" s="16">
        <f>VLOOKUP(CONCATENATE($A41, " ", $B$7), 'Table 6 - Full data'!$A$2:$M$217, 5, FALSE)</f>
        <v>5185</v>
      </c>
      <c r="F41" s="16">
        <f>VLOOKUP(CONCATENATE($A41, " ", $B$7), 'Table 6 - Full data'!$A$2:$M$217, 6, FALSE)</f>
        <v>4365</v>
      </c>
      <c r="G41" s="16">
        <f>VLOOKUP(CONCATENATE($A41, " ", $B$7), 'Table 6 - Full data'!$A$2:$M$217, 7, FALSE)</f>
        <v>9270</v>
      </c>
      <c r="H41" s="16">
        <f>VLOOKUP(CONCATENATE($A41, " ", $B$7), 'Table 6 - Full data'!$A$2:$M$217, 8, FALSE)</f>
        <v>1845</v>
      </c>
      <c r="I41" s="17">
        <f>VLOOKUP(CONCATENATE($A41, " ", $B$7), 'Table 6 - Full data'!$A$2:$M$217, 9, FALSE)</f>
        <v>0.34</v>
      </c>
      <c r="J41" s="17">
        <f>VLOOKUP(CONCATENATE($A41, " ", $B$7), 'Table 6 - Full data'!$A$2:$M$217, 10, FALSE)</f>
        <v>0.31</v>
      </c>
      <c r="K41" s="17">
        <f>VLOOKUP(CONCATENATE($A41, " ", $B$7), 'Table 6 - Full data'!$A$2:$M$217, 11, FALSE)</f>
        <v>0.26</v>
      </c>
      <c r="L41" s="17">
        <f>VLOOKUP(CONCATENATE($A41, " ", $B$7), 'Table 6 - Full data'!$A$2:$M$217, 12, FALSE)</f>
        <v>0.56000000000000005</v>
      </c>
      <c r="M41" s="17">
        <f>VLOOKUP(CONCATENATE($A41, " ", $B$7), 'Table 6 - Full data'!$A$2:$M$217, 13, FALSE)</f>
        <v>0.11</v>
      </c>
    </row>
    <row r="42" spans="1:13" x14ac:dyDescent="0.35">
      <c r="A42" s="11" t="s">
        <v>271</v>
      </c>
      <c r="B42" s="16">
        <f>VLOOKUP(CONCATENATE($A42, " ", $B$7), 'Table 6 - Full data'!$A$2:$M$217, 2, FALSE)</f>
        <v>325</v>
      </c>
      <c r="C42" s="17">
        <f>VLOOKUP(CONCATENATE($A42, " ", $B$7), 'Table 6 - Full data'!$A$2:$M$217, 3, FALSE)</f>
        <v>0</v>
      </c>
      <c r="D42" s="16">
        <f>VLOOKUP(CONCATENATE($A42, " ", $B$7), 'Table 6 - Full data'!$A$2:$M$217, 4, FALSE)</f>
        <v>140</v>
      </c>
      <c r="E42" s="16">
        <f>VLOOKUP(CONCATENATE($A42, " ", $B$7), 'Table 6 - Full data'!$A$2:$M$217, 5, FALSE)</f>
        <v>110</v>
      </c>
      <c r="F42" s="16">
        <f>VLOOKUP(CONCATENATE($A42, " ", $B$7), 'Table 6 - Full data'!$A$2:$M$217, 6, FALSE)</f>
        <v>55</v>
      </c>
      <c r="G42" s="16">
        <f>VLOOKUP(CONCATENATE($A42, " ", $B$7), 'Table 6 - Full data'!$A$2:$M$217, 7, FALSE)</f>
        <v>235</v>
      </c>
      <c r="H42" s="16">
        <f>VLOOKUP(CONCATENATE($A42, " ", $B$7), 'Table 6 - Full data'!$A$2:$M$217, 8, FALSE)</f>
        <v>25</v>
      </c>
      <c r="I42" s="17">
        <f>VLOOKUP(CONCATENATE($A42, " ", $B$7), 'Table 6 - Full data'!$A$2:$M$217, 9, FALSE)</f>
        <v>0.44</v>
      </c>
      <c r="J42" s="17">
        <f>VLOOKUP(CONCATENATE($A42, " ", $B$7), 'Table 6 - Full data'!$A$2:$M$217, 10, FALSE)</f>
        <v>0.35</v>
      </c>
      <c r="K42" s="17">
        <f>VLOOKUP(CONCATENATE($A42, " ", $B$7), 'Table 6 - Full data'!$A$2:$M$217, 11, FALSE)</f>
        <v>0.18</v>
      </c>
      <c r="L42" s="17">
        <f>VLOOKUP(CONCATENATE($A42, " ", $B$7), 'Table 6 - Full data'!$A$2:$M$217, 12, FALSE)</f>
        <v>0.73</v>
      </c>
      <c r="M42" s="17">
        <f>VLOOKUP(CONCATENATE($A42, " ", $B$7), 'Table 6 - Full data'!$A$2:$M$217, 13, FALSE)</f>
        <v>7.0000000000000007E-2</v>
      </c>
    </row>
    <row r="43" spans="1:13" x14ac:dyDescent="0.35">
      <c r="A43" s="11" t="s">
        <v>272</v>
      </c>
      <c r="B43" s="16">
        <f>VLOOKUP(CONCATENATE($A43, " ", $B$7), 'Table 6 - Full data'!$A$2:$M$217, 2, FALSE)</f>
        <v>11875</v>
      </c>
      <c r="C43" s="17">
        <f>VLOOKUP(CONCATENATE($A43, " ", $B$7), 'Table 6 - Full data'!$A$2:$M$217, 3, FALSE)</f>
        <v>0.03</v>
      </c>
      <c r="D43" s="16">
        <f>VLOOKUP(CONCATENATE($A43, " ", $B$7), 'Table 6 - Full data'!$A$2:$M$217, 4, FALSE)</f>
        <v>7510</v>
      </c>
      <c r="E43" s="16">
        <f>VLOOKUP(CONCATENATE($A43, " ", $B$7), 'Table 6 - Full data'!$A$2:$M$217, 5, FALSE)</f>
        <v>2545</v>
      </c>
      <c r="F43" s="16">
        <f>VLOOKUP(CONCATENATE($A43, " ", $B$7), 'Table 6 - Full data'!$A$2:$M$217, 6, FALSE)</f>
        <v>985</v>
      </c>
      <c r="G43" s="16">
        <f>VLOOKUP(CONCATENATE($A43, " ", $B$7), 'Table 6 - Full data'!$A$2:$M$217, 7, FALSE)</f>
        <v>6545</v>
      </c>
      <c r="H43" s="16">
        <f>VLOOKUP(CONCATENATE($A43, " ", $B$7), 'Table 6 - Full data'!$A$2:$M$217, 8, FALSE)</f>
        <v>875</v>
      </c>
      <c r="I43" s="17">
        <f>VLOOKUP(CONCATENATE($A43, " ", $B$7), 'Table 6 - Full data'!$A$2:$M$217, 9, FALSE)</f>
        <v>0.63</v>
      </c>
      <c r="J43" s="17">
        <f>VLOOKUP(CONCATENATE($A43, " ", $B$7), 'Table 6 - Full data'!$A$2:$M$217, 10, FALSE)</f>
        <v>0.21</v>
      </c>
      <c r="K43" s="17">
        <f>VLOOKUP(CONCATENATE($A43, " ", $B$7), 'Table 6 - Full data'!$A$2:$M$217, 11, FALSE)</f>
        <v>0.08</v>
      </c>
      <c r="L43" s="17">
        <f>VLOOKUP(CONCATENATE($A43, " ", $B$7), 'Table 6 - Full data'!$A$2:$M$217, 12, FALSE)</f>
        <v>0.55000000000000004</v>
      </c>
      <c r="M43" s="17">
        <f>VLOOKUP(CONCATENATE($A43, " ", $B$7), 'Table 6 - Full data'!$A$2:$M$217, 13, FALSE)</f>
        <v>7.0000000000000007E-2</v>
      </c>
    </row>
    <row r="44" spans="1:13" x14ac:dyDescent="0.35">
      <c r="A44" s="11" t="s">
        <v>273</v>
      </c>
      <c r="B44" s="16">
        <f>VLOOKUP(CONCATENATE($A44, " ", $B$7), 'Table 6 - Full data'!$A$2:$M$217, 2, FALSE)</f>
        <v>680</v>
      </c>
      <c r="C44" s="17">
        <f>VLOOKUP(CONCATENATE($A44, " ", $B$7), 'Table 6 - Full data'!$A$2:$M$217, 3, FALSE)</f>
        <v>0</v>
      </c>
      <c r="D44" s="16">
        <f>VLOOKUP(CONCATENATE($A44, " ", $B$7), 'Table 6 - Full data'!$A$2:$M$217, 4, FALSE)</f>
        <v>270</v>
      </c>
      <c r="E44" s="16">
        <f>VLOOKUP(CONCATENATE($A44, " ", $B$7), 'Table 6 - Full data'!$A$2:$M$217, 5, FALSE)</f>
        <v>155</v>
      </c>
      <c r="F44" s="16">
        <f>VLOOKUP(CONCATENATE($A44, " ", $B$7), 'Table 6 - Full data'!$A$2:$M$217, 6, FALSE)</f>
        <v>110</v>
      </c>
      <c r="G44" s="16">
        <f>VLOOKUP(CONCATENATE($A44, " ", $B$7), 'Table 6 - Full data'!$A$2:$M$217, 7, FALSE)</f>
        <v>375</v>
      </c>
      <c r="H44" s="16">
        <f>VLOOKUP(CONCATENATE($A44, " ", $B$7), 'Table 6 - Full data'!$A$2:$M$217, 8, FALSE)</f>
        <v>110</v>
      </c>
      <c r="I44" s="17">
        <f>VLOOKUP(CONCATENATE($A44, " ", $B$7), 'Table 6 - Full data'!$A$2:$M$217, 9, FALSE)</f>
        <v>0.4</v>
      </c>
      <c r="J44" s="17">
        <f>VLOOKUP(CONCATENATE($A44, " ", $B$7), 'Table 6 - Full data'!$A$2:$M$217, 10, FALSE)</f>
        <v>0.23</v>
      </c>
      <c r="K44" s="17">
        <f>VLOOKUP(CONCATENATE($A44, " ", $B$7), 'Table 6 - Full data'!$A$2:$M$217, 11, FALSE)</f>
        <v>0.16</v>
      </c>
      <c r="L44" s="17">
        <f>VLOOKUP(CONCATENATE($A44, " ", $B$7), 'Table 6 - Full data'!$A$2:$M$217, 12, FALSE)</f>
        <v>0.56000000000000005</v>
      </c>
      <c r="M44" s="17">
        <f>VLOOKUP(CONCATENATE($A44, " ", $B$7), 'Table 6 - Full data'!$A$2:$M$217, 13, FALSE)</f>
        <v>0.17</v>
      </c>
    </row>
    <row r="45" spans="1:13" x14ac:dyDescent="0.35">
      <c r="A45" s="11" t="s">
        <v>56</v>
      </c>
      <c r="B45" s="11"/>
      <c r="C45" s="11"/>
      <c r="D45" s="11"/>
      <c r="E45" s="11"/>
      <c r="F45" s="11"/>
      <c r="G45" s="11"/>
      <c r="H45" s="11"/>
      <c r="I45" s="11"/>
      <c r="J45" s="11"/>
      <c r="K45" s="11"/>
      <c r="L45" s="11"/>
      <c r="M45" s="11"/>
    </row>
    <row r="46" spans="1:13" x14ac:dyDescent="0.35">
      <c r="A46" s="11" t="s">
        <v>74</v>
      </c>
      <c r="B46" s="11"/>
      <c r="C46" s="11"/>
      <c r="D46" s="11"/>
      <c r="E46" s="11"/>
      <c r="F46" s="11"/>
      <c r="G46" s="11"/>
      <c r="H46" s="11"/>
      <c r="I46" s="11"/>
      <c r="J46" s="11"/>
      <c r="K46" s="11"/>
      <c r="L46" s="11"/>
      <c r="M46" s="11"/>
    </row>
    <row r="47" spans="1:13" ht="170.5" x14ac:dyDescent="0.35">
      <c r="A47" s="24" t="s">
        <v>57</v>
      </c>
      <c r="B47" s="11"/>
      <c r="C47" s="11"/>
      <c r="D47" s="11"/>
      <c r="E47" s="11"/>
      <c r="F47" s="11"/>
      <c r="G47" s="11"/>
      <c r="H47" s="11"/>
      <c r="I47" s="11"/>
      <c r="J47" s="11"/>
      <c r="K47" s="11"/>
      <c r="L47" s="11"/>
      <c r="M47" s="11"/>
    </row>
    <row r="48" spans="1:13" ht="155" x14ac:dyDescent="0.35">
      <c r="A48" s="24" t="s">
        <v>81</v>
      </c>
      <c r="B48" s="11"/>
      <c r="C48" s="11"/>
      <c r="D48" s="11"/>
      <c r="E48" s="11"/>
      <c r="F48" s="11"/>
      <c r="G48" s="11"/>
      <c r="H48" s="11"/>
      <c r="I48" s="11"/>
      <c r="J48" s="11"/>
      <c r="K48" s="11"/>
      <c r="L48" s="11"/>
      <c r="M48" s="11"/>
    </row>
    <row r="49" spans="1:13" ht="155" x14ac:dyDescent="0.35">
      <c r="A49" s="24" t="s">
        <v>82</v>
      </c>
      <c r="B49" s="11"/>
      <c r="C49" s="11"/>
      <c r="D49" s="11"/>
      <c r="E49" s="11"/>
      <c r="F49" s="11"/>
      <c r="G49" s="11"/>
      <c r="H49" s="11"/>
      <c r="I49" s="11"/>
      <c r="J49" s="11"/>
      <c r="K49" s="11"/>
      <c r="L49" s="11"/>
      <c r="M49" s="11"/>
    </row>
    <row r="50" spans="1:13" x14ac:dyDescent="0.35">
      <c r="A50" s="11" t="s">
        <v>83</v>
      </c>
      <c r="B50" s="11"/>
      <c r="C50" s="11"/>
      <c r="D50" s="11"/>
      <c r="E50" s="11"/>
      <c r="F50" s="11"/>
      <c r="G50" s="11"/>
      <c r="H50" s="11"/>
      <c r="I50" s="11"/>
      <c r="J50" s="11"/>
      <c r="K50" s="11"/>
      <c r="L50" s="11"/>
      <c r="M50" s="11"/>
    </row>
    <row r="51" spans="1:13" x14ac:dyDescent="0.35">
      <c r="A51" s="11" t="s">
        <v>84</v>
      </c>
      <c r="B51" s="11"/>
      <c r="C51" s="11"/>
      <c r="D51" s="11"/>
      <c r="E51" s="11"/>
      <c r="F51" s="11"/>
      <c r="G51" s="11"/>
      <c r="H51" s="11"/>
      <c r="I51" s="11"/>
      <c r="J51" s="11"/>
      <c r="K51" s="11"/>
      <c r="L51" s="11"/>
      <c r="M51" s="11"/>
    </row>
    <row r="52" spans="1:13" ht="93" x14ac:dyDescent="0.35">
      <c r="A52" s="24" t="s">
        <v>89</v>
      </c>
      <c r="B52" s="11"/>
      <c r="C52" s="11"/>
      <c r="D52" s="11"/>
      <c r="E52" s="11"/>
      <c r="F52" s="11"/>
      <c r="G52" s="11"/>
      <c r="H52" s="11"/>
      <c r="I52" s="11"/>
      <c r="J52" s="11"/>
      <c r="K52" s="11"/>
      <c r="L52" s="11"/>
      <c r="M52" s="11"/>
    </row>
    <row r="53" spans="1:13" x14ac:dyDescent="0.35">
      <c r="A53" s="11" t="s">
        <v>90</v>
      </c>
      <c r="B53" s="11"/>
      <c r="C53" s="11"/>
      <c r="D53" s="11"/>
      <c r="E53" s="11"/>
      <c r="F53" s="11"/>
      <c r="G53" s="11"/>
      <c r="H53" s="11"/>
      <c r="I53" s="11"/>
      <c r="J53" s="11"/>
      <c r="K53" s="11"/>
      <c r="L53" s="11"/>
      <c r="M53" s="11"/>
    </row>
    <row r="54" spans="1:13" ht="108.5" x14ac:dyDescent="0.35">
      <c r="A54" s="24" t="s">
        <v>91</v>
      </c>
      <c r="B54" s="11"/>
      <c r="C54" s="11"/>
      <c r="D54" s="11"/>
      <c r="E54" s="11"/>
      <c r="F54" s="11"/>
      <c r="G54" s="11"/>
      <c r="H54" s="11"/>
      <c r="I54" s="11"/>
      <c r="J54" s="11"/>
      <c r="K54" s="11"/>
      <c r="L54" s="11"/>
      <c r="M54" s="11"/>
    </row>
    <row r="55" spans="1:13" ht="124" x14ac:dyDescent="0.35">
      <c r="A55" s="24" t="s">
        <v>92</v>
      </c>
      <c r="B55" s="11"/>
      <c r="C55" s="11"/>
      <c r="D55" s="11"/>
      <c r="E55" s="11"/>
      <c r="F55" s="11"/>
      <c r="G55" s="11"/>
      <c r="H55" s="11"/>
      <c r="I55" s="11"/>
      <c r="J55" s="11"/>
      <c r="K55" s="11"/>
      <c r="L55" s="11"/>
      <c r="M55" s="11"/>
    </row>
    <row r="56" spans="1:13" x14ac:dyDescent="0.35">
      <c r="A56" s="11" t="s">
        <v>88</v>
      </c>
      <c r="B56" s="11"/>
      <c r="C56" s="11"/>
      <c r="D56" s="11"/>
      <c r="E56" s="11"/>
      <c r="F56" s="11"/>
      <c r="G56" s="11"/>
      <c r="H56" s="11"/>
      <c r="I56" s="11"/>
      <c r="J56" s="11"/>
      <c r="K56" s="11"/>
      <c r="L56" s="11"/>
      <c r="M56" s="11"/>
    </row>
  </sheetData>
  <sheetProtection sheet="1" objects="1" scenarios="1"/>
  <conditionalFormatting sqref="C1:C1048576 I1:M1048576">
    <cfRule type="dataBar" priority="1">
      <dataBar>
        <cfvo type="num" val="0"/>
        <cfvo type="num" val="1"/>
        <color rgb="FFB4A9D4"/>
      </dataBar>
      <extLst>
        <ext xmlns:x14="http://schemas.microsoft.com/office/spreadsheetml/2009/9/main" uri="{B025F937-C7B1-47D3-B67F-A62EFF666E3E}">
          <x14:id>{B37B6273-809B-4D41-9FBC-9B7C1D7C7FA6}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37B6273-809B-4D41-9FBC-9B7C1D7C7FA6}">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lookup'!A3:A8</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0" t="s">
        <v>7</v>
      </c>
      <c r="B1" s="11"/>
      <c r="C1" s="11"/>
      <c r="D1" s="11"/>
      <c r="E1" s="11"/>
      <c r="F1" s="11"/>
      <c r="G1" s="11"/>
      <c r="H1" s="11"/>
      <c r="I1" s="11"/>
      <c r="J1" s="11"/>
    </row>
    <row r="2" spans="1:10" ht="124" x14ac:dyDescent="0.35">
      <c r="A2" s="24" t="s">
        <v>35</v>
      </c>
      <c r="B2" s="11"/>
      <c r="C2" s="11"/>
      <c r="D2" s="11"/>
      <c r="E2" s="11"/>
      <c r="F2" s="11"/>
      <c r="G2" s="11"/>
      <c r="H2" s="11"/>
      <c r="I2" s="11"/>
      <c r="J2" s="11"/>
    </row>
    <row r="3" spans="1:10" x14ac:dyDescent="0.35">
      <c r="A3" s="11" t="s">
        <v>36</v>
      </c>
      <c r="B3" s="11"/>
      <c r="C3" s="11"/>
      <c r="D3" s="11"/>
      <c r="E3" s="11"/>
      <c r="F3" s="11"/>
      <c r="G3" s="11"/>
      <c r="H3" s="11"/>
      <c r="I3" s="11"/>
      <c r="J3" s="11"/>
    </row>
    <row r="4" spans="1:10" x14ac:dyDescent="0.35">
      <c r="A4" s="11" t="s">
        <v>19</v>
      </c>
      <c r="B4" s="11"/>
      <c r="C4" s="11"/>
      <c r="D4" s="11"/>
      <c r="E4" s="11"/>
      <c r="F4" s="11"/>
      <c r="G4" s="11"/>
      <c r="H4" s="11"/>
      <c r="I4" s="11"/>
      <c r="J4" s="11"/>
    </row>
    <row r="5" spans="1:10" x14ac:dyDescent="0.35">
      <c r="A5" s="11" t="s">
        <v>20</v>
      </c>
      <c r="B5" s="11"/>
      <c r="C5" s="11"/>
      <c r="D5" s="11"/>
      <c r="E5" s="11"/>
      <c r="F5" s="11"/>
      <c r="G5" s="11"/>
      <c r="H5" s="11"/>
      <c r="I5" s="11"/>
      <c r="J5" s="11"/>
    </row>
    <row r="6" spans="1:10" x14ac:dyDescent="0.35">
      <c r="A6" s="11" t="s">
        <v>37</v>
      </c>
      <c r="B6" s="11"/>
      <c r="C6" s="11"/>
      <c r="D6" s="11"/>
      <c r="E6" s="11"/>
      <c r="F6" s="11"/>
      <c r="G6" s="11"/>
      <c r="H6" s="11"/>
      <c r="I6" s="11"/>
      <c r="J6" s="11"/>
    </row>
    <row r="7" spans="1:10" ht="31" x14ac:dyDescent="0.35">
      <c r="A7" s="12" t="s">
        <v>743</v>
      </c>
      <c r="B7" s="12" t="s">
        <v>306</v>
      </c>
      <c r="C7" s="11"/>
      <c r="D7" s="11"/>
      <c r="E7" s="11"/>
      <c r="F7" s="11"/>
      <c r="G7" s="11"/>
      <c r="H7" s="11"/>
      <c r="I7" s="11"/>
      <c r="J7" s="11"/>
    </row>
    <row r="8" spans="1:10" ht="80.150000000000006" customHeight="1" x14ac:dyDescent="0.35">
      <c r="A8" s="12" t="s">
        <v>771</v>
      </c>
      <c r="B8" s="12" t="s">
        <v>757</v>
      </c>
      <c r="C8" s="12" t="s">
        <v>153</v>
      </c>
      <c r="D8" s="12" t="s">
        <v>227</v>
      </c>
      <c r="E8" s="12" t="s">
        <v>758</v>
      </c>
      <c r="F8" s="12" t="s">
        <v>772</v>
      </c>
      <c r="G8" s="12" t="s">
        <v>760</v>
      </c>
      <c r="H8" s="12" t="s">
        <v>154</v>
      </c>
      <c r="I8" s="12" t="s">
        <v>155</v>
      </c>
      <c r="J8" s="12" t="s">
        <v>156</v>
      </c>
    </row>
    <row r="9" spans="1:10" x14ac:dyDescent="0.35">
      <c r="A9" s="13" t="s">
        <v>157</v>
      </c>
      <c r="B9" s="14">
        <f>VLOOKUP(CONCATENATE($A9, " ", $B$7), 'Table 7 - Full data'!$A$2:$J$109, 2, FALSE)</f>
        <v>436115</v>
      </c>
      <c r="C9" s="15">
        <f>VLOOKUP(CONCATENATE($A9, " ", $B$7), 'Table 7 - Full data'!$A$2:$J$109, 3, FALSE)</f>
        <v>1</v>
      </c>
      <c r="D9" s="14">
        <f>VLOOKUP(CONCATENATE($A9, " ", $B$7), 'Table 7 - Full data'!$A$2:$J$109, 4, FALSE)</f>
        <v>423105</v>
      </c>
      <c r="E9" s="14">
        <f>VLOOKUP(CONCATENATE($A9, " ", $B$7), 'Table 7 - Full data'!$A$2:$J$109, 5, FALSE)</f>
        <v>284495</v>
      </c>
      <c r="F9" s="14">
        <f>VLOOKUP(CONCATENATE($A9, " ", $B$7), 'Table 7 - Full data'!$A$2:$J$109, 6, FALSE)</f>
        <v>122815</v>
      </c>
      <c r="G9" s="14">
        <f>VLOOKUP(CONCATENATE($A9, " ", $B$7), 'Table 7 - Full data'!$A$2:$J$109, 7, FALSE)</f>
        <v>15795</v>
      </c>
      <c r="H9" s="15">
        <f>VLOOKUP(CONCATENATE($A9, " ", $B$7), 'Table 7 - Full data'!$A$2:$J$109, 8, FALSE)</f>
        <v>0.67</v>
      </c>
      <c r="I9" s="15">
        <f>VLOOKUP(CONCATENATE($A9, " ", $B$7), 'Table 7 - Full data'!$A$2:$J$109, 9, FALSE)</f>
        <v>0.28999999999999998</v>
      </c>
      <c r="J9" s="15">
        <f>VLOOKUP(CONCATENATE($A9, " ", $B$7), 'Table 7 - Full data'!$A$2:$J$109, 10, FALSE)</f>
        <v>0.04</v>
      </c>
    </row>
    <row r="10" spans="1:10" x14ac:dyDescent="0.35">
      <c r="A10" s="11" t="s">
        <v>274</v>
      </c>
      <c r="B10" s="16">
        <f>VLOOKUP(CONCATENATE($A10, " ", $B$7), 'Table 7 - Full data'!$A$2:$J$109, 2, FALSE)</f>
        <v>35295</v>
      </c>
      <c r="C10" s="17">
        <f>VLOOKUP(CONCATENATE($A10, " ", $B$7), 'Table 7 - Full data'!$A$2:$J$109, 3, FALSE)</f>
        <v>0.08</v>
      </c>
      <c r="D10" s="16">
        <f>VLOOKUP(CONCATENATE($A10, " ", $B$7), 'Table 7 - Full data'!$A$2:$J$109, 4, FALSE)</f>
        <v>34365</v>
      </c>
      <c r="E10" s="16">
        <f>VLOOKUP(CONCATENATE($A10, " ", $B$7), 'Table 7 - Full data'!$A$2:$J$109, 5, FALSE)</f>
        <v>24195</v>
      </c>
      <c r="F10" s="16">
        <f>VLOOKUP(CONCATENATE($A10, " ", $B$7), 'Table 7 - Full data'!$A$2:$J$109, 6, FALSE)</f>
        <v>8835</v>
      </c>
      <c r="G10" s="16">
        <f>VLOOKUP(CONCATENATE($A10, " ", $B$7), 'Table 7 - Full data'!$A$2:$J$109, 7, FALSE)</f>
        <v>1330</v>
      </c>
      <c r="H10" s="17">
        <f>VLOOKUP(CONCATENATE($A10, " ", $B$7), 'Table 7 - Full data'!$A$2:$J$109, 8, FALSE)</f>
        <v>0.7</v>
      </c>
      <c r="I10" s="17">
        <f>VLOOKUP(CONCATENATE($A10, " ", $B$7), 'Table 7 - Full data'!$A$2:$J$109, 9, FALSE)</f>
        <v>0.26</v>
      </c>
      <c r="J10" s="17">
        <f>VLOOKUP(CONCATENATE($A10, " ", $B$7), 'Table 7 - Full data'!$A$2:$J$109, 10, FALSE)</f>
        <v>0.04</v>
      </c>
    </row>
    <row r="11" spans="1:10" x14ac:dyDescent="0.35">
      <c r="A11" s="11" t="s">
        <v>275</v>
      </c>
      <c r="B11" s="16">
        <f>VLOOKUP(CONCATENATE($A11, " ", $B$7), 'Table 7 - Full data'!$A$2:$J$109, 2, FALSE)</f>
        <v>7075</v>
      </c>
      <c r="C11" s="17">
        <f>VLOOKUP(CONCATENATE($A11, " ", $B$7), 'Table 7 - Full data'!$A$2:$J$109, 3, FALSE)</f>
        <v>0.02</v>
      </c>
      <c r="D11" s="16">
        <f>VLOOKUP(CONCATENATE($A11, " ", $B$7), 'Table 7 - Full data'!$A$2:$J$109, 4, FALSE)</f>
        <v>6845</v>
      </c>
      <c r="E11" s="16">
        <f>VLOOKUP(CONCATENATE($A11, " ", $B$7), 'Table 7 - Full data'!$A$2:$J$109, 5, FALSE)</f>
        <v>4825</v>
      </c>
      <c r="F11" s="16">
        <f>VLOOKUP(CONCATENATE($A11, " ", $B$7), 'Table 7 - Full data'!$A$2:$J$109, 6, FALSE)</f>
        <v>1795</v>
      </c>
      <c r="G11" s="16">
        <f>VLOOKUP(CONCATENATE($A11, " ", $B$7), 'Table 7 - Full data'!$A$2:$J$109, 7, FALSE)</f>
        <v>225</v>
      </c>
      <c r="H11" s="17">
        <f>VLOOKUP(CONCATENATE($A11, " ", $B$7), 'Table 7 - Full data'!$A$2:$J$109, 8, FALSE)</f>
        <v>0.7</v>
      </c>
      <c r="I11" s="17">
        <f>VLOOKUP(CONCATENATE($A11, " ", $B$7), 'Table 7 - Full data'!$A$2:$J$109, 9, FALSE)</f>
        <v>0.26</v>
      </c>
      <c r="J11" s="17">
        <f>VLOOKUP(CONCATENATE($A11, " ", $B$7), 'Table 7 - Full data'!$A$2:$J$109, 10, FALSE)</f>
        <v>0.03</v>
      </c>
    </row>
    <row r="12" spans="1:10" x14ac:dyDescent="0.35">
      <c r="A12" s="11" t="s">
        <v>276</v>
      </c>
      <c r="B12" s="16">
        <f>VLOOKUP(CONCATENATE($A12, " ", $B$7), 'Table 7 - Full data'!$A$2:$J$109, 2, FALSE)</f>
        <v>11415</v>
      </c>
      <c r="C12" s="17">
        <f>VLOOKUP(CONCATENATE($A12, " ", $B$7), 'Table 7 - Full data'!$A$2:$J$109, 3, FALSE)</f>
        <v>0.03</v>
      </c>
      <c r="D12" s="16">
        <f>VLOOKUP(CONCATENATE($A12, " ", $B$7), 'Table 7 - Full data'!$A$2:$J$109, 4, FALSE)</f>
        <v>11085</v>
      </c>
      <c r="E12" s="16">
        <f>VLOOKUP(CONCATENATE($A12, " ", $B$7), 'Table 7 - Full data'!$A$2:$J$109, 5, FALSE)</f>
        <v>7765</v>
      </c>
      <c r="F12" s="16">
        <f>VLOOKUP(CONCATENATE($A12, " ", $B$7), 'Table 7 - Full data'!$A$2:$J$109, 6, FALSE)</f>
        <v>2905</v>
      </c>
      <c r="G12" s="16">
        <f>VLOOKUP(CONCATENATE($A12, " ", $B$7), 'Table 7 - Full data'!$A$2:$J$109, 7, FALSE)</f>
        <v>415</v>
      </c>
      <c r="H12" s="17">
        <f>VLOOKUP(CONCATENATE($A12, " ", $B$7), 'Table 7 - Full data'!$A$2:$J$109, 8, FALSE)</f>
        <v>0.7</v>
      </c>
      <c r="I12" s="17">
        <f>VLOOKUP(CONCATENATE($A12, " ", $B$7), 'Table 7 - Full data'!$A$2:$J$109, 9, FALSE)</f>
        <v>0.26</v>
      </c>
      <c r="J12" s="17">
        <f>VLOOKUP(CONCATENATE($A12, " ", $B$7), 'Table 7 - Full data'!$A$2:$J$109, 10, FALSE)</f>
        <v>0.04</v>
      </c>
    </row>
    <row r="13" spans="1:10" x14ac:dyDescent="0.35">
      <c r="A13" s="11" t="s">
        <v>252</v>
      </c>
      <c r="B13" s="16">
        <f>VLOOKUP(CONCATENATE($A13, " ", $B$7), 'Table 7 - Full data'!$A$2:$J$109, 2, FALSE)</f>
        <v>31955</v>
      </c>
      <c r="C13" s="17">
        <f>VLOOKUP(CONCATENATE($A13, " ", $B$7), 'Table 7 - Full data'!$A$2:$J$109, 3, FALSE)</f>
        <v>7.0000000000000007E-2</v>
      </c>
      <c r="D13" s="16">
        <f>VLOOKUP(CONCATENATE($A13, " ", $B$7), 'Table 7 - Full data'!$A$2:$J$109, 4, FALSE)</f>
        <v>31090</v>
      </c>
      <c r="E13" s="16">
        <f>VLOOKUP(CONCATENATE($A13, " ", $B$7), 'Table 7 - Full data'!$A$2:$J$109, 5, FALSE)</f>
        <v>22100</v>
      </c>
      <c r="F13" s="16">
        <f>VLOOKUP(CONCATENATE($A13, " ", $B$7), 'Table 7 - Full data'!$A$2:$J$109, 6, FALSE)</f>
        <v>7855</v>
      </c>
      <c r="G13" s="16">
        <f>VLOOKUP(CONCATENATE($A13, " ", $B$7), 'Table 7 - Full data'!$A$2:$J$109, 7, FALSE)</f>
        <v>1140</v>
      </c>
      <c r="H13" s="17">
        <f>VLOOKUP(CONCATENATE($A13, " ", $B$7), 'Table 7 - Full data'!$A$2:$J$109, 8, FALSE)</f>
        <v>0.71</v>
      </c>
      <c r="I13" s="17">
        <f>VLOOKUP(CONCATENATE($A13, " ", $B$7), 'Table 7 - Full data'!$A$2:$J$109, 9, FALSE)</f>
        <v>0.25</v>
      </c>
      <c r="J13" s="17">
        <f>VLOOKUP(CONCATENATE($A13, " ", $B$7), 'Table 7 - Full data'!$A$2:$J$109, 10, FALSE)</f>
        <v>0.04</v>
      </c>
    </row>
    <row r="14" spans="1:10" x14ac:dyDescent="0.35">
      <c r="A14" s="11" t="s">
        <v>277</v>
      </c>
      <c r="B14" s="16">
        <f>VLOOKUP(CONCATENATE($A14, " ", $B$7), 'Table 7 - Full data'!$A$2:$J$109, 2, FALSE)</f>
        <v>22205</v>
      </c>
      <c r="C14" s="17">
        <f>VLOOKUP(CONCATENATE($A14, " ", $B$7), 'Table 7 - Full data'!$A$2:$J$109, 3, FALSE)</f>
        <v>0.05</v>
      </c>
      <c r="D14" s="16">
        <f>VLOOKUP(CONCATENATE($A14, " ", $B$7), 'Table 7 - Full data'!$A$2:$J$109, 4, FALSE)</f>
        <v>21520</v>
      </c>
      <c r="E14" s="16">
        <f>VLOOKUP(CONCATENATE($A14, " ", $B$7), 'Table 7 - Full data'!$A$2:$J$109, 5, FALSE)</f>
        <v>15080</v>
      </c>
      <c r="F14" s="16">
        <f>VLOOKUP(CONCATENATE($A14, " ", $B$7), 'Table 7 - Full data'!$A$2:$J$109, 6, FALSE)</f>
        <v>5625</v>
      </c>
      <c r="G14" s="16">
        <f>VLOOKUP(CONCATENATE($A14, " ", $B$7), 'Table 7 - Full data'!$A$2:$J$109, 7, FALSE)</f>
        <v>815</v>
      </c>
      <c r="H14" s="17">
        <f>VLOOKUP(CONCATENATE($A14, " ", $B$7), 'Table 7 - Full data'!$A$2:$J$109, 8, FALSE)</f>
        <v>0.7</v>
      </c>
      <c r="I14" s="17">
        <f>VLOOKUP(CONCATENATE($A14, " ", $B$7), 'Table 7 - Full data'!$A$2:$J$109, 9, FALSE)</f>
        <v>0.26</v>
      </c>
      <c r="J14" s="17">
        <f>VLOOKUP(CONCATENATE($A14, " ", $B$7), 'Table 7 - Full data'!$A$2:$J$109, 10, FALSE)</f>
        <v>0.04</v>
      </c>
    </row>
    <row r="15" spans="1:10" x14ac:dyDescent="0.35">
      <c r="A15" s="11" t="s">
        <v>278</v>
      </c>
      <c r="B15" s="16">
        <f>VLOOKUP(CONCATENATE($A15, " ", $B$7), 'Table 7 - Full data'!$A$2:$J$109, 2, FALSE)</f>
        <v>31515</v>
      </c>
      <c r="C15" s="17">
        <f>VLOOKUP(CONCATENATE($A15, " ", $B$7), 'Table 7 - Full data'!$A$2:$J$109, 3, FALSE)</f>
        <v>7.0000000000000007E-2</v>
      </c>
      <c r="D15" s="16">
        <f>VLOOKUP(CONCATENATE($A15, " ", $B$7), 'Table 7 - Full data'!$A$2:$J$109, 4, FALSE)</f>
        <v>30470</v>
      </c>
      <c r="E15" s="16">
        <f>VLOOKUP(CONCATENATE($A15, " ", $B$7), 'Table 7 - Full data'!$A$2:$J$109, 5, FALSE)</f>
        <v>20425</v>
      </c>
      <c r="F15" s="16">
        <f>VLOOKUP(CONCATENATE($A15, " ", $B$7), 'Table 7 - Full data'!$A$2:$J$109, 6, FALSE)</f>
        <v>8955</v>
      </c>
      <c r="G15" s="16">
        <f>VLOOKUP(CONCATENATE($A15, " ", $B$7), 'Table 7 - Full data'!$A$2:$J$109, 7, FALSE)</f>
        <v>1090</v>
      </c>
      <c r="H15" s="17">
        <f>VLOOKUP(CONCATENATE($A15, " ", $B$7), 'Table 7 - Full data'!$A$2:$J$109, 8, FALSE)</f>
        <v>0.67</v>
      </c>
      <c r="I15" s="17">
        <f>VLOOKUP(CONCATENATE($A15, " ", $B$7), 'Table 7 - Full data'!$A$2:$J$109, 9, FALSE)</f>
        <v>0.28999999999999998</v>
      </c>
      <c r="J15" s="17">
        <f>VLOOKUP(CONCATENATE($A15, " ", $B$7), 'Table 7 - Full data'!$A$2:$J$109, 10, FALSE)</f>
        <v>0.04</v>
      </c>
    </row>
    <row r="16" spans="1:10" x14ac:dyDescent="0.35">
      <c r="A16" s="11" t="s">
        <v>279</v>
      </c>
      <c r="B16" s="16">
        <f>VLOOKUP(CONCATENATE($A16, " ", $B$7), 'Table 7 - Full data'!$A$2:$J$109, 2, FALSE)</f>
        <v>111600</v>
      </c>
      <c r="C16" s="17">
        <f>VLOOKUP(CONCATENATE($A16, " ", $B$7), 'Table 7 - Full data'!$A$2:$J$109, 3, FALSE)</f>
        <v>0.26</v>
      </c>
      <c r="D16" s="16">
        <f>VLOOKUP(CONCATENATE($A16, " ", $B$7), 'Table 7 - Full data'!$A$2:$J$109, 4, FALSE)</f>
        <v>108160</v>
      </c>
      <c r="E16" s="16">
        <f>VLOOKUP(CONCATENATE($A16, " ", $B$7), 'Table 7 - Full data'!$A$2:$J$109, 5, FALSE)</f>
        <v>73480</v>
      </c>
      <c r="F16" s="16">
        <f>VLOOKUP(CONCATENATE($A16, " ", $B$7), 'Table 7 - Full data'!$A$2:$J$109, 6, FALSE)</f>
        <v>30550</v>
      </c>
      <c r="G16" s="16">
        <f>VLOOKUP(CONCATENATE($A16, " ", $B$7), 'Table 7 - Full data'!$A$2:$J$109, 7, FALSE)</f>
        <v>4130</v>
      </c>
      <c r="H16" s="17">
        <f>VLOOKUP(CONCATENATE($A16, " ", $B$7), 'Table 7 - Full data'!$A$2:$J$109, 8, FALSE)</f>
        <v>0.68</v>
      </c>
      <c r="I16" s="17">
        <f>VLOOKUP(CONCATENATE($A16, " ", $B$7), 'Table 7 - Full data'!$A$2:$J$109, 9, FALSE)</f>
        <v>0.28000000000000003</v>
      </c>
      <c r="J16" s="17">
        <f>VLOOKUP(CONCATENATE($A16, " ", $B$7), 'Table 7 - Full data'!$A$2:$J$109, 10, FALSE)</f>
        <v>0.04</v>
      </c>
    </row>
    <row r="17" spans="1:10" x14ac:dyDescent="0.35">
      <c r="A17" s="11" t="s">
        <v>254</v>
      </c>
      <c r="B17" s="16">
        <f>VLOOKUP(CONCATENATE($A17, " ", $B$7), 'Table 7 - Full data'!$A$2:$J$109, 2, FALSE)</f>
        <v>19435</v>
      </c>
      <c r="C17" s="17">
        <f>VLOOKUP(CONCATENATE($A17, " ", $B$7), 'Table 7 - Full data'!$A$2:$J$109, 3, FALSE)</f>
        <v>0.04</v>
      </c>
      <c r="D17" s="16">
        <f>VLOOKUP(CONCATENATE($A17, " ", $B$7), 'Table 7 - Full data'!$A$2:$J$109, 4, FALSE)</f>
        <v>18795</v>
      </c>
      <c r="E17" s="16">
        <f>VLOOKUP(CONCATENATE($A17, " ", $B$7), 'Table 7 - Full data'!$A$2:$J$109, 5, FALSE)</f>
        <v>12845</v>
      </c>
      <c r="F17" s="16">
        <f>VLOOKUP(CONCATENATE($A17, " ", $B$7), 'Table 7 - Full data'!$A$2:$J$109, 6, FALSE)</f>
        <v>5265</v>
      </c>
      <c r="G17" s="16">
        <f>VLOOKUP(CONCATENATE($A17, " ", $B$7), 'Table 7 - Full data'!$A$2:$J$109, 7, FALSE)</f>
        <v>685</v>
      </c>
      <c r="H17" s="17">
        <f>VLOOKUP(CONCATENATE($A17, " ", $B$7), 'Table 7 - Full data'!$A$2:$J$109, 8, FALSE)</f>
        <v>0.68</v>
      </c>
      <c r="I17" s="17">
        <f>VLOOKUP(CONCATENATE($A17, " ", $B$7), 'Table 7 - Full data'!$A$2:$J$109, 9, FALSE)</f>
        <v>0.28000000000000003</v>
      </c>
      <c r="J17" s="17">
        <f>VLOOKUP(CONCATENATE($A17, " ", $B$7), 'Table 7 - Full data'!$A$2:$J$109, 10, FALSE)</f>
        <v>0.04</v>
      </c>
    </row>
    <row r="18" spans="1:10" x14ac:dyDescent="0.35">
      <c r="A18" s="11" t="s">
        <v>280</v>
      </c>
      <c r="B18" s="16">
        <f>VLOOKUP(CONCATENATE($A18, " ", $B$7), 'Table 7 - Full data'!$A$2:$J$109, 2, FALSE)</f>
        <v>59385</v>
      </c>
      <c r="C18" s="17">
        <f>VLOOKUP(CONCATENATE($A18, " ", $B$7), 'Table 7 - Full data'!$A$2:$J$109, 3, FALSE)</f>
        <v>0.14000000000000001</v>
      </c>
      <c r="D18" s="16">
        <f>VLOOKUP(CONCATENATE($A18, " ", $B$7), 'Table 7 - Full data'!$A$2:$J$109, 4, FALSE)</f>
        <v>57740</v>
      </c>
      <c r="E18" s="16">
        <f>VLOOKUP(CONCATENATE($A18, " ", $B$7), 'Table 7 - Full data'!$A$2:$J$109, 5, FALSE)</f>
        <v>39910</v>
      </c>
      <c r="F18" s="16">
        <f>VLOOKUP(CONCATENATE($A18, " ", $B$7), 'Table 7 - Full data'!$A$2:$J$109, 6, FALSE)</f>
        <v>15730</v>
      </c>
      <c r="G18" s="16">
        <f>VLOOKUP(CONCATENATE($A18, " ", $B$7), 'Table 7 - Full data'!$A$2:$J$109, 7, FALSE)</f>
        <v>2100</v>
      </c>
      <c r="H18" s="17">
        <f>VLOOKUP(CONCATENATE($A18, " ", $B$7), 'Table 7 - Full data'!$A$2:$J$109, 8, FALSE)</f>
        <v>0.69</v>
      </c>
      <c r="I18" s="17">
        <f>VLOOKUP(CONCATENATE($A18, " ", $B$7), 'Table 7 - Full data'!$A$2:$J$109, 9, FALSE)</f>
        <v>0.27</v>
      </c>
      <c r="J18" s="17">
        <f>VLOOKUP(CONCATENATE($A18, " ", $B$7), 'Table 7 - Full data'!$A$2:$J$109, 10, FALSE)</f>
        <v>0.04</v>
      </c>
    </row>
    <row r="19" spans="1:10" x14ac:dyDescent="0.35">
      <c r="A19" s="11" t="s">
        <v>281</v>
      </c>
      <c r="B19" s="16">
        <f>VLOOKUP(CONCATENATE($A19, " ", $B$7), 'Table 7 - Full data'!$A$2:$J$109, 2, FALSE)</f>
        <v>58730</v>
      </c>
      <c r="C19" s="17">
        <f>VLOOKUP(CONCATENATE($A19, " ", $B$7), 'Table 7 - Full data'!$A$2:$J$109, 3, FALSE)</f>
        <v>0.13</v>
      </c>
      <c r="D19" s="16">
        <f>VLOOKUP(CONCATENATE($A19, " ", $B$7), 'Table 7 - Full data'!$A$2:$J$109, 4, FALSE)</f>
        <v>56900</v>
      </c>
      <c r="E19" s="16">
        <f>VLOOKUP(CONCATENATE($A19, " ", $B$7), 'Table 7 - Full data'!$A$2:$J$109, 5, FALSE)</f>
        <v>38835</v>
      </c>
      <c r="F19" s="16">
        <f>VLOOKUP(CONCATENATE($A19, " ", $B$7), 'Table 7 - Full data'!$A$2:$J$109, 6, FALSE)</f>
        <v>15890</v>
      </c>
      <c r="G19" s="16">
        <f>VLOOKUP(CONCATENATE($A19, " ", $B$7), 'Table 7 - Full data'!$A$2:$J$109, 7, FALSE)</f>
        <v>2175</v>
      </c>
      <c r="H19" s="17">
        <f>VLOOKUP(CONCATENATE($A19, " ", $B$7), 'Table 7 - Full data'!$A$2:$J$109, 8, FALSE)</f>
        <v>0.68</v>
      </c>
      <c r="I19" s="17">
        <f>VLOOKUP(CONCATENATE($A19, " ", $B$7), 'Table 7 - Full data'!$A$2:$J$109, 9, FALSE)</f>
        <v>0.28000000000000003</v>
      </c>
      <c r="J19" s="17">
        <f>VLOOKUP(CONCATENATE($A19, " ", $B$7), 'Table 7 - Full data'!$A$2:$J$109, 10, FALSE)</f>
        <v>0.04</v>
      </c>
    </row>
    <row r="20" spans="1:10" x14ac:dyDescent="0.35">
      <c r="A20" s="11" t="s">
        <v>282</v>
      </c>
      <c r="B20" s="16">
        <f>VLOOKUP(CONCATENATE($A20, " ", $B$7), 'Table 7 - Full data'!$A$2:$J$109, 2, FALSE)</f>
        <v>895</v>
      </c>
      <c r="C20" s="17">
        <f>VLOOKUP(CONCATENATE($A20, " ", $B$7), 'Table 7 - Full data'!$A$2:$J$109, 3, FALSE)</f>
        <v>0</v>
      </c>
      <c r="D20" s="16">
        <f>VLOOKUP(CONCATENATE($A20, " ", $B$7), 'Table 7 - Full data'!$A$2:$J$109, 4, FALSE)</f>
        <v>870</v>
      </c>
      <c r="E20" s="16">
        <f>VLOOKUP(CONCATENATE($A20, " ", $B$7), 'Table 7 - Full data'!$A$2:$J$109, 5, FALSE)</f>
        <v>560</v>
      </c>
      <c r="F20" s="16">
        <f>VLOOKUP(CONCATENATE($A20, " ", $B$7), 'Table 7 - Full data'!$A$2:$J$109, 6, FALSE)</f>
        <v>280</v>
      </c>
      <c r="G20" s="16">
        <f>VLOOKUP(CONCATENATE($A20, " ", $B$7), 'Table 7 - Full data'!$A$2:$J$109, 7, FALSE)</f>
        <v>25</v>
      </c>
      <c r="H20" s="17">
        <f>VLOOKUP(CONCATENATE($A20, " ", $B$7), 'Table 7 - Full data'!$A$2:$J$109, 8, FALSE)</f>
        <v>0.65</v>
      </c>
      <c r="I20" s="17">
        <f>VLOOKUP(CONCATENATE($A20, " ", $B$7), 'Table 7 - Full data'!$A$2:$J$109, 9, FALSE)</f>
        <v>0.32</v>
      </c>
      <c r="J20" s="17">
        <f>VLOOKUP(CONCATENATE($A20, " ", $B$7), 'Table 7 - Full data'!$A$2:$J$109, 10, FALSE)</f>
        <v>0.03</v>
      </c>
    </row>
    <row r="21" spans="1:10" x14ac:dyDescent="0.35">
      <c r="A21" s="11" t="s">
        <v>283</v>
      </c>
      <c r="B21" s="16">
        <f>VLOOKUP(CONCATENATE($A21, " ", $B$7), 'Table 7 - Full data'!$A$2:$J$109, 2, FALSE)</f>
        <v>880</v>
      </c>
      <c r="C21" s="17">
        <f>VLOOKUP(CONCATENATE($A21, " ", $B$7), 'Table 7 - Full data'!$A$2:$J$109, 3, FALSE)</f>
        <v>0</v>
      </c>
      <c r="D21" s="16">
        <f>VLOOKUP(CONCATENATE($A21, " ", $B$7), 'Table 7 - Full data'!$A$2:$J$109, 4, FALSE)</f>
        <v>845</v>
      </c>
      <c r="E21" s="16">
        <f>VLOOKUP(CONCATENATE($A21, " ", $B$7), 'Table 7 - Full data'!$A$2:$J$109, 5, FALSE)</f>
        <v>555</v>
      </c>
      <c r="F21" s="16">
        <f>VLOOKUP(CONCATENATE($A21, " ", $B$7), 'Table 7 - Full data'!$A$2:$J$109, 6, FALSE)</f>
        <v>260</v>
      </c>
      <c r="G21" s="16">
        <f>VLOOKUP(CONCATENATE($A21, " ", $B$7), 'Table 7 - Full data'!$A$2:$J$109, 7, FALSE)</f>
        <v>25</v>
      </c>
      <c r="H21" s="17">
        <f>VLOOKUP(CONCATENATE($A21, " ", $B$7), 'Table 7 - Full data'!$A$2:$J$109, 8, FALSE)</f>
        <v>0.66</v>
      </c>
      <c r="I21" s="17">
        <f>VLOOKUP(CONCATENATE($A21, " ", $B$7), 'Table 7 - Full data'!$A$2:$J$109, 9, FALSE)</f>
        <v>0.31</v>
      </c>
      <c r="J21" s="17">
        <f>VLOOKUP(CONCATENATE($A21, " ", $B$7), 'Table 7 - Full data'!$A$2:$J$109, 10, FALSE)</f>
        <v>0.03</v>
      </c>
    </row>
    <row r="22" spans="1:10" x14ac:dyDescent="0.35">
      <c r="A22" s="11" t="s">
        <v>284</v>
      </c>
      <c r="B22" s="16">
        <f>VLOOKUP(CONCATENATE($A22, " ", $B$7), 'Table 7 - Full data'!$A$2:$J$109, 2, FALSE)</f>
        <v>31675</v>
      </c>
      <c r="C22" s="17">
        <f>VLOOKUP(CONCATENATE($A22, " ", $B$7), 'Table 7 - Full data'!$A$2:$J$109, 3, FALSE)</f>
        <v>7.0000000000000007E-2</v>
      </c>
      <c r="D22" s="16">
        <f>VLOOKUP(CONCATENATE($A22, " ", $B$7), 'Table 7 - Full data'!$A$2:$J$109, 4, FALSE)</f>
        <v>30700</v>
      </c>
      <c r="E22" s="16">
        <f>VLOOKUP(CONCATENATE($A22, " ", $B$7), 'Table 7 - Full data'!$A$2:$J$109, 5, FALSE)</f>
        <v>21515</v>
      </c>
      <c r="F22" s="16">
        <f>VLOOKUP(CONCATENATE($A22, " ", $B$7), 'Table 7 - Full data'!$A$2:$J$109, 6, FALSE)</f>
        <v>8065</v>
      </c>
      <c r="G22" s="16">
        <f>VLOOKUP(CONCATENATE($A22, " ", $B$7), 'Table 7 - Full data'!$A$2:$J$109, 7, FALSE)</f>
        <v>1120</v>
      </c>
      <c r="H22" s="17">
        <f>VLOOKUP(CONCATENATE($A22, " ", $B$7), 'Table 7 - Full data'!$A$2:$J$109, 8, FALSE)</f>
        <v>0.7</v>
      </c>
      <c r="I22" s="17">
        <f>VLOOKUP(CONCATENATE($A22, " ", $B$7), 'Table 7 - Full data'!$A$2:$J$109, 9, FALSE)</f>
        <v>0.26</v>
      </c>
      <c r="J22" s="17">
        <f>VLOOKUP(CONCATENATE($A22, " ", $B$7), 'Table 7 - Full data'!$A$2:$J$109, 10, FALSE)</f>
        <v>0.04</v>
      </c>
    </row>
    <row r="23" spans="1:10" x14ac:dyDescent="0.35">
      <c r="A23" s="11" t="s">
        <v>285</v>
      </c>
      <c r="B23" s="16">
        <f>VLOOKUP(CONCATENATE($A23, " ", $B$7), 'Table 7 - Full data'!$A$2:$J$109, 2, FALSE)</f>
        <v>1185</v>
      </c>
      <c r="C23" s="17">
        <f>VLOOKUP(CONCATENATE($A23, " ", $B$7), 'Table 7 - Full data'!$A$2:$J$109, 3, FALSE)</f>
        <v>0</v>
      </c>
      <c r="D23" s="16">
        <f>VLOOKUP(CONCATENATE($A23, " ", $B$7), 'Table 7 - Full data'!$A$2:$J$109, 4, FALSE)</f>
        <v>1145</v>
      </c>
      <c r="E23" s="16">
        <f>VLOOKUP(CONCATENATE($A23, " ", $B$7), 'Table 7 - Full data'!$A$2:$J$109, 5, FALSE)</f>
        <v>745</v>
      </c>
      <c r="F23" s="16">
        <f>VLOOKUP(CONCATENATE($A23, " ", $B$7), 'Table 7 - Full data'!$A$2:$J$109, 6, FALSE)</f>
        <v>365</v>
      </c>
      <c r="G23" s="16">
        <f>VLOOKUP(CONCATENATE($A23, " ", $B$7), 'Table 7 - Full data'!$A$2:$J$109, 7, FALSE)</f>
        <v>35</v>
      </c>
      <c r="H23" s="17">
        <f>VLOOKUP(CONCATENATE($A23, " ", $B$7), 'Table 7 - Full data'!$A$2:$J$109, 8, FALSE)</f>
        <v>0.65</v>
      </c>
      <c r="I23" s="17">
        <f>VLOOKUP(CONCATENATE($A23, " ", $B$7), 'Table 7 - Full data'!$A$2:$J$109, 9, FALSE)</f>
        <v>0.32</v>
      </c>
      <c r="J23" s="17">
        <f>VLOOKUP(CONCATENATE($A23, " ", $B$7), 'Table 7 - Full data'!$A$2:$J$109, 10, FALSE)</f>
        <v>0.03</v>
      </c>
    </row>
    <row r="24" spans="1:10" x14ac:dyDescent="0.35">
      <c r="A24" s="11" t="s">
        <v>271</v>
      </c>
      <c r="B24" s="16">
        <f>VLOOKUP(CONCATENATE($A24, " ", $B$7), 'Table 7 - Full data'!$A$2:$J$109, 2, FALSE)</f>
        <v>325</v>
      </c>
      <c r="C24" s="17">
        <f>VLOOKUP(CONCATENATE($A24, " ", $B$7), 'Table 7 - Full data'!$A$2:$J$109, 3, FALSE)</f>
        <v>0</v>
      </c>
      <c r="D24" s="16">
        <f>VLOOKUP(CONCATENATE($A24, " ", $B$7), 'Table 7 - Full data'!$A$2:$J$109, 4, FALSE)</f>
        <v>310</v>
      </c>
      <c r="E24" s="16">
        <f>VLOOKUP(CONCATENATE($A24, " ", $B$7), 'Table 7 - Full data'!$A$2:$J$109, 5, FALSE)</f>
        <v>230</v>
      </c>
      <c r="F24" s="16">
        <f>VLOOKUP(CONCATENATE($A24, " ", $B$7), 'Table 7 - Full data'!$A$2:$J$109, 6, FALSE)</f>
        <v>75</v>
      </c>
      <c r="G24" s="16">
        <f>VLOOKUP(CONCATENATE($A24, " ", $B$7), 'Table 7 - Full data'!$A$2:$J$109, 7, FALSE)</f>
        <v>5</v>
      </c>
      <c r="H24" s="17">
        <f>VLOOKUP(CONCATENATE($A24, " ", $B$7), 'Table 7 - Full data'!$A$2:$J$109, 8, FALSE)</f>
        <v>0.74</v>
      </c>
      <c r="I24" s="17">
        <f>VLOOKUP(CONCATENATE($A24, " ", $B$7), 'Table 7 - Full data'!$A$2:$J$109, 9, FALSE)</f>
        <v>0.24</v>
      </c>
      <c r="J24" s="17">
        <f>VLOOKUP(CONCATENATE($A24, " ", $B$7), 'Table 7 - Full data'!$A$2:$J$109, 10, FALSE)</f>
        <v>0.02</v>
      </c>
    </row>
    <row r="25" spans="1:10" x14ac:dyDescent="0.35">
      <c r="A25" s="11" t="s">
        <v>272</v>
      </c>
      <c r="B25" s="16">
        <f>VLOOKUP(CONCATENATE($A25, " ", $B$7), 'Table 7 - Full data'!$A$2:$J$109, 2, FALSE)</f>
        <v>11875</v>
      </c>
      <c r="C25" s="17">
        <f>VLOOKUP(CONCATENATE($A25, " ", $B$7), 'Table 7 - Full data'!$A$2:$J$109, 3, FALSE)</f>
        <v>0.03</v>
      </c>
      <c r="D25" s="16">
        <f>VLOOKUP(CONCATENATE($A25, " ", $B$7), 'Table 7 - Full data'!$A$2:$J$109, 4, FALSE)</f>
        <v>11840</v>
      </c>
      <c r="E25" s="16">
        <f>VLOOKUP(CONCATENATE($A25, " ", $B$7), 'Table 7 - Full data'!$A$2:$J$109, 5, FALSE)</f>
        <v>1330</v>
      </c>
      <c r="F25" s="16">
        <f>VLOOKUP(CONCATENATE($A25, " ", $B$7), 'Table 7 - Full data'!$A$2:$J$109, 6, FALSE)</f>
        <v>10320</v>
      </c>
      <c r="G25" s="16">
        <f>VLOOKUP(CONCATENATE($A25, " ", $B$7), 'Table 7 - Full data'!$A$2:$J$109, 7, FALSE)</f>
        <v>190</v>
      </c>
      <c r="H25" s="17">
        <f>VLOOKUP(CONCATENATE($A25, " ", $B$7), 'Table 7 - Full data'!$A$2:$J$109, 8, FALSE)</f>
        <v>0.11</v>
      </c>
      <c r="I25" s="17">
        <f>VLOOKUP(CONCATENATE($A25, " ", $B$7), 'Table 7 - Full data'!$A$2:$J$109, 9, FALSE)</f>
        <v>0.87</v>
      </c>
      <c r="J25" s="17">
        <f>VLOOKUP(CONCATENATE($A25, " ", $B$7), 'Table 7 - Full data'!$A$2:$J$109, 10, FALSE)</f>
        <v>0.02</v>
      </c>
    </row>
    <row r="26" spans="1:10" x14ac:dyDescent="0.35">
      <c r="A26" s="11" t="s">
        <v>273</v>
      </c>
      <c r="B26" s="16">
        <f>VLOOKUP(CONCATENATE($A26, " ", $B$7), 'Table 7 - Full data'!$A$2:$J$109, 2, FALSE)</f>
        <v>680</v>
      </c>
      <c r="C26" s="17">
        <f>VLOOKUP(CONCATENATE($A26, " ", $B$7), 'Table 7 - Full data'!$A$2:$J$109, 3, FALSE)</f>
        <v>0</v>
      </c>
      <c r="D26" s="16">
        <f>VLOOKUP(CONCATENATE($A26, " ", $B$7), 'Table 7 - Full data'!$A$2:$J$109, 4, FALSE)</f>
        <v>425</v>
      </c>
      <c r="E26" s="16">
        <f>VLOOKUP(CONCATENATE($A26, " ", $B$7), 'Table 7 - Full data'!$A$2:$J$109, 5, FALSE)</f>
        <v>95</v>
      </c>
      <c r="F26" s="16">
        <f>VLOOKUP(CONCATENATE($A26, " ", $B$7), 'Table 7 - Full data'!$A$2:$J$109, 6, FALSE)</f>
        <v>40</v>
      </c>
      <c r="G26" s="16">
        <f>VLOOKUP(CONCATENATE($A26, " ", $B$7), 'Table 7 - Full data'!$A$2:$J$109, 7, FALSE)</f>
        <v>285</v>
      </c>
      <c r="H26" s="17">
        <f>VLOOKUP(CONCATENATE($A26, " ", $B$7), 'Table 7 - Full data'!$A$2:$J$109, 8, FALSE)</f>
        <v>0.23</v>
      </c>
      <c r="I26" s="17">
        <f>VLOOKUP(CONCATENATE($A26, " ", $B$7), 'Table 7 - Full data'!$A$2:$J$109, 9, FALSE)</f>
        <v>0.1</v>
      </c>
      <c r="J26" s="17">
        <f>VLOOKUP(CONCATENATE($A26, " ", $B$7), 'Table 7 - Full data'!$A$2:$J$109, 10, FALSE)</f>
        <v>0.67</v>
      </c>
    </row>
    <row r="27" spans="1:10" x14ac:dyDescent="0.35">
      <c r="A27" s="11" t="s">
        <v>56</v>
      </c>
      <c r="B27" s="11"/>
      <c r="C27" s="11"/>
      <c r="D27" s="11"/>
      <c r="E27" s="11"/>
      <c r="F27" s="11"/>
      <c r="G27" s="11"/>
      <c r="H27" s="11"/>
      <c r="I27" s="11"/>
      <c r="J27" s="11"/>
    </row>
    <row r="28" spans="1:10" x14ac:dyDescent="0.35">
      <c r="A28" s="11" t="s">
        <v>74</v>
      </c>
      <c r="B28" s="11"/>
      <c r="C28" s="11"/>
      <c r="D28" s="11"/>
      <c r="E28" s="11"/>
      <c r="F28" s="11"/>
      <c r="G28" s="11"/>
      <c r="H28" s="11"/>
      <c r="I28" s="11"/>
      <c r="J28" s="11"/>
    </row>
    <row r="29" spans="1:10" ht="170.5" x14ac:dyDescent="0.35">
      <c r="A29" s="24" t="s">
        <v>57</v>
      </c>
      <c r="B29" s="11"/>
      <c r="C29" s="11"/>
      <c r="D29" s="11"/>
      <c r="E29" s="11"/>
      <c r="F29" s="11"/>
      <c r="G29" s="11"/>
      <c r="H29" s="11"/>
      <c r="I29" s="11"/>
      <c r="J29" s="11"/>
    </row>
    <row r="30" spans="1:10" ht="155" x14ac:dyDescent="0.35">
      <c r="A30" s="24" t="s">
        <v>93</v>
      </c>
      <c r="B30" s="11"/>
      <c r="C30" s="11"/>
      <c r="D30" s="11"/>
      <c r="E30" s="11"/>
      <c r="F30" s="11"/>
      <c r="G30" s="11"/>
      <c r="H30" s="11"/>
      <c r="I30" s="11"/>
      <c r="J30" s="11"/>
    </row>
    <row r="31" spans="1:10" ht="155" x14ac:dyDescent="0.35">
      <c r="A31" s="24" t="s">
        <v>82</v>
      </c>
      <c r="B31" s="11"/>
      <c r="C31" s="11"/>
      <c r="D31" s="11"/>
      <c r="E31" s="11"/>
      <c r="F31" s="11"/>
      <c r="G31" s="11"/>
      <c r="H31" s="11"/>
      <c r="I31" s="11"/>
      <c r="J31" s="11"/>
    </row>
    <row r="32" spans="1:10" x14ac:dyDescent="0.35">
      <c r="A32" s="11" t="s">
        <v>94</v>
      </c>
      <c r="B32" s="11"/>
      <c r="C32" s="11"/>
      <c r="D32" s="11"/>
      <c r="E32" s="11"/>
      <c r="F32" s="11"/>
      <c r="G32" s="11"/>
      <c r="H32" s="11"/>
      <c r="I32" s="11"/>
      <c r="J32" s="11"/>
    </row>
    <row r="33" spans="1:10" x14ac:dyDescent="0.35">
      <c r="A33" s="11" t="s">
        <v>84</v>
      </c>
      <c r="B33" s="11"/>
      <c r="C33" s="11"/>
      <c r="D33" s="11"/>
      <c r="E33" s="11"/>
      <c r="F33" s="11"/>
      <c r="G33" s="11"/>
      <c r="H33" s="11"/>
      <c r="I33" s="11"/>
      <c r="J33" s="11"/>
    </row>
    <row r="34" spans="1:10" x14ac:dyDescent="0.35">
      <c r="A34" s="11" t="s">
        <v>85</v>
      </c>
      <c r="B34" s="11"/>
      <c r="C34" s="11"/>
      <c r="D34" s="11"/>
      <c r="E34" s="11"/>
      <c r="F34" s="11"/>
      <c r="G34" s="11"/>
      <c r="H34" s="11"/>
      <c r="I34" s="11"/>
      <c r="J34" s="11"/>
    </row>
    <row r="35" spans="1:10" x14ac:dyDescent="0.35">
      <c r="A35" s="11" t="s">
        <v>86</v>
      </c>
      <c r="B35" s="11"/>
      <c r="C35" s="11"/>
      <c r="D35" s="11"/>
      <c r="E35" s="11"/>
      <c r="F35" s="11"/>
      <c r="G35" s="11"/>
      <c r="H35" s="11"/>
      <c r="I35" s="11"/>
      <c r="J35" s="11"/>
    </row>
    <row r="36" spans="1:10" x14ac:dyDescent="0.35">
      <c r="A36" s="11" t="s">
        <v>87</v>
      </c>
      <c r="B36" s="11"/>
      <c r="C36" s="11"/>
      <c r="D36" s="11"/>
      <c r="E36" s="11"/>
      <c r="F36" s="11"/>
      <c r="G36" s="11"/>
      <c r="H36" s="11"/>
      <c r="I36" s="11"/>
      <c r="J36" s="11"/>
    </row>
    <row r="37" spans="1:10" x14ac:dyDescent="0.35">
      <c r="A37" s="11" t="s">
        <v>95</v>
      </c>
      <c r="B37" s="11"/>
      <c r="C37" s="11"/>
      <c r="D37" s="11"/>
      <c r="E37" s="11"/>
      <c r="F37" s="11"/>
      <c r="G37" s="11"/>
      <c r="H37" s="11"/>
      <c r="I37" s="11"/>
      <c r="J37"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{1A64D560-BF70-490B-BBB3-168C22C71E8C}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A64D560-BF70-490B-BBB3-168C22C71E8C}">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8"/>
  <sheetViews>
    <sheetView workbookViewId="0"/>
  </sheetViews>
  <sheetFormatPr defaultColWidth="10.58203125" defaultRowHeight="15.5" x14ac:dyDescent="0.35"/>
  <cols>
    <col min="1" max="1" width="35.58203125" customWidth="1"/>
    <col min="2" max="13" width="16.58203125" customWidth="1"/>
  </cols>
  <sheetData>
    <row r="1" spans="1:13" ht="21" x14ac:dyDescent="0.5">
      <c r="A1" s="10" t="s">
        <v>8</v>
      </c>
      <c r="B1" s="11"/>
      <c r="C1" s="11"/>
      <c r="D1" s="11"/>
      <c r="E1" s="11"/>
      <c r="F1" s="11"/>
      <c r="G1" s="11"/>
      <c r="H1" s="11"/>
      <c r="I1" s="11"/>
      <c r="J1" s="11"/>
      <c r="K1" s="11"/>
      <c r="L1" s="11"/>
      <c r="M1" s="11"/>
    </row>
    <row r="2" spans="1:13" ht="124" x14ac:dyDescent="0.35">
      <c r="A2" s="24" t="s">
        <v>38</v>
      </c>
      <c r="B2" s="11"/>
      <c r="C2" s="11"/>
      <c r="D2" s="11"/>
      <c r="E2" s="11"/>
      <c r="F2" s="11"/>
      <c r="G2" s="11"/>
      <c r="H2" s="11"/>
      <c r="I2" s="11"/>
      <c r="J2" s="11"/>
      <c r="K2" s="11"/>
      <c r="L2" s="11"/>
      <c r="M2" s="11"/>
    </row>
    <row r="3" spans="1:13" x14ac:dyDescent="0.35">
      <c r="A3" s="11" t="s">
        <v>39</v>
      </c>
      <c r="B3" s="11"/>
      <c r="C3" s="11"/>
      <c r="D3" s="11"/>
      <c r="E3" s="11"/>
      <c r="F3" s="11"/>
      <c r="G3" s="11"/>
      <c r="H3" s="11"/>
      <c r="I3" s="11"/>
      <c r="J3" s="11"/>
      <c r="K3" s="11"/>
      <c r="L3" s="11"/>
      <c r="M3" s="11"/>
    </row>
    <row r="4" spans="1:13" x14ac:dyDescent="0.35">
      <c r="A4" s="11" t="s">
        <v>19</v>
      </c>
      <c r="B4" s="11"/>
      <c r="C4" s="11"/>
      <c r="D4" s="11"/>
      <c r="E4" s="11"/>
      <c r="F4" s="11"/>
      <c r="G4" s="11"/>
      <c r="H4" s="11"/>
      <c r="I4" s="11"/>
      <c r="J4" s="11"/>
      <c r="K4" s="11"/>
      <c r="L4" s="11"/>
      <c r="M4" s="11"/>
    </row>
    <row r="5" spans="1:13" x14ac:dyDescent="0.35">
      <c r="A5" s="11" t="s">
        <v>20</v>
      </c>
      <c r="B5" s="11"/>
      <c r="C5" s="11"/>
      <c r="D5" s="11"/>
      <c r="E5" s="11"/>
      <c r="F5" s="11"/>
      <c r="G5" s="11"/>
      <c r="H5" s="11"/>
      <c r="I5" s="11"/>
      <c r="J5" s="11"/>
      <c r="K5" s="11"/>
      <c r="L5" s="11"/>
      <c r="M5" s="11"/>
    </row>
    <row r="6" spans="1:13" x14ac:dyDescent="0.35">
      <c r="A6" s="11" t="s">
        <v>37</v>
      </c>
      <c r="B6" s="11"/>
      <c r="C6" s="11"/>
      <c r="D6" s="11"/>
      <c r="E6" s="11"/>
      <c r="F6" s="11"/>
      <c r="G6" s="11"/>
      <c r="H6" s="11"/>
      <c r="I6" s="11"/>
      <c r="J6" s="11"/>
      <c r="K6" s="11"/>
      <c r="L6" s="11"/>
      <c r="M6" s="11"/>
    </row>
    <row r="7" spans="1:13" ht="31" x14ac:dyDescent="0.35">
      <c r="A7" s="12" t="s">
        <v>743</v>
      </c>
      <c r="B7" s="12" t="s">
        <v>306</v>
      </c>
      <c r="C7" s="11"/>
      <c r="D7" s="11"/>
      <c r="E7" s="11"/>
      <c r="F7" s="11"/>
      <c r="G7" s="11"/>
      <c r="H7" s="11"/>
      <c r="I7" s="11"/>
      <c r="J7" s="11"/>
      <c r="K7" s="11"/>
      <c r="L7" s="11"/>
      <c r="M7" s="11"/>
    </row>
    <row r="8" spans="1:13" ht="100" customHeight="1" x14ac:dyDescent="0.35">
      <c r="A8" s="12" t="s">
        <v>756</v>
      </c>
      <c r="B8" s="12" t="s">
        <v>757</v>
      </c>
      <c r="C8" s="12" t="s">
        <v>153</v>
      </c>
      <c r="D8" s="12" t="s">
        <v>761</v>
      </c>
      <c r="E8" s="12" t="s">
        <v>762</v>
      </c>
      <c r="F8" s="12" t="s">
        <v>763</v>
      </c>
      <c r="G8" s="12" t="s">
        <v>764</v>
      </c>
      <c r="H8" s="12" t="s">
        <v>765</v>
      </c>
      <c r="I8" s="12" t="s">
        <v>766</v>
      </c>
      <c r="J8" s="12" t="s">
        <v>767</v>
      </c>
      <c r="K8" s="12" t="s">
        <v>768</v>
      </c>
      <c r="L8" s="12" t="s">
        <v>769</v>
      </c>
      <c r="M8" s="12" t="s">
        <v>770</v>
      </c>
    </row>
    <row r="9" spans="1:13" x14ac:dyDescent="0.35">
      <c r="A9" s="13" t="s">
        <v>157</v>
      </c>
      <c r="B9" s="14">
        <f>VLOOKUP(CONCATENATE($A9, " ", $B$7), 'Table 8 - Full data'!$A$2:$M$109, 2, FALSE)</f>
        <v>436115</v>
      </c>
      <c r="C9" s="15">
        <f>VLOOKUP(CONCATENATE($A9, " ", $B$7), 'Table 8 - Full data'!$A$2:$M$109, 3, FALSE)</f>
        <v>1</v>
      </c>
      <c r="D9" s="14">
        <f>VLOOKUP(CONCATENATE($A9, " ", $B$7), 'Table 8 - Full data'!$A$2:$M$109, 4, FALSE)</f>
        <v>154855</v>
      </c>
      <c r="E9" s="14">
        <f>VLOOKUP(CONCATENATE($A9, " ", $B$7), 'Table 8 - Full data'!$A$2:$M$109, 5, FALSE)</f>
        <v>138005</v>
      </c>
      <c r="F9" s="14">
        <f>VLOOKUP(CONCATENATE($A9, " ", $B$7), 'Table 8 - Full data'!$A$2:$M$109, 6, FALSE)</f>
        <v>106445</v>
      </c>
      <c r="G9" s="14">
        <f>VLOOKUP(CONCATENATE($A9, " ", $B$7), 'Table 8 - Full data'!$A$2:$M$109, 7, FALSE)</f>
        <v>250880</v>
      </c>
      <c r="H9" s="14">
        <f>VLOOKUP(CONCATENATE($A9, " ", $B$7), 'Table 8 - Full data'!$A$2:$M$109, 8, FALSE)</f>
        <v>49005</v>
      </c>
      <c r="I9" s="15">
        <f>VLOOKUP(CONCATENATE($A9, " ", $B$7), 'Table 8 - Full data'!$A$2:$M$109, 9, FALSE)</f>
        <v>0.36</v>
      </c>
      <c r="J9" s="15">
        <f>VLOOKUP(CONCATENATE($A9, " ", $B$7), 'Table 8 - Full data'!$A$2:$M$109, 10, FALSE)</f>
        <v>0.32</v>
      </c>
      <c r="K9" s="15">
        <f>VLOOKUP(CONCATENATE($A9, " ", $B$7), 'Table 8 - Full data'!$A$2:$M$109, 11, FALSE)</f>
        <v>0.24</v>
      </c>
      <c r="L9" s="15">
        <f>VLOOKUP(CONCATENATE($A9, " ", $B$7), 'Table 8 - Full data'!$A$2:$M$109, 12, FALSE)</f>
        <v>0.57999999999999996</v>
      </c>
      <c r="M9" s="15">
        <f>VLOOKUP(CONCATENATE($A9, " ", $B$7), 'Table 8 - Full data'!$A$2:$M$109, 13, FALSE)</f>
        <v>0.11</v>
      </c>
    </row>
    <row r="10" spans="1:13" x14ac:dyDescent="0.35">
      <c r="A10" s="11" t="s">
        <v>274</v>
      </c>
      <c r="B10" s="16">
        <f>VLOOKUP(CONCATENATE($A10, " ", $B$7), 'Table 8 - Full data'!$A$2:$M$109, 2, FALSE)</f>
        <v>35295</v>
      </c>
      <c r="C10" s="17">
        <f>VLOOKUP(CONCATENATE($A10, " ", $B$7), 'Table 8 - Full data'!$A$2:$M$109, 3, FALSE)</f>
        <v>0.08</v>
      </c>
      <c r="D10" s="16">
        <f>VLOOKUP(CONCATENATE($A10, " ", $B$7), 'Table 8 - Full data'!$A$2:$M$109, 4, FALSE)</f>
        <v>12070</v>
      </c>
      <c r="E10" s="16">
        <f>VLOOKUP(CONCATENATE($A10, " ", $B$7), 'Table 8 - Full data'!$A$2:$M$109, 5, FALSE)</f>
        <v>11435</v>
      </c>
      <c r="F10" s="16">
        <f>VLOOKUP(CONCATENATE($A10, " ", $B$7), 'Table 8 - Full data'!$A$2:$M$109, 6, FALSE)</f>
        <v>8780</v>
      </c>
      <c r="G10" s="16">
        <f>VLOOKUP(CONCATENATE($A10, " ", $B$7), 'Table 8 - Full data'!$A$2:$M$109, 7, FALSE)</f>
        <v>20115</v>
      </c>
      <c r="H10" s="16">
        <f>VLOOKUP(CONCATENATE($A10, " ", $B$7), 'Table 8 - Full data'!$A$2:$M$109, 8, FALSE)</f>
        <v>4015</v>
      </c>
      <c r="I10" s="17">
        <f>VLOOKUP(CONCATENATE($A10, " ", $B$7), 'Table 8 - Full data'!$A$2:$M$109, 9, FALSE)</f>
        <v>0.34</v>
      </c>
      <c r="J10" s="17">
        <f>VLOOKUP(CONCATENATE($A10, " ", $B$7), 'Table 8 - Full data'!$A$2:$M$109, 10, FALSE)</f>
        <v>0.32</v>
      </c>
      <c r="K10" s="17">
        <f>VLOOKUP(CONCATENATE($A10, " ", $B$7), 'Table 8 - Full data'!$A$2:$M$109, 11, FALSE)</f>
        <v>0.25</v>
      </c>
      <c r="L10" s="17">
        <f>VLOOKUP(CONCATENATE($A10, " ", $B$7), 'Table 8 - Full data'!$A$2:$M$109, 12, FALSE)</f>
        <v>0.56999999999999995</v>
      </c>
      <c r="M10" s="17">
        <f>VLOOKUP(CONCATENATE($A10, " ", $B$7), 'Table 8 - Full data'!$A$2:$M$109, 13, FALSE)</f>
        <v>0.11</v>
      </c>
    </row>
    <row r="11" spans="1:13" x14ac:dyDescent="0.35">
      <c r="A11" s="11" t="s">
        <v>275</v>
      </c>
      <c r="B11" s="16">
        <f>VLOOKUP(CONCATENATE($A11, " ", $B$7), 'Table 8 - Full data'!$A$2:$M$109, 2, FALSE)</f>
        <v>7075</v>
      </c>
      <c r="C11" s="17">
        <f>VLOOKUP(CONCATENATE($A11, " ", $B$7), 'Table 8 - Full data'!$A$2:$M$109, 3, FALSE)</f>
        <v>0.02</v>
      </c>
      <c r="D11" s="16">
        <f>VLOOKUP(CONCATENATE($A11, " ", $B$7), 'Table 8 - Full data'!$A$2:$M$109, 4, FALSE)</f>
        <v>2420</v>
      </c>
      <c r="E11" s="16">
        <f>VLOOKUP(CONCATENATE($A11, " ", $B$7), 'Table 8 - Full data'!$A$2:$M$109, 5, FALSE)</f>
        <v>2265</v>
      </c>
      <c r="F11" s="16">
        <f>VLOOKUP(CONCATENATE($A11, " ", $B$7), 'Table 8 - Full data'!$A$2:$M$109, 6, FALSE)</f>
        <v>1920</v>
      </c>
      <c r="G11" s="16">
        <f>VLOOKUP(CONCATENATE($A11, " ", $B$7), 'Table 8 - Full data'!$A$2:$M$109, 7, FALSE)</f>
        <v>4000</v>
      </c>
      <c r="H11" s="16">
        <f>VLOOKUP(CONCATENATE($A11, " ", $B$7), 'Table 8 - Full data'!$A$2:$M$109, 8, FALSE)</f>
        <v>745</v>
      </c>
      <c r="I11" s="17">
        <f>VLOOKUP(CONCATENATE($A11, " ", $B$7), 'Table 8 - Full data'!$A$2:$M$109, 9, FALSE)</f>
        <v>0.34</v>
      </c>
      <c r="J11" s="17">
        <f>VLOOKUP(CONCATENATE($A11, " ", $B$7), 'Table 8 - Full data'!$A$2:$M$109, 10, FALSE)</f>
        <v>0.32</v>
      </c>
      <c r="K11" s="17">
        <f>VLOOKUP(CONCATENATE($A11, " ", $B$7), 'Table 8 - Full data'!$A$2:$M$109, 11, FALSE)</f>
        <v>0.27</v>
      </c>
      <c r="L11" s="17">
        <f>VLOOKUP(CONCATENATE($A11, " ", $B$7), 'Table 8 - Full data'!$A$2:$M$109, 12, FALSE)</f>
        <v>0.56999999999999995</v>
      </c>
      <c r="M11" s="17">
        <f>VLOOKUP(CONCATENATE($A11, " ", $B$7), 'Table 8 - Full data'!$A$2:$M$109, 13, FALSE)</f>
        <v>0.11</v>
      </c>
    </row>
    <row r="12" spans="1:13" x14ac:dyDescent="0.35">
      <c r="A12" s="11" t="s">
        <v>276</v>
      </c>
      <c r="B12" s="16">
        <f>VLOOKUP(CONCATENATE($A12, " ", $B$7), 'Table 8 - Full data'!$A$2:$M$109, 2, FALSE)</f>
        <v>11415</v>
      </c>
      <c r="C12" s="17">
        <f>VLOOKUP(CONCATENATE($A12, " ", $B$7), 'Table 8 - Full data'!$A$2:$M$109, 3, FALSE)</f>
        <v>0.03</v>
      </c>
      <c r="D12" s="16">
        <f>VLOOKUP(CONCATENATE($A12, " ", $B$7), 'Table 8 - Full data'!$A$2:$M$109, 4, FALSE)</f>
        <v>3845</v>
      </c>
      <c r="E12" s="16">
        <f>VLOOKUP(CONCATENATE($A12, " ", $B$7), 'Table 8 - Full data'!$A$2:$M$109, 5, FALSE)</f>
        <v>3965</v>
      </c>
      <c r="F12" s="16">
        <f>VLOOKUP(CONCATENATE($A12, " ", $B$7), 'Table 8 - Full data'!$A$2:$M$109, 6, FALSE)</f>
        <v>3020</v>
      </c>
      <c r="G12" s="16">
        <f>VLOOKUP(CONCATENATE($A12, " ", $B$7), 'Table 8 - Full data'!$A$2:$M$109, 7, FALSE)</f>
        <v>6610</v>
      </c>
      <c r="H12" s="16">
        <f>VLOOKUP(CONCATENATE($A12, " ", $B$7), 'Table 8 - Full data'!$A$2:$M$109, 8, FALSE)</f>
        <v>1150</v>
      </c>
      <c r="I12" s="17">
        <f>VLOOKUP(CONCATENATE($A12, " ", $B$7), 'Table 8 - Full data'!$A$2:$M$109, 9, FALSE)</f>
        <v>0.34</v>
      </c>
      <c r="J12" s="17">
        <f>VLOOKUP(CONCATENATE($A12, " ", $B$7), 'Table 8 - Full data'!$A$2:$M$109, 10, FALSE)</f>
        <v>0.35</v>
      </c>
      <c r="K12" s="17">
        <f>VLOOKUP(CONCATENATE($A12, " ", $B$7), 'Table 8 - Full data'!$A$2:$M$109, 11, FALSE)</f>
        <v>0.26</v>
      </c>
      <c r="L12" s="17">
        <f>VLOOKUP(CONCATENATE($A12, " ", $B$7), 'Table 8 - Full data'!$A$2:$M$109, 12, FALSE)</f>
        <v>0.57999999999999996</v>
      </c>
      <c r="M12" s="17">
        <f>VLOOKUP(CONCATENATE($A12, " ", $B$7), 'Table 8 - Full data'!$A$2:$M$109, 13, FALSE)</f>
        <v>0.1</v>
      </c>
    </row>
    <row r="13" spans="1:13" x14ac:dyDescent="0.35">
      <c r="A13" s="11" t="s">
        <v>252</v>
      </c>
      <c r="B13" s="16">
        <f>VLOOKUP(CONCATENATE($A13, " ", $B$7), 'Table 8 - Full data'!$A$2:$M$109, 2, FALSE)</f>
        <v>31955</v>
      </c>
      <c r="C13" s="17">
        <f>VLOOKUP(CONCATENATE($A13, " ", $B$7), 'Table 8 - Full data'!$A$2:$M$109, 3, FALSE)</f>
        <v>7.0000000000000007E-2</v>
      </c>
      <c r="D13" s="16">
        <f>VLOOKUP(CONCATENATE($A13, " ", $B$7), 'Table 8 - Full data'!$A$2:$M$109, 4, FALSE)</f>
        <v>11300</v>
      </c>
      <c r="E13" s="16">
        <f>VLOOKUP(CONCATENATE($A13, " ", $B$7), 'Table 8 - Full data'!$A$2:$M$109, 5, FALSE)</f>
        <v>10730</v>
      </c>
      <c r="F13" s="16">
        <f>VLOOKUP(CONCATENATE($A13, " ", $B$7), 'Table 8 - Full data'!$A$2:$M$109, 6, FALSE)</f>
        <v>7995</v>
      </c>
      <c r="G13" s="16">
        <f>VLOOKUP(CONCATENATE($A13, " ", $B$7), 'Table 8 - Full data'!$A$2:$M$109, 7, FALSE)</f>
        <v>18785</v>
      </c>
      <c r="H13" s="16">
        <f>VLOOKUP(CONCATENATE($A13, " ", $B$7), 'Table 8 - Full data'!$A$2:$M$109, 8, FALSE)</f>
        <v>3140</v>
      </c>
      <c r="I13" s="17">
        <f>VLOOKUP(CONCATENATE($A13, " ", $B$7), 'Table 8 - Full data'!$A$2:$M$109, 9, FALSE)</f>
        <v>0.35</v>
      </c>
      <c r="J13" s="17">
        <f>VLOOKUP(CONCATENATE($A13, " ", $B$7), 'Table 8 - Full data'!$A$2:$M$109, 10, FALSE)</f>
        <v>0.34</v>
      </c>
      <c r="K13" s="17">
        <f>VLOOKUP(CONCATENATE($A13, " ", $B$7), 'Table 8 - Full data'!$A$2:$M$109, 11, FALSE)</f>
        <v>0.25</v>
      </c>
      <c r="L13" s="17">
        <f>VLOOKUP(CONCATENATE($A13, " ", $B$7), 'Table 8 - Full data'!$A$2:$M$109, 12, FALSE)</f>
        <v>0.59</v>
      </c>
      <c r="M13" s="17">
        <f>VLOOKUP(CONCATENATE($A13, " ", $B$7), 'Table 8 - Full data'!$A$2:$M$109, 13, FALSE)</f>
        <v>0.1</v>
      </c>
    </row>
    <row r="14" spans="1:13" x14ac:dyDescent="0.35">
      <c r="A14" s="11" t="s">
        <v>277</v>
      </c>
      <c r="B14" s="16">
        <f>VLOOKUP(CONCATENATE($A14, " ", $B$7), 'Table 8 - Full data'!$A$2:$M$109, 2, FALSE)</f>
        <v>22205</v>
      </c>
      <c r="C14" s="17">
        <f>VLOOKUP(CONCATENATE($A14, " ", $B$7), 'Table 8 - Full data'!$A$2:$M$109, 3, FALSE)</f>
        <v>0.05</v>
      </c>
      <c r="D14" s="16">
        <f>VLOOKUP(CONCATENATE($A14, " ", $B$7), 'Table 8 - Full data'!$A$2:$M$109, 4, FALSE)</f>
        <v>7765</v>
      </c>
      <c r="E14" s="16">
        <f>VLOOKUP(CONCATENATE($A14, " ", $B$7), 'Table 8 - Full data'!$A$2:$M$109, 5, FALSE)</f>
        <v>7150</v>
      </c>
      <c r="F14" s="16">
        <f>VLOOKUP(CONCATENATE($A14, " ", $B$7), 'Table 8 - Full data'!$A$2:$M$109, 6, FALSE)</f>
        <v>5500</v>
      </c>
      <c r="G14" s="16">
        <f>VLOOKUP(CONCATENATE($A14, " ", $B$7), 'Table 8 - Full data'!$A$2:$M$109, 7, FALSE)</f>
        <v>13025</v>
      </c>
      <c r="H14" s="16">
        <f>VLOOKUP(CONCATENATE($A14, " ", $B$7), 'Table 8 - Full data'!$A$2:$M$109, 8, FALSE)</f>
        <v>2425</v>
      </c>
      <c r="I14" s="17">
        <f>VLOOKUP(CONCATENATE($A14, " ", $B$7), 'Table 8 - Full data'!$A$2:$M$109, 9, FALSE)</f>
        <v>0.35</v>
      </c>
      <c r="J14" s="17">
        <f>VLOOKUP(CONCATENATE($A14, " ", $B$7), 'Table 8 - Full data'!$A$2:$M$109, 10, FALSE)</f>
        <v>0.32</v>
      </c>
      <c r="K14" s="17">
        <f>VLOOKUP(CONCATENATE($A14, " ", $B$7), 'Table 8 - Full data'!$A$2:$M$109, 11, FALSE)</f>
        <v>0.25</v>
      </c>
      <c r="L14" s="17">
        <f>VLOOKUP(CONCATENATE($A14, " ", $B$7), 'Table 8 - Full data'!$A$2:$M$109, 12, FALSE)</f>
        <v>0.59</v>
      </c>
      <c r="M14" s="17">
        <f>VLOOKUP(CONCATENATE($A14, " ", $B$7), 'Table 8 - Full data'!$A$2:$M$109, 13, FALSE)</f>
        <v>0.11</v>
      </c>
    </row>
    <row r="15" spans="1:13" x14ac:dyDescent="0.35">
      <c r="A15" s="11" t="s">
        <v>278</v>
      </c>
      <c r="B15" s="16">
        <f>VLOOKUP(CONCATENATE($A15, " ", $B$7), 'Table 8 - Full data'!$A$2:$M$109, 2, FALSE)</f>
        <v>31515</v>
      </c>
      <c r="C15" s="17">
        <f>VLOOKUP(CONCATENATE($A15, " ", $B$7), 'Table 8 - Full data'!$A$2:$M$109, 3, FALSE)</f>
        <v>7.0000000000000007E-2</v>
      </c>
      <c r="D15" s="16">
        <f>VLOOKUP(CONCATENATE($A15, " ", $B$7), 'Table 8 - Full data'!$A$2:$M$109, 4, FALSE)</f>
        <v>11150</v>
      </c>
      <c r="E15" s="16">
        <f>VLOOKUP(CONCATENATE($A15, " ", $B$7), 'Table 8 - Full data'!$A$2:$M$109, 5, FALSE)</f>
        <v>9985</v>
      </c>
      <c r="F15" s="16">
        <f>VLOOKUP(CONCATENATE($A15, " ", $B$7), 'Table 8 - Full data'!$A$2:$M$109, 6, FALSE)</f>
        <v>7640</v>
      </c>
      <c r="G15" s="16">
        <f>VLOOKUP(CONCATENATE($A15, " ", $B$7), 'Table 8 - Full data'!$A$2:$M$109, 7, FALSE)</f>
        <v>18605</v>
      </c>
      <c r="H15" s="16">
        <f>VLOOKUP(CONCATENATE($A15, " ", $B$7), 'Table 8 - Full data'!$A$2:$M$109, 8, FALSE)</f>
        <v>3390</v>
      </c>
      <c r="I15" s="17">
        <f>VLOOKUP(CONCATENATE($A15, " ", $B$7), 'Table 8 - Full data'!$A$2:$M$109, 9, FALSE)</f>
        <v>0.35</v>
      </c>
      <c r="J15" s="17">
        <f>VLOOKUP(CONCATENATE($A15, " ", $B$7), 'Table 8 - Full data'!$A$2:$M$109, 10, FALSE)</f>
        <v>0.32</v>
      </c>
      <c r="K15" s="17">
        <f>VLOOKUP(CONCATENATE($A15, " ", $B$7), 'Table 8 - Full data'!$A$2:$M$109, 11, FALSE)</f>
        <v>0.24</v>
      </c>
      <c r="L15" s="17">
        <f>VLOOKUP(CONCATENATE($A15, " ", $B$7), 'Table 8 - Full data'!$A$2:$M$109, 12, FALSE)</f>
        <v>0.59</v>
      </c>
      <c r="M15" s="17">
        <f>VLOOKUP(CONCATENATE($A15, " ", $B$7), 'Table 8 - Full data'!$A$2:$M$109, 13, FALSE)</f>
        <v>0.11</v>
      </c>
    </row>
    <row r="16" spans="1:13" x14ac:dyDescent="0.35">
      <c r="A16" s="11" t="s">
        <v>279</v>
      </c>
      <c r="B16" s="16">
        <f>VLOOKUP(CONCATENATE($A16, " ", $B$7), 'Table 8 - Full data'!$A$2:$M$109, 2, FALSE)</f>
        <v>111600</v>
      </c>
      <c r="C16" s="17">
        <f>VLOOKUP(CONCATENATE($A16, " ", $B$7), 'Table 8 - Full data'!$A$2:$M$109, 3, FALSE)</f>
        <v>0.26</v>
      </c>
      <c r="D16" s="16">
        <f>VLOOKUP(CONCATENATE($A16, " ", $B$7), 'Table 8 - Full data'!$A$2:$M$109, 4, FALSE)</f>
        <v>38065</v>
      </c>
      <c r="E16" s="16">
        <f>VLOOKUP(CONCATENATE($A16, " ", $B$7), 'Table 8 - Full data'!$A$2:$M$109, 5, FALSE)</f>
        <v>34745</v>
      </c>
      <c r="F16" s="16">
        <f>VLOOKUP(CONCATENATE($A16, " ", $B$7), 'Table 8 - Full data'!$A$2:$M$109, 6, FALSE)</f>
        <v>26940</v>
      </c>
      <c r="G16" s="16">
        <f>VLOOKUP(CONCATENATE($A16, " ", $B$7), 'Table 8 - Full data'!$A$2:$M$109, 7, FALSE)</f>
        <v>63140</v>
      </c>
      <c r="H16" s="16">
        <f>VLOOKUP(CONCATENATE($A16, " ", $B$7), 'Table 8 - Full data'!$A$2:$M$109, 8, FALSE)</f>
        <v>14315</v>
      </c>
      <c r="I16" s="17">
        <f>VLOOKUP(CONCATENATE($A16, " ", $B$7), 'Table 8 - Full data'!$A$2:$M$109, 9, FALSE)</f>
        <v>0.34</v>
      </c>
      <c r="J16" s="17">
        <f>VLOOKUP(CONCATENATE($A16, " ", $B$7), 'Table 8 - Full data'!$A$2:$M$109, 10, FALSE)</f>
        <v>0.31</v>
      </c>
      <c r="K16" s="17">
        <f>VLOOKUP(CONCATENATE($A16, " ", $B$7), 'Table 8 - Full data'!$A$2:$M$109, 11, FALSE)</f>
        <v>0.24</v>
      </c>
      <c r="L16" s="17">
        <f>VLOOKUP(CONCATENATE($A16, " ", $B$7), 'Table 8 - Full data'!$A$2:$M$109, 12, FALSE)</f>
        <v>0.56999999999999995</v>
      </c>
      <c r="M16" s="17">
        <f>VLOOKUP(CONCATENATE($A16, " ", $B$7), 'Table 8 - Full data'!$A$2:$M$109, 13, FALSE)</f>
        <v>0.13</v>
      </c>
    </row>
    <row r="17" spans="1:13" x14ac:dyDescent="0.35">
      <c r="A17" s="11" t="s">
        <v>254</v>
      </c>
      <c r="B17" s="16">
        <f>VLOOKUP(CONCATENATE($A17, " ", $B$7), 'Table 8 - Full data'!$A$2:$M$109, 2, FALSE)</f>
        <v>19435</v>
      </c>
      <c r="C17" s="17">
        <f>VLOOKUP(CONCATENATE($A17, " ", $B$7), 'Table 8 - Full data'!$A$2:$M$109, 3, FALSE)</f>
        <v>0.04</v>
      </c>
      <c r="D17" s="16">
        <f>VLOOKUP(CONCATENATE($A17, " ", $B$7), 'Table 8 - Full data'!$A$2:$M$109, 4, FALSE)</f>
        <v>6875</v>
      </c>
      <c r="E17" s="16">
        <f>VLOOKUP(CONCATENATE($A17, " ", $B$7), 'Table 8 - Full data'!$A$2:$M$109, 5, FALSE)</f>
        <v>6340</v>
      </c>
      <c r="F17" s="16">
        <f>VLOOKUP(CONCATENATE($A17, " ", $B$7), 'Table 8 - Full data'!$A$2:$M$109, 6, FALSE)</f>
        <v>5060</v>
      </c>
      <c r="G17" s="16">
        <f>VLOOKUP(CONCATENATE($A17, " ", $B$7), 'Table 8 - Full data'!$A$2:$M$109, 7, FALSE)</f>
        <v>11095</v>
      </c>
      <c r="H17" s="16">
        <f>VLOOKUP(CONCATENATE($A17, " ", $B$7), 'Table 8 - Full data'!$A$2:$M$109, 8, FALSE)</f>
        <v>2045</v>
      </c>
      <c r="I17" s="17">
        <f>VLOOKUP(CONCATENATE($A17, " ", $B$7), 'Table 8 - Full data'!$A$2:$M$109, 9, FALSE)</f>
        <v>0.35</v>
      </c>
      <c r="J17" s="17">
        <f>VLOOKUP(CONCATENATE($A17, " ", $B$7), 'Table 8 - Full data'!$A$2:$M$109, 10, FALSE)</f>
        <v>0.33</v>
      </c>
      <c r="K17" s="17">
        <f>VLOOKUP(CONCATENATE($A17, " ", $B$7), 'Table 8 - Full data'!$A$2:$M$109, 11, FALSE)</f>
        <v>0.26</v>
      </c>
      <c r="L17" s="17">
        <f>VLOOKUP(CONCATENATE($A17, " ", $B$7), 'Table 8 - Full data'!$A$2:$M$109, 12, FALSE)</f>
        <v>0.56999999999999995</v>
      </c>
      <c r="M17" s="17">
        <f>VLOOKUP(CONCATENATE($A17, " ", $B$7), 'Table 8 - Full data'!$A$2:$M$109, 13, FALSE)</f>
        <v>0.11</v>
      </c>
    </row>
    <row r="18" spans="1:13" x14ac:dyDescent="0.35">
      <c r="A18" s="11" t="s">
        <v>280</v>
      </c>
      <c r="B18" s="16">
        <f>VLOOKUP(CONCATENATE($A18, " ", $B$7), 'Table 8 - Full data'!$A$2:$M$109, 2, FALSE)</f>
        <v>59385</v>
      </c>
      <c r="C18" s="17">
        <f>VLOOKUP(CONCATENATE($A18, " ", $B$7), 'Table 8 - Full data'!$A$2:$M$109, 3, FALSE)</f>
        <v>0.14000000000000001</v>
      </c>
      <c r="D18" s="16">
        <f>VLOOKUP(CONCATENATE($A18, " ", $B$7), 'Table 8 - Full data'!$A$2:$M$109, 4, FALSE)</f>
        <v>21035</v>
      </c>
      <c r="E18" s="16">
        <f>VLOOKUP(CONCATENATE($A18, " ", $B$7), 'Table 8 - Full data'!$A$2:$M$109, 5, FALSE)</f>
        <v>18810</v>
      </c>
      <c r="F18" s="16">
        <f>VLOOKUP(CONCATENATE($A18, " ", $B$7), 'Table 8 - Full data'!$A$2:$M$109, 6, FALSE)</f>
        <v>14630</v>
      </c>
      <c r="G18" s="16">
        <f>VLOOKUP(CONCATENATE($A18, " ", $B$7), 'Table 8 - Full data'!$A$2:$M$109, 7, FALSE)</f>
        <v>34115</v>
      </c>
      <c r="H18" s="16">
        <f>VLOOKUP(CONCATENATE($A18, " ", $B$7), 'Table 8 - Full data'!$A$2:$M$109, 8, FALSE)</f>
        <v>6740</v>
      </c>
      <c r="I18" s="17">
        <f>VLOOKUP(CONCATENATE($A18, " ", $B$7), 'Table 8 - Full data'!$A$2:$M$109, 9, FALSE)</f>
        <v>0.35</v>
      </c>
      <c r="J18" s="17">
        <f>VLOOKUP(CONCATENATE($A18, " ", $B$7), 'Table 8 - Full data'!$A$2:$M$109, 10, FALSE)</f>
        <v>0.32</v>
      </c>
      <c r="K18" s="17">
        <f>VLOOKUP(CONCATENATE($A18, " ", $B$7), 'Table 8 - Full data'!$A$2:$M$109, 11, FALSE)</f>
        <v>0.25</v>
      </c>
      <c r="L18" s="17">
        <f>VLOOKUP(CONCATENATE($A18, " ", $B$7), 'Table 8 - Full data'!$A$2:$M$109, 12, FALSE)</f>
        <v>0.56999999999999995</v>
      </c>
      <c r="M18" s="17">
        <f>VLOOKUP(CONCATENATE($A18, " ", $B$7), 'Table 8 - Full data'!$A$2:$M$109, 13, FALSE)</f>
        <v>0.11</v>
      </c>
    </row>
    <row r="19" spans="1:13" x14ac:dyDescent="0.35">
      <c r="A19" s="11" t="s">
        <v>281</v>
      </c>
      <c r="B19" s="16">
        <f>VLOOKUP(CONCATENATE($A19, " ", $B$7), 'Table 8 - Full data'!$A$2:$M$109, 2, FALSE)</f>
        <v>58730</v>
      </c>
      <c r="C19" s="17">
        <f>VLOOKUP(CONCATENATE($A19, " ", $B$7), 'Table 8 - Full data'!$A$2:$M$109, 3, FALSE)</f>
        <v>0.13</v>
      </c>
      <c r="D19" s="16">
        <f>VLOOKUP(CONCATENATE($A19, " ", $B$7), 'Table 8 - Full data'!$A$2:$M$109, 4, FALSE)</f>
        <v>20220</v>
      </c>
      <c r="E19" s="16">
        <f>VLOOKUP(CONCATENATE($A19, " ", $B$7), 'Table 8 - Full data'!$A$2:$M$109, 5, FALSE)</f>
        <v>18560</v>
      </c>
      <c r="F19" s="16">
        <f>VLOOKUP(CONCATENATE($A19, " ", $B$7), 'Table 8 - Full data'!$A$2:$M$109, 6, FALSE)</f>
        <v>14995</v>
      </c>
      <c r="G19" s="16">
        <f>VLOOKUP(CONCATENATE($A19, " ", $B$7), 'Table 8 - Full data'!$A$2:$M$109, 7, FALSE)</f>
        <v>33925</v>
      </c>
      <c r="H19" s="16">
        <f>VLOOKUP(CONCATENATE($A19, " ", $B$7), 'Table 8 - Full data'!$A$2:$M$109, 8, FALSE)</f>
        <v>6455</v>
      </c>
      <c r="I19" s="17">
        <f>VLOOKUP(CONCATENATE($A19, " ", $B$7), 'Table 8 - Full data'!$A$2:$M$109, 9, FALSE)</f>
        <v>0.34</v>
      </c>
      <c r="J19" s="17">
        <f>VLOOKUP(CONCATENATE($A19, " ", $B$7), 'Table 8 - Full data'!$A$2:$M$109, 10, FALSE)</f>
        <v>0.32</v>
      </c>
      <c r="K19" s="17">
        <f>VLOOKUP(CONCATENATE($A19, " ", $B$7), 'Table 8 - Full data'!$A$2:$M$109, 11, FALSE)</f>
        <v>0.26</v>
      </c>
      <c r="L19" s="17">
        <f>VLOOKUP(CONCATENATE($A19, " ", $B$7), 'Table 8 - Full data'!$A$2:$M$109, 12, FALSE)</f>
        <v>0.57999999999999996</v>
      </c>
      <c r="M19" s="17">
        <f>VLOOKUP(CONCATENATE($A19, " ", $B$7), 'Table 8 - Full data'!$A$2:$M$109, 13, FALSE)</f>
        <v>0.11</v>
      </c>
    </row>
    <row r="20" spans="1:13" x14ac:dyDescent="0.35">
      <c r="A20" s="11" t="s">
        <v>282</v>
      </c>
      <c r="B20" s="16">
        <f>VLOOKUP(CONCATENATE($A20, " ", $B$7), 'Table 8 - Full data'!$A$2:$M$109, 2, FALSE)</f>
        <v>895</v>
      </c>
      <c r="C20" s="17">
        <f>VLOOKUP(CONCATENATE($A20, " ", $B$7), 'Table 8 - Full data'!$A$2:$M$109, 3, FALSE)</f>
        <v>0</v>
      </c>
      <c r="D20" s="16">
        <f>VLOOKUP(CONCATENATE($A20, " ", $B$7), 'Table 8 - Full data'!$A$2:$M$109, 4, FALSE)</f>
        <v>315</v>
      </c>
      <c r="E20" s="16">
        <f>VLOOKUP(CONCATENATE($A20, " ", $B$7), 'Table 8 - Full data'!$A$2:$M$109, 5, FALSE)</f>
        <v>305</v>
      </c>
      <c r="F20" s="16">
        <f>VLOOKUP(CONCATENATE($A20, " ", $B$7), 'Table 8 - Full data'!$A$2:$M$109, 6, FALSE)</f>
        <v>260</v>
      </c>
      <c r="G20" s="16">
        <f>VLOOKUP(CONCATENATE($A20, " ", $B$7), 'Table 8 - Full data'!$A$2:$M$109, 7, FALSE)</f>
        <v>525</v>
      </c>
      <c r="H20" s="16">
        <f>VLOOKUP(CONCATENATE($A20, " ", $B$7), 'Table 8 - Full data'!$A$2:$M$109, 8, FALSE)</f>
        <v>70</v>
      </c>
      <c r="I20" s="17">
        <f>VLOOKUP(CONCATENATE($A20, " ", $B$7), 'Table 8 - Full data'!$A$2:$M$109, 9, FALSE)</f>
        <v>0.35</v>
      </c>
      <c r="J20" s="17">
        <f>VLOOKUP(CONCATENATE($A20, " ", $B$7), 'Table 8 - Full data'!$A$2:$M$109, 10, FALSE)</f>
        <v>0.34</v>
      </c>
      <c r="K20" s="17">
        <f>VLOOKUP(CONCATENATE($A20, " ", $B$7), 'Table 8 - Full data'!$A$2:$M$109, 11, FALSE)</f>
        <v>0.28999999999999998</v>
      </c>
      <c r="L20" s="17">
        <f>VLOOKUP(CONCATENATE($A20, " ", $B$7), 'Table 8 - Full data'!$A$2:$M$109, 12, FALSE)</f>
        <v>0.59</v>
      </c>
      <c r="M20" s="17">
        <f>VLOOKUP(CONCATENATE($A20, " ", $B$7), 'Table 8 - Full data'!$A$2:$M$109, 13, FALSE)</f>
        <v>0.08</v>
      </c>
    </row>
    <row r="21" spans="1:13" x14ac:dyDescent="0.35">
      <c r="A21" s="11" t="s">
        <v>283</v>
      </c>
      <c r="B21" s="16">
        <f>VLOOKUP(CONCATENATE($A21, " ", $B$7), 'Table 8 - Full data'!$A$2:$M$109, 2, FALSE)</f>
        <v>880</v>
      </c>
      <c r="C21" s="17">
        <f>VLOOKUP(CONCATENATE($A21, " ", $B$7), 'Table 8 - Full data'!$A$2:$M$109, 3, FALSE)</f>
        <v>0</v>
      </c>
      <c r="D21" s="16">
        <f>VLOOKUP(CONCATENATE($A21, " ", $B$7), 'Table 8 - Full data'!$A$2:$M$109, 4, FALSE)</f>
        <v>310</v>
      </c>
      <c r="E21" s="16">
        <f>VLOOKUP(CONCATENATE($A21, " ", $B$7), 'Table 8 - Full data'!$A$2:$M$109, 5, FALSE)</f>
        <v>300</v>
      </c>
      <c r="F21" s="16">
        <f>VLOOKUP(CONCATENATE($A21, " ", $B$7), 'Table 8 - Full data'!$A$2:$M$109, 6, FALSE)</f>
        <v>235</v>
      </c>
      <c r="G21" s="16">
        <f>VLOOKUP(CONCATENATE($A21, " ", $B$7), 'Table 8 - Full data'!$A$2:$M$109, 7, FALSE)</f>
        <v>520</v>
      </c>
      <c r="H21" s="16">
        <f>VLOOKUP(CONCATENATE($A21, " ", $B$7), 'Table 8 - Full data'!$A$2:$M$109, 8, FALSE)</f>
        <v>75</v>
      </c>
      <c r="I21" s="17">
        <f>VLOOKUP(CONCATENATE($A21, " ", $B$7), 'Table 8 - Full data'!$A$2:$M$109, 9, FALSE)</f>
        <v>0.35</v>
      </c>
      <c r="J21" s="17">
        <f>VLOOKUP(CONCATENATE($A21, " ", $B$7), 'Table 8 - Full data'!$A$2:$M$109, 10, FALSE)</f>
        <v>0.34</v>
      </c>
      <c r="K21" s="17">
        <f>VLOOKUP(CONCATENATE($A21, " ", $B$7), 'Table 8 - Full data'!$A$2:$M$109, 11, FALSE)</f>
        <v>0.27</v>
      </c>
      <c r="L21" s="17">
        <f>VLOOKUP(CONCATENATE($A21, " ", $B$7), 'Table 8 - Full data'!$A$2:$M$109, 12, FALSE)</f>
        <v>0.59</v>
      </c>
      <c r="M21" s="17">
        <f>VLOOKUP(CONCATENATE($A21, " ", $B$7), 'Table 8 - Full data'!$A$2:$M$109, 13, FALSE)</f>
        <v>0.09</v>
      </c>
    </row>
    <row r="22" spans="1:13" x14ac:dyDescent="0.35">
      <c r="A22" s="11" t="s">
        <v>284</v>
      </c>
      <c r="B22" s="16">
        <f>VLOOKUP(CONCATENATE($A22, " ", $B$7), 'Table 8 - Full data'!$A$2:$M$109, 2, FALSE)</f>
        <v>31675</v>
      </c>
      <c r="C22" s="17">
        <f>VLOOKUP(CONCATENATE($A22, " ", $B$7), 'Table 8 - Full data'!$A$2:$M$109, 3, FALSE)</f>
        <v>7.0000000000000007E-2</v>
      </c>
      <c r="D22" s="16">
        <f>VLOOKUP(CONCATENATE($A22, " ", $B$7), 'Table 8 - Full data'!$A$2:$M$109, 4, FALSE)</f>
        <v>11165</v>
      </c>
      <c r="E22" s="16">
        <f>VLOOKUP(CONCATENATE($A22, " ", $B$7), 'Table 8 - Full data'!$A$2:$M$109, 5, FALSE)</f>
        <v>10210</v>
      </c>
      <c r="F22" s="16">
        <f>VLOOKUP(CONCATENATE($A22, " ", $B$7), 'Table 8 - Full data'!$A$2:$M$109, 6, FALSE)</f>
        <v>7995</v>
      </c>
      <c r="G22" s="16">
        <f>VLOOKUP(CONCATENATE($A22, " ", $B$7), 'Table 8 - Full data'!$A$2:$M$109, 7, FALSE)</f>
        <v>18600</v>
      </c>
      <c r="H22" s="16">
        <f>VLOOKUP(CONCATENATE($A22, " ", $B$7), 'Table 8 - Full data'!$A$2:$M$109, 8, FALSE)</f>
        <v>3305</v>
      </c>
      <c r="I22" s="17">
        <f>VLOOKUP(CONCATENATE($A22, " ", $B$7), 'Table 8 - Full data'!$A$2:$M$109, 9, FALSE)</f>
        <v>0.35</v>
      </c>
      <c r="J22" s="17">
        <f>VLOOKUP(CONCATENATE($A22, " ", $B$7), 'Table 8 - Full data'!$A$2:$M$109, 10, FALSE)</f>
        <v>0.32</v>
      </c>
      <c r="K22" s="17">
        <f>VLOOKUP(CONCATENATE($A22, " ", $B$7), 'Table 8 - Full data'!$A$2:$M$109, 11, FALSE)</f>
        <v>0.25</v>
      </c>
      <c r="L22" s="17">
        <f>VLOOKUP(CONCATENATE($A22, " ", $B$7), 'Table 8 - Full data'!$A$2:$M$109, 12, FALSE)</f>
        <v>0.59</v>
      </c>
      <c r="M22" s="17">
        <f>VLOOKUP(CONCATENATE($A22, " ", $B$7), 'Table 8 - Full data'!$A$2:$M$109, 13, FALSE)</f>
        <v>0.1</v>
      </c>
    </row>
    <row r="23" spans="1:13" x14ac:dyDescent="0.35">
      <c r="A23" s="11" t="s">
        <v>285</v>
      </c>
      <c r="B23" s="16">
        <f>VLOOKUP(CONCATENATE($A23, " ", $B$7), 'Table 8 - Full data'!$A$2:$M$109, 2, FALSE)</f>
        <v>1185</v>
      </c>
      <c r="C23" s="17">
        <f>VLOOKUP(CONCATENATE($A23, " ", $B$7), 'Table 8 - Full data'!$A$2:$M$109, 3, FALSE)</f>
        <v>0</v>
      </c>
      <c r="D23" s="16">
        <f>VLOOKUP(CONCATENATE($A23, " ", $B$7), 'Table 8 - Full data'!$A$2:$M$109, 4, FALSE)</f>
        <v>410</v>
      </c>
      <c r="E23" s="16">
        <f>VLOOKUP(CONCATENATE($A23, " ", $B$7), 'Table 8 - Full data'!$A$2:$M$109, 5, FALSE)</f>
        <v>390</v>
      </c>
      <c r="F23" s="16">
        <f>VLOOKUP(CONCATENATE($A23, " ", $B$7), 'Table 8 - Full data'!$A$2:$M$109, 6, FALSE)</f>
        <v>315</v>
      </c>
      <c r="G23" s="16">
        <f>VLOOKUP(CONCATENATE($A23, " ", $B$7), 'Table 8 - Full data'!$A$2:$M$109, 7, FALSE)</f>
        <v>665</v>
      </c>
      <c r="H23" s="16">
        <f>VLOOKUP(CONCATENATE($A23, " ", $B$7), 'Table 8 - Full data'!$A$2:$M$109, 8, FALSE)</f>
        <v>130</v>
      </c>
      <c r="I23" s="17">
        <f>VLOOKUP(CONCATENATE($A23, " ", $B$7), 'Table 8 - Full data'!$A$2:$M$109, 9, FALSE)</f>
        <v>0.35</v>
      </c>
      <c r="J23" s="17">
        <f>VLOOKUP(CONCATENATE($A23, " ", $B$7), 'Table 8 - Full data'!$A$2:$M$109, 10, FALSE)</f>
        <v>0.33</v>
      </c>
      <c r="K23" s="17">
        <f>VLOOKUP(CONCATENATE($A23, " ", $B$7), 'Table 8 - Full data'!$A$2:$M$109, 11, FALSE)</f>
        <v>0.27</v>
      </c>
      <c r="L23" s="17">
        <f>VLOOKUP(CONCATENATE($A23, " ", $B$7), 'Table 8 - Full data'!$A$2:$M$109, 12, FALSE)</f>
        <v>0.56000000000000005</v>
      </c>
      <c r="M23" s="17">
        <f>VLOOKUP(CONCATENATE($A23, " ", $B$7), 'Table 8 - Full data'!$A$2:$M$109, 13, FALSE)</f>
        <v>0.11</v>
      </c>
    </row>
    <row r="24" spans="1:13" x14ac:dyDescent="0.35">
      <c r="A24" s="11" t="s">
        <v>271</v>
      </c>
      <c r="B24" s="16">
        <f>VLOOKUP(CONCATENATE($A24, " ", $B$7), 'Table 8 - Full data'!$A$2:$M$109, 2, FALSE)</f>
        <v>325</v>
      </c>
      <c r="C24" s="17">
        <f>VLOOKUP(CONCATENATE($A24, " ", $B$7), 'Table 8 - Full data'!$A$2:$M$109, 3, FALSE)</f>
        <v>0</v>
      </c>
      <c r="D24" s="16">
        <f>VLOOKUP(CONCATENATE($A24, " ", $B$7), 'Table 8 - Full data'!$A$2:$M$109, 4, FALSE)</f>
        <v>140</v>
      </c>
      <c r="E24" s="16">
        <f>VLOOKUP(CONCATENATE($A24, " ", $B$7), 'Table 8 - Full data'!$A$2:$M$109, 5, FALSE)</f>
        <v>110</v>
      </c>
      <c r="F24" s="16">
        <f>VLOOKUP(CONCATENATE($A24, " ", $B$7), 'Table 8 - Full data'!$A$2:$M$109, 6, FALSE)</f>
        <v>55</v>
      </c>
      <c r="G24" s="16">
        <f>VLOOKUP(CONCATENATE($A24, " ", $B$7), 'Table 8 - Full data'!$A$2:$M$109, 7, FALSE)</f>
        <v>235</v>
      </c>
      <c r="H24" s="16">
        <f>VLOOKUP(CONCATENATE($A24, " ", $B$7), 'Table 8 - Full data'!$A$2:$M$109, 8, FALSE)</f>
        <v>25</v>
      </c>
      <c r="I24" s="17">
        <f>VLOOKUP(CONCATENATE($A24, " ", $B$7), 'Table 8 - Full data'!$A$2:$M$109, 9, FALSE)</f>
        <v>0.44</v>
      </c>
      <c r="J24" s="17">
        <f>VLOOKUP(CONCATENATE($A24, " ", $B$7), 'Table 8 - Full data'!$A$2:$M$109, 10, FALSE)</f>
        <v>0.35</v>
      </c>
      <c r="K24" s="17">
        <f>VLOOKUP(CONCATENATE($A24, " ", $B$7), 'Table 8 - Full data'!$A$2:$M$109, 11, FALSE)</f>
        <v>0.18</v>
      </c>
      <c r="L24" s="17">
        <f>VLOOKUP(CONCATENATE($A24, " ", $B$7), 'Table 8 - Full data'!$A$2:$M$109, 12, FALSE)</f>
        <v>0.73</v>
      </c>
      <c r="M24" s="17">
        <f>VLOOKUP(CONCATENATE($A24, " ", $B$7), 'Table 8 - Full data'!$A$2:$M$109, 13, FALSE)</f>
        <v>7.0000000000000007E-2</v>
      </c>
    </row>
    <row r="25" spans="1:13" x14ac:dyDescent="0.35">
      <c r="A25" s="11" t="s">
        <v>272</v>
      </c>
      <c r="B25" s="16">
        <f>VLOOKUP(CONCATENATE($A25, " ", $B$7), 'Table 8 - Full data'!$A$2:$M$109, 2, FALSE)</f>
        <v>11875</v>
      </c>
      <c r="C25" s="17">
        <f>VLOOKUP(CONCATENATE($A25, " ", $B$7), 'Table 8 - Full data'!$A$2:$M$109, 3, FALSE)</f>
        <v>0.03</v>
      </c>
      <c r="D25" s="16">
        <f>VLOOKUP(CONCATENATE($A25, " ", $B$7), 'Table 8 - Full data'!$A$2:$M$109, 4, FALSE)</f>
        <v>7510</v>
      </c>
      <c r="E25" s="16">
        <f>VLOOKUP(CONCATENATE($A25, " ", $B$7), 'Table 8 - Full data'!$A$2:$M$109, 5, FALSE)</f>
        <v>2545</v>
      </c>
      <c r="F25" s="16">
        <f>VLOOKUP(CONCATENATE($A25, " ", $B$7), 'Table 8 - Full data'!$A$2:$M$109, 6, FALSE)</f>
        <v>985</v>
      </c>
      <c r="G25" s="16">
        <f>VLOOKUP(CONCATENATE($A25, " ", $B$7), 'Table 8 - Full data'!$A$2:$M$109, 7, FALSE)</f>
        <v>6545</v>
      </c>
      <c r="H25" s="16">
        <f>VLOOKUP(CONCATENATE($A25, " ", $B$7), 'Table 8 - Full data'!$A$2:$M$109, 8, FALSE)</f>
        <v>875</v>
      </c>
      <c r="I25" s="17">
        <f>VLOOKUP(CONCATENATE($A25, " ", $B$7), 'Table 8 - Full data'!$A$2:$M$109, 9, FALSE)</f>
        <v>0.63</v>
      </c>
      <c r="J25" s="17">
        <f>VLOOKUP(CONCATENATE($A25, " ", $B$7), 'Table 8 - Full data'!$A$2:$M$109, 10, FALSE)</f>
        <v>0.21</v>
      </c>
      <c r="K25" s="17">
        <f>VLOOKUP(CONCATENATE($A25, " ", $B$7), 'Table 8 - Full data'!$A$2:$M$109, 11, FALSE)</f>
        <v>0.08</v>
      </c>
      <c r="L25" s="17">
        <f>VLOOKUP(CONCATENATE($A25, " ", $B$7), 'Table 8 - Full data'!$A$2:$M$109, 12, FALSE)</f>
        <v>0.55000000000000004</v>
      </c>
      <c r="M25" s="17">
        <f>VLOOKUP(CONCATENATE($A25, " ", $B$7), 'Table 8 - Full data'!$A$2:$M$109, 13, FALSE)</f>
        <v>7.0000000000000007E-2</v>
      </c>
    </row>
    <row r="26" spans="1:13" x14ac:dyDescent="0.35">
      <c r="A26" s="11" t="s">
        <v>273</v>
      </c>
      <c r="B26" s="16">
        <f>VLOOKUP(CONCATENATE($A26, " ", $B$7), 'Table 8 - Full data'!$A$2:$M$109, 2, FALSE)</f>
        <v>680</v>
      </c>
      <c r="C26" s="17">
        <f>VLOOKUP(CONCATENATE($A26, " ", $B$7), 'Table 8 - Full data'!$A$2:$M$109, 3, FALSE)</f>
        <v>0</v>
      </c>
      <c r="D26" s="16">
        <f>VLOOKUP(CONCATENATE($A26, " ", $B$7), 'Table 8 - Full data'!$A$2:$M$109, 4, FALSE)</f>
        <v>270</v>
      </c>
      <c r="E26" s="16">
        <f>VLOOKUP(CONCATENATE($A26, " ", $B$7), 'Table 8 - Full data'!$A$2:$M$109, 5, FALSE)</f>
        <v>155</v>
      </c>
      <c r="F26" s="16">
        <f>VLOOKUP(CONCATENATE($A26, " ", $B$7), 'Table 8 - Full data'!$A$2:$M$109, 6, FALSE)</f>
        <v>110</v>
      </c>
      <c r="G26" s="16">
        <f>VLOOKUP(CONCATENATE($A26, " ", $B$7), 'Table 8 - Full data'!$A$2:$M$109, 7, FALSE)</f>
        <v>375</v>
      </c>
      <c r="H26" s="16">
        <f>VLOOKUP(CONCATENATE($A26, " ", $B$7), 'Table 8 - Full data'!$A$2:$M$109, 8, FALSE)</f>
        <v>110</v>
      </c>
      <c r="I26" s="17">
        <f>VLOOKUP(CONCATENATE($A26, " ", $B$7), 'Table 8 - Full data'!$A$2:$M$109, 9, FALSE)</f>
        <v>0.4</v>
      </c>
      <c r="J26" s="17">
        <f>VLOOKUP(CONCATENATE($A26, " ", $B$7), 'Table 8 - Full data'!$A$2:$M$109, 10, FALSE)</f>
        <v>0.23</v>
      </c>
      <c r="K26" s="17">
        <f>VLOOKUP(CONCATENATE($A26, " ", $B$7), 'Table 8 - Full data'!$A$2:$M$109, 11, FALSE)</f>
        <v>0.16</v>
      </c>
      <c r="L26" s="17">
        <f>VLOOKUP(CONCATENATE($A26, " ", $B$7), 'Table 8 - Full data'!$A$2:$M$109, 12, FALSE)</f>
        <v>0.56000000000000005</v>
      </c>
      <c r="M26" s="17">
        <f>VLOOKUP(CONCATENATE($A26, " ", $B$7), 'Table 8 - Full data'!$A$2:$M$109, 13, FALSE)</f>
        <v>0.17</v>
      </c>
    </row>
    <row r="27" spans="1:13" x14ac:dyDescent="0.35">
      <c r="A27" s="11" t="s">
        <v>56</v>
      </c>
      <c r="B27" s="11"/>
      <c r="C27" s="11"/>
      <c r="D27" s="11"/>
      <c r="E27" s="11"/>
      <c r="F27" s="11"/>
      <c r="G27" s="11"/>
      <c r="H27" s="11"/>
      <c r="I27" s="11"/>
      <c r="J27" s="11"/>
      <c r="K27" s="11"/>
      <c r="L27" s="11"/>
      <c r="M27" s="11"/>
    </row>
    <row r="28" spans="1:13" x14ac:dyDescent="0.35">
      <c r="A28" s="11" t="s">
        <v>74</v>
      </c>
      <c r="B28" s="11"/>
      <c r="C28" s="11"/>
      <c r="D28" s="11"/>
      <c r="E28" s="11"/>
      <c r="F28" s="11"/>
      <c r="G28" s="11"/>
      <c r="H28" s="11"/>
      <c r="I28" s="11"/>
      <c r="J28" s="11"/>
      <c r="K28" s="11"/>
      <c r="L28" s="11"/>
      <c r="M28" s="11"/>
    </row>
    <row r="29" spans="1:13" ht="170.5" x14ac:dyDescent="0.35">
      <c r="A29" s="24" t="s">
        <v>57</v>
      </c>
      <c r="B29" s="11"/>
      <c r="C29" s="11"/>
      <c r="D29" s="11"/>
      <c r="E29" s="11"/>
      <c r="F29" s="11"/>
      <c r="G29" s="11"/>
      <c r="H29" s="11"/>
      <c r="I29" s="11"/>
      <c r="J29" s="11"/>
      <c r="K29" s="11"/>
      <c r="L29" s="11"/>
      <c r="M29" s="11"/>
    </row>
    <row r="30" spans="1:13" ht="155" x14ac:dyDescent="0.35">
      <c r="A30" s="24" t="s">
        <v>93</v>
      </c>
      <c r="B30" s="11"/>
      <c r="C30" s="11"/>
      <c r="D30" s="11"/>
      <c r="E30" s="11"/>
      <c r="F30" s="11"/>
      <c r="G30" s="11"/>
      <c r="H30" s="11"/>
      <c r="I30" s="11"/>
      <c r="J30" s="11"/>
      <c r="K30" s="11"/>
      <c r="L30" s="11"/>
      <c r="M30" s="11"/>
    </row>
    <row r="31" spans="1:13" ht="139.5" x14ac:dyDescent="0.35">
      <c r="A31" s="24" t="s">
        <v>96</v>
      </c>
      <c r="B31" s="11"/>
      <c r="C31" s="11"/>
      <c r="D31" s="11"/>
      <c r="E31" s="11"/>
      <c r="F31" s="11"/>
      <c r="G31" s="11"/>
      <c r="H31" s="11"/>
      <c r="I31" s="11"/>
      <c r="J31" s="11"/>
      <c r="K31" s="11"/>
      <c r="L31" s="11"/>
      <c r="M31" s="11"/>
    </row>
    <row r="32" spans="1:13" x14ac:dyDescent="0.35">
      <c r="A32" s="11" t="s">
        <v>94</v>
      </c>
      <c r="B32" s="11"/>
      <c r="C32" s="11"/>
      <c r="D32" s="11"/>
      <c r="E32" s="11"/>
      <c r="F32" s="11"/>
      <c r="G32" s="11"/>
      <c r="H32" s="11"/>
      <c r="I32" s="11"/>
      <c r="J32" s="11"/>
      <c r="K32" s="11"/>
      <c r="L32" s="11"/>
      <c r="M32" s="11"/>
    </row>
    <row r="33" spans="1:13" x14ac:dyDescent="0.35">
      <c r="A33" s="11" t="s">
        <v>84</v>
      </c>
      <c r="B33" s="11"/>
      <c r="C33" s="11"/>
      <c r="D33" s="11"/>
      <c r="E33" s="11"/>
      <c r="F33" s="11"/>
      <c r="G33" s="11"/>
      <c r="H33" s="11"/>
      <c r="I33" s="11"/>
      <c r="J33" s="11"/>
      <c r="K33" s="11"/>
      <c r="L33" s="11"/>
      <c r="M33" s="11"/>
    </row>
    <row r="34" spans="1:13" ht="93" x14ac:dyDescent="0.35">
      <c r="A34" s="24" t="s">
        <v>97</v>
      </c>
      <c r="B34" s="11"/>
      <c r="C34" s="11"/>
      <c r="D34" s="11"/>
      <c r="E34" s="11"/>
      <c r="F34" s="11"/>
      <c r="G34" s="11"/>
      <c r="H34" s="11"/>
      <c r="I34" s="11"/>
      <c r="J34" s="11"/>
      <c r="K34" s="11"/>
      <c r="L34" s="11"/>
      <c r="M34" s="11"/>
    </row>
    <row r="35" spans="1:13" x14ac:dyDescent="0.35">
      <c r="A35" s="11" t="s">
        <v>90</v>
      </c>
      <c r="B35" s="11"/>
      <c r="C35" s="11"/>
      <c r="D35" s="11"/>
      <c r="E35" s="11"/>
      <c r="F35" s="11"/>
      <c r="G35" s="11"/>
      <c r="H35" s="11"/>
      <c r="I35" s="11"/>
      <c r="J35" s="11"/>
      <c r="K35" s="11"/>
      <c r="L35" s="11"/>
      <c r="M35" s="11"/>
    </row>
    <row r="36" spans="1:13" ht="108.5" x14ac:dyDescent="0.35">
      <c r="A36" s="24" t="s">
        <v>91</v>
      </c>
      <c r="B36" s="11"/>
      <c r="C36" s="11"/>
      <c r="D36" s="11"/>
      <c r="E36" s="11"/>
      <c r="F36" s="11"/>
      <c r="G36" s="11"/>
      <c r="H36" s="11"/>
      <c r="I36" s="11"/>
      <c r="J36" s="11"/>
      <c r="K36" s="11"/>
      <c r="L36" s="11"/>
      <c r="M36" s="11"/>
    </row>
    <row r="37" spans="1:13" ht="124" x14ac:dyDescent="0.35">
      <c r="A37" s="24" t="s">
        <v>92</v>
      </c>
      <c r="B37" s="11"/>
      <c r="C37" s="11"/>
      <c r="D37" s="11"/>
      <c r="E37" s="11"/>
      <c r="F37" s="11"/>
      <c r="G37" s="11"/>
      <c r="H37" s="11"/>
      <c r="I37" s="11"/>
      <c r="J37" s="11"/>
      <c r="K37" s="11"/>
      <c r="L37" s="11"/>
      <c r="M37" s="11"/>
    </row>
    <row r="38" spans="1:13" x14ac:dyDescent="0.35">
      <c r="A38" s="11" t="s">
        <v>88</v>
      </c>
      <c r="B38" s="11"/>
      <c r="C38" s="11"/>
      <c r="D38" s="11"/>
      <c r="E38" s="11"/>
      <c r="F38" s="11"/>
      <c r="G38" s="11"/>
      <c r="H38" s="11"/>
      <c r="I38" s="11"/>
      <c r="J38" s="11"/>
      <c r="K38" s="11"/>
      <c r="L38" s="11"/>
      <c r="M38" s="11"/>
    </row>
  </sheetData>
  <sheetProtection sheet="1" objects="1" scenarios="1"/>
  <conditionalFormatting sqref="C1:C1048576 I1:M1048576">
    <cfRule type="dataBar" priority="1">
      <dataBar>
        <cfvo type="num" val="0"/>
        <cfvo type="num" val="1"/>
        <color rgb="FFB4A9D4"/>
      </dataBar>
      <extLst>
        <ext xmlns:x14="http://schemas.microsoft.com/office/spreadsheetml/2009/9/main" uri="{B025F937-C7B1-47D3-B67F-A62EFF666E3E}">
          <x14:id>{513FE355-A97B-4A16-B755-D81F8A1603C0}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13FE355-A97B-4A16-B755-D81F8A1603C0}">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lookup'!A3:A8</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0" t="s">
        <v>9</v>
      </c>
      <c r="B1" s="11"/>
      <c r="C1" s="11"/>
      <c r="D1" s="11"/>
      <c r="E1" s="11"/>
      <c r="F1" s="11"/>
      <c r="G1" s="11"/>
      <c r="H1" s="11"/>
      <c r="I1" s="11"/>
      <c r="J1" s="11"/>
    </row>
    <row r="2" spans="1:10" ht="124" x14ac:dyDescent="0.35">
      <c r="A2" s="24" t="s">
        <v>40</v>
      </c>
      <c r="B2" s="11"/>
      <c r="C2" s="11"/>
      <c r="D2" s="11"/>
      <c r="E2" s="11"/>
      <c r="F2" s="11"/>
      <c r="G2" s="11"/>
      <c r="H2" s="11"/>
      <c r="I2" s="11"/>
      <c r="J2" s="11"/>
    </row>
    <row r="3" spans="1:10" x14ac:dyDescent="0.35">
      <c r="A3" s="11" t="s">
        <v>41</v>
      </c>
      <c r="B3" s="11"/>
      <c r="C3" s="11"/>
      <c r="D3" s="11"/>
      <c r="E3" s="11"/>
      <c r="F3" s="11"/>
      <c r="G3" s="11"/>
      <c r="H3" s="11"/>
      <c r="I3" s="11"/>
      <c r="J3" s="11"/>
    </row>
    <row r="4" spans="1:10" x14ac:dyDescent="0.35">
      <c r="A4" s="11" t="s">
        <v>19</v>
      </c>
      <c r="B4" s="11"/>
      <c r="C4" s="11"/>
      <c r="D4" s="11"/>
      <c r="E4" s="11"/>
      <c r="F4" s="11"/>
      <c r="G4" s="11"/>
      <c r="H4" s="11"/>
      <c r="I4" s="11"/>
      <c r="J4" s="11"/>
    </row>
    <row r="5" spans="1:10" x14ac:dyDescent="0.35">
      <c r="A5" s="11" t="s">
        <v>20</v>
      </c>
      <c r="B5" s="11"/>
      <c r="C5" s="11"/>
      <c r="D5" s="11"/>
      <c r="E5" s="11"/>
      <c r="F5" s="11"/>
      <c r="G5" s="11"/>
      <c r="H5" s="11"/>
      <c r="I5" s="11"/>
      <c r="J5" s="11"/>
    </row>
    <row r="6" spans="1:10" x14ac:dyDescent="0.35">
      <c r="A6" s="11" t="s">
        <v>42</v>
      </c>
      <c r="B6" s="11"/>
      <c r="C6" s="11"/>
      <c r="D6" s="11"/>
      <c r="E6" s="11"/>
      <c r="F6" s="11"/>
      <c r="G6" s="11"/>
      <c r="H6" s="11"/>
      <c r="I6" s="11"/>
      <c r="J6" s="11"/>
    </row>
    <row r="7" spans="1:10" ht="31" x14ac:dyDescent="0.35">
      <c r="A7" s="12" t="s">
        <v>743</v>
      </c>
      <c r="B7" s="12" t="s">
        <v>306</v>
      </c>
      <c r="C7" s="11"/>
      <c r="D7" s="11"/>
      <c r="E7" s="11"/>
      <c r="F7" s="11"/>
      <c r="G7" s="11"/>
      <c r="H7" s="11"/>
      <c r="I7" s="11"/>
      <c r="J7" s="11"/>
    </row>
    <row r="8" spans="1:10" ht="80.150000000000006" customHeight="1" x14ac:dyDescent="0.35">
      <c r="A8" s="12" t="s">
        <v>773</v>
      </c>
      <c r="B8" s="12" t="s">
        <v>752</v>
      </c>
      <c r="C8" s="12" t="s">
        <v>286</v>
      </c>
      <c r="D8" s="12" t="s">
        <v>227</v>
      </c>
      <c r="E8" s="12" t="s">
        <v>753</v>
      </c>
      <c r="F8" s="12" t="s">
        <v>774</v>
      </c>
      <c r="G8" s="12" t="s">
        <v>287</v>
      </c>
      <c r="H8" s="12" t="s">
        <v>154</v>
      </c>
      <c r="I8" s="12" t="s">
        <v>155</v>
      </c>
      <c r="J8" s="12" t="s">
        <v>156</v>
      </c>
    </row>
    <row r="9" spans="1:10" x14ac:dyDescent="0.35">
      <c r="A9" s="13" t="s">
        <v>157</v>
      </c>
      <c r="B9" s="14">
        <f>VLOOKUP(CONCATENATE($A9, " ", $B$7), 'Table 9 - Full data'!$A$2:$J$25, 2, FALSE)</f>
        <v>154855</v>
      </c>
      <c r="C9" s="15">
        <f>VLOOKUP(CONCATENATE($A9, " ", $B$7), 'Table 9 - Full data'!$A$2:$J$25, 3, FALSE)</f>
        <v>1</v>
      </c>
      <c r="D9" s="14">
        <f>VLOOKUP(CONCATENATE($A9, " ", $B$7), 'Table 9 - Full data'!$A$2:$J$25, 4, FALSE)</f>
        <v>148820</v>
      </c>
      <c r="E9" s="14">
        <f>VLOOKUP(CONCATENATE($A9, " ", $B$7), 'Table 9 - Full data'!$A$2:$J$25, 5, FALSE)</f>
        <v>73580</v>
      </c>
      <c r="F9" s="14">
        <f>VLOOKUP(CONCATENATE($A9, " ", $B$7), 'Table 9 - Full data'!$A$2:$J$25, 6, FALSE)</f>
        <v>71280</v>
      </c>
      <c r="G9" s="14">
        <f>VLOOKUP(CONCATENATE($A9, " ", $B$7), 'Table 9 - Full data'!$A$2:$J$25, 7, FALSE)</f>
        <v>3960</v>
      </c>
      <c r="H9" s="15">
        <f>VLOOKUP(CONCATENATE($A9, " ", $B$7), 'Table 9 - Full data'!$A$2:$J$25, 8, FALSE)</f>
        <v>0.49</v>
      </c>
      <c r="I9" s="15">
        <f>VLOOKUP(CONCATENATE($A9, " ", $B$7), 'Table 9 - Full data'!$A$2:$J$25, 9, FALSE)</f>
        <v>0.48</v>
      </c>
      <c r="J9" s="15">
        <f>VLOOKUP(CONCATENATE($A9, " ", $B$7), 'Table 9 - Full data'!$A$2:$J$25, 10, FALSE)</f>
        <v>0.03</v>
      </c>
    </row>
    <row r="10" spans="1:10" x14ac:dyDescent="0.35">
      <c r="A10" s="11" t="s">
        <v>288</v>
      </c>
      <c r="B10" s="16">
        <f>VLOOKUP(CONCATENATE($A10, " ", $B$7), 'Table 9 - Full data'!$A$2:$J$25, 2, FALSE)</f>
        <v>64310</v>
      </c>
      <c r="C10" s="17">
        <f>VLOOKUP(CONCATENATE($A10, " ", $B$7), 'Table 9 - Full data'!$A$2:$J$25, 3, FALSE)</f>
        <v>0.42</v>
      </c>
      <c r="D10" s="16">
        <f>VLOOKUP(CONCATENATE($A10, " ", $B$7), 'Table 9 - Full data'!$A$2:$J$25, 4, FALSE)</f>
        <v>61380</v>
      </c>
      <c r="E10" s="16">
        <f>VLOOKUP(CONCATENATE($A10, " ", $B$7), 'Table 9 - Full data'!$A$2:$J$25, 5, FALSE)</f>
        <v>23915</v>
      </c>
      <c r="F10" s="16">
        <f>VLOOKUP(CONCATENATE($A10, " ", $B$7), 'Table 9 - Full data'!$A$2:$J$25, 6, FALSE)</f>
        <v>35190</v>
      </c>
      <c r="G10" s="16">
        <f>VLOOKUP(CONCATENATE($A10, " ", $B$7), 'Table 9 - Full data'!$A$2:$J$25, 7, FALSE)</f>
        <v>2275</v>
      </c>
      <c r="H10" s="17">
        <f>VLOOKUP(CONCATENATE($A10, " ", $B$7), 'Table 9 - Full data'!$A$2:$J$25, 8, FALSE)</f>
        <v>0.39</v>
      </c>
      <c r="I10" s="17">
        <f>VLOOKUP(CONCATENATE($A10, " ", $B$7), 'Table 9 - Full data'!$A$2:$J$25, 9, FALSE)</f>
        <v>0.56999999999999995</v>
      </c>
      <c r="J10" s="17">
        <f>VLOOKUP(CONCATENATE($A10, " ", $B$7), 'Table 9 - Full data'!$A$2:$J$25, 10, FALSE)</f>
        <v>0.04</v>
      </c>
    </row>
    <row r="11" spans="1:10" x14ac:dyDescent="0.35">
      <c r="A11" s="11" t="s">
        <v>289</v>
      </c>
      <c r="B11" s="16">
        <f>VLOOKUP(CONCATENATE($A11, " ", $B$7), 'Table 9 - Full data'!$A$2:$J$25, 2, FALSE)</f>
        <v>90545</v>
      </c>
      <c r="C11" s="17">
        <f>VLOOKUP(CONCATENATE($A11, " ", $B$7), 'Table 9 - Full data'!$A$2:$J$25, 3, FALSE)</f>
        <v>0.57999999999999996</v>
      </c>
      <c r="D11" s="16">
        <f>VLOOKUP(CONCATENATE($A11, " ", $B$7), 'Table 9 - Full data'!$A$2:$J$25, 4, FALSE)</f>
        <v>87440</v>
      </c>
      <c r="E11" s="16">
        <f>VLOOKUP(CONCATENATE($A11, " ", $B$7), 'Table 9 - Full data'!$A$2:$J$25, 5, FALSE)</f>
        <v>49665</v>
      </c>
      <c r="F11" s="16">
        <f>VLOOKUP(CONCATENATE($A11, " ", $B$7), 'Table 9 - Full data'!$A$2:$J$25, 6, FALSE)</f>
        <v>36090</v>
      </c>
      <c r="G11" s="16">
        <f>VLOOKUP(CONCATENATE($A11, " ", $B$7), 'Table 9 - Full data'!$A$2:$J$25, 7, FALSE)</f>
        <v>1685</v>
      </c>
      <c r="H11" s="17">
        <f>VLOOKUP(CONCATENATE($A11, " ", $B$7), 'Table 9 - Full data'!$A$2:$J$25, 8, FALSE)</f>
        <v>0.56999999999999995</v>
      </c>
      <c r="I11" s="17">
        <f>VLOOKUP(CONCATENATE($A11, " ", $B$7), 'Table 9 - Full data'!$A$2:$J$25, 9, FALSE)</f>
        <v>0.41</v>
      </c>
      <c r="J11" s="17">
        <f>VLOOKUP(CONCATENATE($A11, " ", $B$7), 'Table 9 - Full data'!$A$2:$J$25, 10, FALSE)</f>
        <v>0.02</v>
      </c>
    </row>
    <row r="12" spans="1:10" x14ac:dyDescent="0.35">
      <c r="A12" s="11" t="s">
        <v>290</v>
      </c>
      <c r="B12" s="16">
        <f>VLOOKUP(CONCATENATE($A12, " ", $B$7), 'Table 9 - Full data'!$A$2:$J$25, 2, FALSE)</f>
        <v>2670</v>
      </c>
      <c r="C12" s="17">
        <f>VLOOKUP(CONCATENATE($A12, " ", $B$7), 'Table 9 - Full data'!$A$2:$J$25, 3, FALSE)</f>
        <v>0.02</v>
      </c>
      <c r="D12" s="16">
        <f>VLOOKUP(CONCATENATE($A12, " ", $B$7), 'Table 9 - Full data'!$A$2:$J$25, 4, FALSE)</f>
        <v>2540</v>
      </c>
      <c r="E12" s="16">
        <f>VLOOKUP(CONCATENATE($A12, " ", $B$7), 'Table 9 - Full data'!$A$2:$J$25, 5, FALSE)</f>
        <v>1240</v>
      </c>
      <c r="F12" s="16">
        <f>VLOOKUP(CONCATENATE($A12, " ", $B$7), 'Table 9 - Full data'!$A$2:$J$25, 6, FALSE)</f>
        <v>1225</v>
      </c>
      <c r="G12" s="16">
        <f>VLOOKUP(CONCATENATE($A12, " ", $B$7), 'Table 9 - Full data'!$A$2:$J$25, 7, FALSE)</f>
        <v>80</v>
      </c>
      <c r="H12" s="17">
        <f>VLOOKUP(CONCATENATE($A12, " ", $B$7), 'Table 9 - Full data'!$A$2:$J$25, 8, FALSE)</f>
        <v>0.49</v>
      </c>
      <c r="I12" s="17">
        <f>VLOOKUP(CONCATENATE($A12, " ", $B$7), 'Table 9 - Full data'!$A$2:$J$25, 9, FALSE)</f>
        <v>0.48</v>
      </c>
      <c r="J12" s="17">
        <f>VLOOKUP(CONCATENATE($A12, " ", $B$7), 'Table 9 - Full data'!$A$2:$J$25, 10, FALSE)</f>
        <v>0.03</v>
      </c>
    </row>
    <row r="13" spans="1:10" x14ac:dyDescent="0.35">
      <c r="A13" s="11" t="s">
        <v>56</v>
      </c>
      <c r="B13" s="11"/>
      <c r="C13" s="11"/>
      <c r="D13" s="11"/>
      <c r="E13" s="11"/>
      <c r="F13" s="11"/>
      <c r="G13" s="11"/>
      <c r="H13" s="11"/>
      <c r="I13" s="11"/>
      <c r="J13" s="11"/>
    </row>
    <row r="14" spans="1:10" ht="170.5" x14ac:dyDescent="0.35">
      <c r="A14" s="24" t="s">
        <v>57</v>
      </c>
      <c r="B14" s="11"/>
      <c r="C14" s="11"/>
      <c r="D14" s="11"/>
      <c r="E14" s="11"/>
      <c r="F14" s="11"/>
      <c r="G14" s="11"/>
      <c r="H14" s="11"/>
      <c r="I14" s="11"/>
      <c r="J14" s="11"/>
    </row>
    <row r="15" spans="1:10" ht="155" x14ac:dyDescent="0.35">
      <c r="A15" s="24" t="s">
        <v>98</v>
      </c>
      <c r="B15" s="11"/>
      <c r="C15" s="11"/>
      <c r="D15" s="11"/>
      <c r="E15" s="11"/>
      <c r="F15" s="11"/>
      <c r="G15" s="11"/>
      <c r="H15" s="11"/>
      <c r="I15" s="11"/>
      <c r="J15" s="11"/>
    </row>
    <row r="16" spans="1:10" x14ac:dyDescent="0.35">
      <c r="A16" s="11" t="s">
        <v>99</v>
      </c>
      <c r="B16" s="11"/>
      <c r="C16" s="11"/>
      <c r="D16" s="11"/>
      <c r="E16" s="11"/>
      <c r="F16" s="11"/>
      <c r="G16" s="11"/>
      <c r="H16" s="11"/>
      <c r="I16" s="11"/>
      <c r="J16" s="11"/>
    </row>
    <row r="17" spans="1:10" x14ac:dyDescent="0.35">
      <c r="A17" s="11" t="s">
        <v>77</v>
      </c>
      <c r="B17" s="11"/>
      <c r="C17" s="11"/>
      <c r="D17" s="11"/>
      <c r="E17" s="11"/>
      <c r="F17" s="11"/>
      <c r="G17" s="11"/>
      <c r="H17" s="11"/>
      <c r="I17" s="11"/>
      <c r="J17" s="11"/>
    </row>
    <row r="18" spans="1:10" ht="108.5" x14ac:dyDescent="0.35">
      <c r="A18" s="24" t="s">
        <v>100</v>
      </c>
      <c r="B18" s="11"/>
      <c r="C18" s="11"/>
      <c r="D18" s="11"/>
      <c r="E18" s="11"/>
      <c r="F18" s="11"/>
      <c r="G18" s="11"/>
      <c r="H18" s="11"/>
      <c r="I18" s="11"/>
      <c r="J18"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{0551724F-5817-455E-BCC2-4D8803E81BDE}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551724F-5817-455E-BCC2-4D8803E81BDE}">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lookup'!A3:A8</xm:f>
          </x14:formula1>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1"/>
  <sheetViews>
    <sheetView workbookViewId="0"/>
  </sheetViews>
  <sheetFormatPr defaultColWidth="10.58203125" defaultRowHeight="15.5" x14ac:dyDescent="0.35"/>
  <cols>
    <col min="1" max="1" width="50.58203125" customWidth="1"/>
    <col min="2" max="13" width="16.58203125" customWidth="1"/>
  </cols>
  <sheetData>
    <row r="1" spans="1:13" ht="21" x14ac:dyDescent="0.5">
      <c r="A1" s="10" t="s">
        <v>10</v>
      </c>
      <c r="B1" s="11"/>
      <c r="C1" s="11"/>
      <c r="D1" s="11"/>
      <c r="E1" s="11"/>
      <c r="F1" s="11"/>
      <c r="G1" s="11"/>
      <c r="H1" s="11"/>
      <c r="I1" s="11"/>
      <c r="J1" s="11"/>
      <c r="K1" s="11"/>
      <c r="L1" s="11"/>
      <c r="M1" s="11"/>
    </row>
    <row r="2" spans="1:13" x14ac:dyDescent="0.35">
      <c r="A2" s="11" t="s">
        <v>43</v>
      </c>
      <c r="B2" s="11"/>
      <c r="C2" s="11"/>
      <c r="D2" s="11"/>
      <c r="E2" s="11"/>
      <c r="F2" s="11"/>
      <c r="G2" s="11"/>
      <c r="H2" s="11"/>
      <c r="I2" s="11"/>
      <c r="J2" s="11"/>
      <c r="K2" s="11"/>
      <c r="L2" s="11"/>
      <c r="M2" s="11"/>
    </row>
    <row r="3" spans="1:13" x14ac:dyDescent="0.35">
      <c r="A3" s="11" t="s">
        <v>19</v>
      </c>
      <c r="B3" s="11"/>
      <c r="C3" s="11"/>
      <c r="D3" s="11"/>
      <c r="E3" s="11"/>
      <c r="F3" s="11"/>
      <c r="G3" s="11"/>
      <c r="H3" s="11"/>
      <c r="I3" s="11"/>
      <c r="J3" s="11"/>
      <c r="K3" s="11"/>
      <c r="L3" s="11"/>
      <c r="M3" s="11"/>
    </row>
    <row r="4" spans="1:13" x14ac:dyDescent="0.35">
      <c r="A4" s="11" t="s">
        <v>20</v>
      </c>
      <c r="B4" s="11"/>
      <c r="C4" s="11"/>
      <c r="D4" s="11"/>
      <c r="E4" s="11"/>
      <c r="F4" s="11"/>
      <c r="G4" s="11"/>
      <c r="H4" s="11"/>
      <c r="I4" s="11"/>
      <c r="J4" s="11"/>
      <c r="K4" s="11"/>
      <c r="L4" s="11"/>
      <c r="M4" s="11"/>
    </row>
    <row r="5" spans="1:13" x14ac:dyDescent="0.35">
      <c r="A5" s="11" t="s">
        <v>44</v>
      </c>
      <c r="B5" s="11"/>
      <c r="C5" s="11"/>
      <c r="D5" s="11"/>
      <c r="E5" s="11"/>
      <c r="F5" s="11"/>
      <c r="G5" s="11"/>
      <c r="H5" s="11"/>
      <c r="I5" s="11"/>
      <c r="J5" s="11"/>
      <c r="K5" s="11"/>
      <c r="L5" s="11"/>
      <c r="M5" s="11"/>
    </row>
    <row r="6" spans="1:13" ht="80.150000000000006" customHeight="1" x14ac:dyDescent="0.35">
      <c r="A6" s="12" t="s">
        <v>777</v>
      </c>
      <c r="B6" s="12" t="s">
        <v>291</v>
      </c>
      <c r="C6" s="12" t="s">
        <v>292</v>
      </c>
      <c r="D6" s="12" t="s">
        <v>293</v>
      </c>
      <c r="E6" s="12" t="s">
        <v>294</v>
      </c>
      <c r="F6" s="12" t="s">
        <v>295</v>
      </c>
      <c r="G6" s="12" t="s">
        <v>296</v>
      </c>
      <c r="H6" s="12" t="s">
        <v>297</v>
      </c>
      <c r="I6" s="12" t="s">
        <v>298</v>
      </c>
      <c r="J6" s="12" t="s">
        <v>299</v>
      </c>
      <c r="K6" s="12" t="s">
        <v>300</v>
      </c>
      <c r="L6" s="12" t="s">
        <v>778</v>
      </c>
      <c r="M6" s="12" t="s">
        <v>779</v>
      </c>
    </row>
    <row r="7" spans="1:13" x14ac:dyDescent="0.35">
      <c r="A7" s="13" t="s">
        <v>157</v>
      </c>
      <c r="B7" s="14">
        <v>420885</v>
      </c>
      <c r="C7" s="14">
        <v>7650</v>
      </c>
      <c r="D7" s="14">
        <v>64485</v>
      </c>
      <c r="E7" s="14">
        <v>59465</v>
      </c>
      <c r="F7" s="14">
        <v>49095</v>
      </c>
      <c r="G7" s="14">
        <v>50690</v>
      </c>
      <c r="H7" s="14">
        <v>35895</v>
      </c>
      <c r="I7" s="14">
        <v>28450</v>
      </c>
      <c r="J7" s="14">
        <v>22950</v>
      </c>
      <c r="K7" s="14">
        <v>26000</v>
      </c>
      <c r="L7" s="14">
        <v>76205</v>
      </c>
      <c r="M7" s="14">
        <v>19</v>
      </c>
    </row>
    <row r="8" spans="1:13" x14ac:dyDescent="0.35">
      <c r="A8" s="11" t="s">
        <v>158</v>
      </c>
      <c r="B8" s="16">
        <v>3365</v>
      </c>
      <c r="C8" s="16">
        <v>100</v>
      </c>
      <c r="D8" s="16">
        <v>1370</v>
      </c>
      <c r="E8" s="16">
        <v>1595</v>
      </c>
      <c r="F8" s="16">
        <v>295</v>
      </c>
      <c r="G8" s="16">
        <v>0</v>
      </c>
      <c r="H8" s="16">
        <v>0</v>
      </c>
      <c r="I8" s="16">
        <v>0</v>
      </c>
      <c r="J8" s="16">
        <v>0</v>
      </c>
      <c r="K8" s="16">
        <v>0</v>
      </c>
      <c r="L8" s="16">
        <v>0</v>
      </c>
      <c r="M8" s="16">
        <v>7</v>
      </c>
    </row>
    <row r="9" spans="1:13" x14ac:dyDescent="0.35">
      <c r="A9" s="11" t="s">
        <v>159</v>
      </c>
      <c r="B9" s="16">
        <v>8300</v>
      </c>
      <c r="C9" s="16">
        <v>475</v>
      </c>
      <c r="D9" s="16">
        <v>1310</v>
      </c>
      <c r="E9" s="16">
        <v>1310</v>
      </c>
      <c r="F9" s="16">
        <v>3390</v>
      </c>
      <c r="G9" s="16">
        <v>945</v>
      </c>
      <c r="H9" s="16">
        <v>555</v>
      </c>
      <c r="I9" s="16">
        <v>275</v>
      </c>
      <c r="J9" s="16">
        <v>40</v>
      </c>
      <c r="K9" s="16">
        <v>0</v>
      </c>
      <c r="L9" s="16">
        <v>0</v>
      </c>
      <c r="M9" s="16">
        <v>12</v>
      </c>
    </row>
    <row r="10" spans="1:13" x14ac:dyDescent="0.35">
      <c r="A10" s="11" t="s">
        <v>160</v>
      </c>
      <c r="B10" s="16">
        <v>3105</v>
      </c>
      <c r="C10" s="16">
        <v>550</v>
      </c>
      <c r="D10" s="16">
        <v>815</v>
      </c>
      <c r="E10" s="16">
        <v>285</v>
      </c>
      <c r="F10" s="16">
        <v>260</v>
      </c>
      <c r="G10" s="16">
        <v>240</v>
      </c>
      <c r="H10" s="16">
        <v>185</v>
      </c>
      <c r="I10" s="16">
        <v>135</v>
      </c>
      <c r="J10" s="16">
        <v>275</v>
      </c>
      <c r="K10" s="16">
        <v>220</v>
      </c>
      <c r="L10" s="16">
        <v>150</v>
      </c>
      <c r="M10" s="16">
        <v>9</v>
      </c>
    </row>
    <row r="11" spans="1:13" x14ac:dyDescent="0.35">
      <c r="A11" s="11" t="s">
        <v>161</v>
      </c>
      <c r="B11" s="16">
        <v>2905</v>
      </c>
      <c r="C11" s="16">
        <v>585</v>
      </c>
      <c r="D11" s="16">
        <v>1080</v>
      </c>
      <c r="E11" s="16">
        <v>300</v>
      </c>
      <c r="F11" s="16">
        <v>215</v>
      </c>
      <c r="G11" s="16">
        <v>175</v>
      </c>
      <c r="H11" s="16">
        <v>155</v>
      </c>
      <c r="I11" s="16">
        <v>75</v>
      </c>
      <c r="J11" s="16">
        <v>55</v>
      </c>
      <c r="K11" s="16">
        <v>35</v>
      </c>
      <c r="L11" s="16">
        <v>220</v>
      </c>
      <c r="M11" s="16">
        <v>3</v>
      </c>
    </row>
    <row r="12" spans="1:13" x14ac:dyDescent="0.35">
      <c r="A12" s="11" t="s">
        <v>162</v>
      </c>
      <c r="B12" s="16">
        <v>3820</v>
      </c>
      <c r="C12" s="16">
        <v>790</v>
      </c>
      <c r="D12" s="16">
        <v>1710</v>
      </c>
      <c r="E12" s="16">
        <v>330</v>
      </c>
      <c r="F12" s="16">
        <v>245</v>
      </c>
      <c r="G12" s="16">
        <v>180</v>
      </c>
      <c r="H12" s="16">
        <v>160</v>
      </c>
      <c r="I12" s="16">
        <v>85</v>
      </c>
      <c r="J12" s="16">
        <v>55</v>
      </c>
      <c r="K12" s="16">
        <v>50</v>
      </c>
      <c r="L12" s="16">
        <v>215</v>
      </c>
      <c r="M12" s="16">
        <v>1</v>
      </c>
    </row>
    <row r="13" spans="1:13" x14ac:dyDescent="0.35">
      <c r="A13" s="11" t="s">
        <v>163</v>
      </c>
      <c r="B13" s="16">
        <v>21140</v>
      </c>
      <c r="C13" s="16">
        <v>400</v>
      </c>
      <c r="D13" s="16">
        <v>17035</v>
      </c>
      <c r="E13" s="16">
        <v>1945</v>
      </c>
      <c r="F13" s="16">
        <v>950</v>
      </c>
      <c r="G13" s="16">
        <v>420</v>
      </c>
      <c r="H13" s="16">
        <v>180</v>
      </c>
      <c r="I13" s="16">
        <v>65</v>
      </c>
      <c r="J13" s="16">
        <v>50</v>
      </c>
      <c r="K13" s="16">
        <v>25</v>
      </c>
      <c r="L13" s="16">
        <v>75</v>
      </c>
      <c r="M13" s="16">
        <v>4</v>
      </c>
    </row>
    <row r="14" spans="1:13" x14ac:dyDescent="0.35">
      <c r="A14" s="11" t="s">
        <v>164</v>
      </c>
      <c r="B14" s="16">
        <v>20520</v>
      </c>
      <c r="C14" s="16">
        <v>450</v>
      </c>
      <c r="D14" s="16">
        <v>7410</v>
      </c>
      <c r="E14" s="16">
        <v>9265</v>
      </c>
      <c r="F14" s="16">
        <v>1340</v>
      </c>
      <c r="G14" s="16">
        <v>1080</v>
      </c>
      <c r="H14" s="16">
        <v>425</v>
      </c>
      <c r="I14" s="16">
        <v>225</v>
      </c>
      <c r="J14" s="16">
        <v>150</v>
      </c>
      <c r="K14" s="16">
        <v>80</v>
      </c>
      <c r="L14" s="16">
        <v>90</v>
      </c>
      <c r="M14" s="16">
        <v>7</v>
      </c>
    </row>
    <row r="15" spans="1:13" x14ac:dyDescent="0.35">
      <c r="A15" s="11" t="s">
        <v>165</v>
      </c>
      <c r="B15" s="16">
        <v>13030</v>
      </c>
      <c r="C15" s="16">
        <v>1095</v>
      </c>
      <c r="D15" s="16">
        <v>4915</v>
      </c>
      <c r="E15" s="16">
        <v>3510</v>
      </c>
      <c r="F15" s="16">
        <v>925</v>
      </c>
      <c r="G15" s="16">
        <v>895</v>
      </c>
      <c r="H15" s="16">
        <v>700</v>
      </c>
      <c r="I15" s="16">
        <v>380</v>
      </c>
      <c r="J15" s="16">
        <v>265</v>
      </c>
      <c r="K15" s="16">
        <v>145</v>
      </c>
      <c r="L15" s="16">
        <v>195</v>
      </c>
      <c r="M15" s="16">
        <v>6</v>
      </c>
    </row>
    <row r="16" spans="1:13" x14ac:dyDescent="0.35">
      <c r="A16" s="11" t="s">
        <v>166</v>
      </c>
      <c r="B16" s="16">
        <v>7460</v>
      </c>
      <c r="C16" s="16">
        <v>890</v>
      </c>
      <c r="D16" s="16">
        <v>3470</v>
      </c>
      <c r="E16" s="16">
        <v>1375</v>
      </c>
      <c r="F16" s="16">
        <v>510</v>
      </c>
      <c r="G16" s="16">
        <v>235</v>
      </c>
      <c r="H16" s="16">
        <v>200</v>
      </c>
      <c r="I16" s="16">
        <v>170</v>
      </c>
      <c r="J16" s="16">
        <v>105</v>
      </c>
      <c r="K16" s="16">
        <v>150</v>
      </c>
      <c r="L16" s="16">
        <v>365</v>
      </c>
      <c r="M16" s="16">
        <v>5</v>
      </c>
    </row>
    <row r="17" spans="1:13" x14ac:dyDescent="0.35">
      <c r="A17" s="11" t="s">
        <v>167</v>
      </c>
      <c r="B17" s="16">
        <v>6565</v>
      </c>
      <c r="C17" s="16">
        <v>50</v>
      </c>
      <c r="D17" s="16">
        <v>430</v>
      </c>
      <c r="E17" s="16">
        <v>3170</v>
      </c>
      <c r="F17" s="16">
        <v>1225</v>
      </c>
      <c r="G17" s="16">
        <v>645</v>
      </c>
      <c r="H17" s="16">
        <v>470</v>
      </c>
      <c r="I17" s="16">
        <v>270</v>
      </c>
      <c r="J17" s="16">
        <v>95</v>
      </c>
      <c r="K17" s="16">
        <v>35</v>
      </c>
      <c r="L17" s="16">
        <v>180</v>
      </c>
      <c r="M17" s="16">
        <v>10</v>
      </c>
    </row>
    <row r="18" spans="1:13" x14ac:dyDescent="0.35">
      <c r="A18" s="11" t="s">
        <v>168</v>
      </c>
      <c r="B18" s="16">
        <v>6925</v>
      </c>
      <c r="C18" s="16">
        <v>50</v>
      </c>
      <c r="D18" s="16">
        <v>440</v>
      </c>
      <c r="E18" s="16">
        <v>605</v>
      </c>
      <c r="F18" s="16">
        <v>3850</v>
      </c>
      <c r="G18" s="16">
        <v>595</v>
      </c>
      <c r="H18" s="16">
        <v>405</v>
      </c>
      <c r="I18" s="16">
        <v>275</v>
      </c>
      <c r="J18" s="16">
        <v>265</v>
      </c>
      <c r="K18" s="16">
        <v>160</v>
      </c>
      <c r="L18" s="16">
        <v>280</v>
      </c>
      <c r="M18" s="16">
        <v>13</v>
      </c>
    </row>
    <row r="19" spans="1:13" x14ac:dyDescent="0.35">
      <c r="A19" s="11" t="s">
        <v>169</v>
      </c>
      <c r="B19" s="16">
        <v>8190</v>
      </c>
      <c r="C19" s="16">
        <v>55</v>
      </c>
      <c r="D19" s="16">
        <v>865</v>
      </c>
      <c r="E19" s="16">
        <v>3010</v>
      </c>
      <c r="F19" s="16">
        <v>2635</v>
      </c>
      <c r="G19" s="16">
        <v>415</v>
      </c>
      <c r="H19" s="16">
        <v>330</v>
      </c>
      <c r="I19" s="16">
        <v>225</v>
      </c>
      <c r="J19" s="16">
        <v>205</v>
      </c>
      <c r="K19" s="16">
        <v>120</v>
      </c>
      <c r="L19" s="16">
        <v>335</v>
      </c>
      <c r="M19" s="16">
        <v>11</v>
      </c>
    </row>
    <row r="20" spans="1:13" x14ac:dyDescent="0.35">
      <c r="A20" s="11" t="s">
        <v>170</v>
      </c>
      <c r="B20" s="16">
        <v>6635</v>
      </c>
      <c r="C20" s="16">
        <v>35</v>
      </c>
      <c r="D20" s="16">
        <v>280</v>
      </c>
      <c r="E20" s="16">
        <v>325</v>
      </c>
      <c r="F20" s="16">
        <v>410</v>
      </c>
      <c r="G20" s="16">
        <v>1685</v>
      </c>
      <c r="H20" s="16">
        <v>2795</v>
      </c>
      <c r="I20" s="16">
        <v>355</v>
      </c>
      <c r="J20" s="16">
        <v>185</v>
      </c>
      <c r="K20" s="16">
        <v>120</v>
      </c>
      <c r="L20" s="16">
        <v>445</v>
      </c>
      <c r="M20" s="16">
        <v>21</v>
      </c>
    </row>
    <row r="21" spans="1:13" x14ac:dyDescent="0.35">
      <c r="A21" s="11" t="s">
        <v>171</v>
      </c>
      <c r="B21" s="16">
        <v>7815</v>
      </c>
      <c r="C21" s="16">
        <v>40</v>
      </c>
      <c r="D21" s="16">
        <v>555</v>
      </c>
      <c r="E21" s="16">
        <v>265</v>
      </c>
      <c r="F21" s="16">
        <v>2330</v>
      </c>
      <c r="G21" s="16">
        <v>1710</v>
      </c>
      <c r="H21" s="16">
        <v>1545</v>
      </c>
      <c r="I21" s="16">
        <v>355</v>
      </c>
      <c r="J21" s="16">
        <v>290</v>
      </c>
      <c r="K21" s="16">
        <v>205</v>
      </c>
      <c r="L21" s="16">
        <v>530</v>
      </c>
      <c r="M21" s="16">
        <v>18</v>
      </c>
    </row>
    <row r="22" spans="1:13" x14ac:dyDescent="0.35">
      <c r="A22" s="11" t="s">
        <v>172</v>
      </c>
      <c r="B22" s="16">
        <v>7890</v>
      </c>
      <c r="C22" s="16">
        <v>30</v>
      </c>
      <c r="D22" s="16">
        <v>390</v>
      </c>
      <c r="E22" s="16">
        <v>1445</v>
      </c>
      <c r="F22" s="16">
        <v>4230</v>
      </c>
      <c r="G22" s="16">
        <v>495</v>
      </c>
      <c r="H22" s="16">
        <v>295</v>
      </c>
      <c r="I22" s="16">
        <v>205</v>
      </c>
      <c r="J22" s="16">
        <v>135</v>
      </c>
      <c r="K22" s="16">
        <v>110</v>
      </c>
      <c r="L22" s="16">
        <v>555</v>
      </c>
      <c r="M22" s="16">
        <v>13</v>
      </c>
    </row>
    <row r="23" spans="1:13" x14ac:dyDescent="0.35">
      <c r="A23" s="11" t="s">
        <v>173</v>
      </c>
      <c r="B23" s="16">
        <v>9395</v>
      </c>
      <c r="C23" s="16">
        <v>15</v>
      </c>
      <c r="D23" s="16">
        <v>365</v>
      </c>
      <c r="E23" s="16">
        <v>230</v>
      </c>
      <c r="F23" s="16">
        <v>1150</v>
      </c>
      <c r="G23" s="16">
        <v>5035</v>
      </c>
      <c r="H23" s="16">
        <v>1475</v>
      </c>
      <c r="I23" s="16">
        <v>295</v>
      </c>
      <c r="J23" s="16">
        <v>195</v>
      </c>
      <c r="K23" s="16">
        <v>120</v>
      </c>
      <c r="L23" s="16">
        <v>505</v>
      </c>
      <c r="M23" s="16">
        <v>19</v>
      </c>
    </row>
    <row r="24" spans="1:13" x14ac:dyDescent="0.35">
      <c r="A24" s="11" t="s">
        <v>174</v>
      </c>
      <c r="B24" s="16">
        <v>6055</v>
      </c>
      <c r="C24" s="16">
        <v>10</v>
      </c>
      <c r="D24" s="16">
        <v>380</v>
      </c>
      <c r="E24" s="16">
        <v>230</v>
      </c>
      <c r="F24" s="16">
        <v>1965</v>
      </c>
      <c r="G24" s="16">
        <v>1415</v>
      </c>
      <c r="H24" s="16">
        <v>565</v>
      </c>
      <c r="I24" s="16">
        <v>385</v>
      </c>
      <c r="J24" s="16">
        <v>310</v>
      </c>
      <c r="K24" s="16">
        <v>270</v>
      </c>
      <c r="L24" s="16">
        <v>520</v>
      </c>
      <c r="M24" s="16">
        <v>16</v>
      </c>
    </row>
    <row r="25" spans="1:13" x14ac:dyDescent="0.35">
      <c r="A25" s="11" t="s">
        <v>175</v>
      </c>
      <c r="B25" s="16">
        <v>6190</v>
      </c>
      <c r="C25" s="16">
        <v>10</v>
      </c>
      <c r="D25" s="16">
        <v>390</v>
      </c>
      <c r="E25" s="16">
        <v>2330</v>
      </c>
      <c r="F25" s="16">
        <v>1345</v>
      </c>
      <c r="G25" s="16">
        <v>415</v>
      </c>
      <c r="H25" s="16">
        <v>350</v>
      </c>
      <c r="I25" s="16">
        <v>290</v>
      </c>
      <c r="J25" s="16">
        <v>195</v>
      </c>
      <c r="K25" s="16">
        <v>110</v>
      </c>
      <c r="L25" s="16">
        <v>760</v>
      </c>
      <c r="M25" s="16">
        <v>11</v>
      </c>
    </row>
    <row r="26" spans="1:13" x14ac:dyDescent="0.35">
      <c r="A26" s="11" t="s">
        <v>176</v>
      </c>
      <c r="B26" s="16">
        <v>10790</v>
      </c>
      <c r="C26" s="16">
        <v>20</v>
      </c>
      <c r="D26" s="16">
        <v>495</v>
      </c>
      <c r="E26" s="16">
        <v>2960</v>
      </c>
      <c r="F26" s="16">
        <v>2750</v>
      </c>
      <c r="G26" s="16">
        <v>2785</v>
      </c>
      <c r="H26" s="16">
        <v>415</v>
      </c>
      <c r="I26" s="16">
        <v>240</v>
      </c>
      <c r="J26" s="16">
        <v>175</v>
      </c>
      <c r="K26" s="16">
        <v>135</v>
      </c>
      <c r="L26" s="16">
        <v>815</v>
      </c>
      <c r="M26" s="16">
        <v>14</v>
      </c>
    </row>
    <row r="27" spans="1:13" x14ac:dyDescent="0.35">
      <c r="A27" s="11" t="s">
        <v>177</v>
      </c>
      <c r="B27" s="16">
        <v>16500</v>
      </c>
      <c r="C27" s="16">
        <v>15</v>
      </c>
      <c r="D27" s="16">
        <v>375</v>
      </c>
      <c r="E27" s="16">
        <v>1370</v>
      </c>
      <c r="F27" s="16">
        <v>1445</v>
      </c>
      <c r="G27" s="16">
        <v>5100</v>
      </c>
      <c r="H27" s="16">
        <v>3385</v>
      </c>
      <c r="I27" s="16">
        <v>2185</v>
      </c>
      <c r="J27" s="16">
        <v>1205</v>
      </c>
      <c r="K27" s="16">
        <v>565</v>
      </c>
      <c r="L27" s="16">
        <v>860</v>
      </c>
      <c r="M27" s="16">
        <v>20</v>
      </c>
    </row>
    <row r="28" spans="1:13" x14ac:dyDescent="0.35">
      <c r="A28" s="11" t="s">
        <v>178</v>
      </c>
      <c r="B28" s="16">
        <v>11300</v>
      </c>
      <c r="C28" s="16">
        <v>895</v>
      </c>
      <c r="D28" s="16">
        <v>2850</v>
      </c>
      <c r="E28" s="16">
        <v>440</v>
      </c>
      <c r="F28" s="16">
        <v>320</v>
      </c>
      <c r="G28" s="16">
        <v>320</v>
      </c>
      <c r="H28" s="16">
        <v>525</v>
      </c>
      <c r="I28" s="16">
        <v>590</v>
      </c>
      <c r="J28" s="16">
        <v>1065</v>
      </c>
      <c r="K28" s="16">
        <v>1780</v>
      </c>
      <c r="L28" s="16">
        <v>2515</v>
      </c>
      <c r="M28" s="16">
        <v>28</v>
      </c>
    </row>
    <row r="29" spans="1:13" x14ac:dyDescent="0.35">
      <c r="A29" s="11" t="s">
        <v>179</v>
      </c>
      <c r="B29" s="16">
        <v>12955</v>
      </c>
      <c r="C29" s="16">
        <v>300</v>
      </c>
      <c r="D29" s="16">
        <v>2660</v>
      </c>
      <c r="E29" s="16">
        <v>970</v>
      </c>
      <c r="F29" s="16">
        <v>990</v>
      </c>
      <c r="G29" s="16">
        <v>2015</v>
      </c>
      <c r="H29" s="16">
        <v>1255</v>
      </c>
      <c r="I29" s="16">
        <v>585</v>
      </c>
      <c r="J29" s="16">
        <v>495</v>
      </c>
      <c r="K29" s="16">
        <v>400</v>
      </c>
      <c r="L29" s="16">
        <v>3280</v>
      </c>
      <c r="M29" s="16">
        <v>19</v>
      </c>
    </row>
    <row r="30" spans="1:13" x14ac:dyDescent="0.35">
      <c r="A30" s="11" t="s">
        <v>180</v>
      </c>
      <c r="B30" s="16">
        <v>7245</v>
      </c>
      <c r="C30" s="16">
        <v>135</v>
      </c>
      <c r="D30" s="16">
        <v>2375</v>
      </c>
      <c r="E30" s="16">
        <v>830</v>
      </c>
      <c r="F30" s="16">
        <v>540</v>
      </c>
      <c r="G30" s="16">
        <v>490</v>
      </c>
      <c r="H30" s="16">
        <v>415</v>
      </c>
      <c r="I30" s="16">
        <v>300</v>
      </c>
      <c r="J30" s="16">
        <v>230</v>
      </c>
      <c r="K30" s="16">
        <v>180</v>
      </c>
      <c r="L30" s="16">
        <v>1750</v>
      </c>
      <c r="M30" s="16">
        <v>13</v>
      </c>
    </row>
    <row r="31" spans="1:13" x14ac:dyDescent="0.35">
      <c r="A31" s="11" t="s">
        <v>181</v>
      </c>
      <c r="B31" s="16">
        <v>6515</v>
      </c>
      <c r="C31" s="16">
        <v>140</v>
      </c>
      <c r="D31" s="16">
        <v>1885</v>
      </c>
      <c r="E31" s="16">
        <v>1385</v>
      </c>
      <c r="F31" s="16">
        <v>995</v>
      </c>
      <c r="G31" s="16">
        <v>285</v>
      </c>
      <c r="H31" s="16">
        <v>225</v>
      </c>
      <c r="I31" s="16">
        <v>210</v>
      </c>
      <c r="J31" s="16">
        <v>165</v>
      </c>
      <c r="K31" s="16">
        <v>135</v>
      </c>
      <c r="L31" s="16">
        <v>1085</v>
      </c>
      <c r="M31" s="16">
        <v>10</v>
      </c>
    </row>
    <row r="32" spans="1:13" x14ac:dyDescent="0.35">
      <c r="A32" s="11" t="s">
        <v>182</v>
      </c>
      <c r="B32" s="16">
        <v>8075</v>
      </c>
      <c r="C32" s="16">
        <v>55</v>
      </c>
      <c r="D32" s="16">
        <v>565</v>
      </c>
      <c r="E32" s="16">
        <v>345</v>
      </c>
      <c r="F32" s="16">
        <v>505</v>
      </c>
      <c r="G32" s="16">
        <v>2785</v>
      </c>
      <c r="H32" s="16">
        <v>2100</v>
      </c>
      <c r="I32" s="16">
        <v>615</v>
      </c>
      <c r="J32" s="16">
        <v>180</v>
      </c>
      <c r="K32" s="16">
        <v>85</v>
      </c>
      <c r="L32" s="16">
        <v>840</v>
      </c>
      <c r="M32" s="16">
        <v>20</v>
      </c>
    </row>
    <row r="33" spans="1:13" x14ac:dyDescent="0.35">
      <c r="A33" s="11" t="s">
        <v>183</v>
      </c>
      <c r="B33" s="16">
        <v>6940</v>
      </c>
      <c r="C33" s="16">
        <v>20</v>
      </c>
      <c r="D33" s="16">
        <v>125</v>
      </c>
      <c r="E33" s="16">
        <v>265</v>
      </c>
      <c r="F33" s="16">
        <v>555</v>
      </c>
      <c r="G33" s="16">
        <v>1680</v>
      </c>
      <c r="H33" s="16">
        <v>1720</v>
      </c>
      <c r="I33" s="16">
        <v>520</v>
      </c>
      <c r="J33" s="16">
        <v>395</v>
      </c>
      <c r="K33" s="16">
        <v>410</v>
      </c>
      <c r="L33" s="16">
        <v>1245</v>
      </c>
      <c r="M33" s="16">
        <v>22</v>
      </c>
    </row>
    <row r="34" spans="1:13" x14ac:dyDescent="0.35">
      <c r="A34" s="11" t="s">
        <v>184</v>
      </c>
      <c r="B34" s="16">
        <v>9260</v>
      </c>
      <c r="C34" s="16">
        <v>15</v>
      </c>
      <c r="D34" s="16">
        <v>130</v>
      </c>
      <c r="E34" s="16">
        <v>190</v>
      </c>
      <c r="F34" s="16">
        <v>2395</v>
      </c>
      <c r="G34" s="16">
        <v>3100</v>
      </c>
      <c r="H34" s="16">
        <v>835</v>
      </c>
      <c r="I34" s="16">
        <v>480</v>
      </c>
      <c r="J34" s="16">
        <v>325</v>
      </c>
      <c r="K34" s="16">
        <v>225</v>
      </c>
      <c r="L34" s="16">
        <v>1570</v>
      </c>
      <c r="M34" s="16">
        <v>17</v>
      </c>
    </row>
    <row r="35" spans="1:13" x14ac:dyDescent="0.35">
      <c r="A35" s="11" t="s">
        <v>185</v>
      </c>
      <c r="B35" s="16">
        <v>10005</v>
      </c>
      <c r="C35" s="16">
        <v>20</v>
      </c>
      <c r="D35" s="16">
        <v>140</v>
      </c>
      <c r="E35" s="16">
        <v>135</v>
      </c>
      <c r="F35" s="16">
        <v>160</v>
      </c>
      <c r="G35" s="16">
        <v>2575</v>
      </c>
      <c r="H35" s="16">
        <v>1450</v>
      </c>
      <c r="I35" s="16">
        <v>2690</v>
      </c>
      <c r="J35" s="16">
        <v>605</v>
      </c>
      <c r="K35" s="16">
        <v>405</v>
      </c>
      <c r="L35" s="16">
        <v>1830</v>
      </c>
      <c r="M35" s="16">
        <v>26</v>
      </c>
    </row>
    <row r="36" spans="1:13" x14ac:dyDescent="0.35">
      <c r="A36" s="11" t="s">
        <v>186</v>
      </c>
      <c r="B36" s="16">
        <v>9395</v>
      </c>
      <c r="C36" s="16">
        <v>15</v>
      </c>
      <c r="D36" s="16">
        <v>105</v>
      </c>
      <c r="E36" s="16">
        <v>290</v>
      </c>
      <c r="F36" s="16">
        <v>840</v>
      </c>
      <c r="G36" s="16">
        <v>790</v>
      </c>
      <c r="H36" s="16">
        <v>1475</v>
      </c>
      <c r="I36" s="16">
        <v>2195</v>
      </c>
      <c r="J36" s="16">
        <v>925</v>
      </c>
      <c r="K36" s="16">
        <v>575</v>
      </c>
      <c r="L36" s="16">
        <v>2180</v>
      </c>
      <c r="M36" s="16">
        <v>28</v>
      </c>
    </row>
    <row r="37" spans="1:13" x14ac:dyDescent="0.35">
      <c r="A37" s="11" t="s">
        <v>187</v>
      </c>
      <c r="B37" s="16">
        <v>7815</v>
      </c>
      <c r="C37" s="16">
        <v>70</v>
      </c>
      <c r="D37" s="16">
        <v>1865</v>
      </c>
      <c r="E37" s="16">
        <v>1385</v>
      </c>
      <c r="F37" s="16">
        <v>690</v>
      </c>
      <c r="G37" s="16">
        <v>450</v>
      </c>
      <c r="H37" s="16">
        <v>420</v>
      </c>
      <c r="I37" s="16">
        <v>350</v>
      </c>
      <c r="J37" s="16">
        <v>250</v>
      </c>
      <c r="K37" s="16">
        <v>205</v>
      </c>
      <c r="L37" s="16">
        <v>2135</v>
      </c>
      <c r="M37" s="16">
        <v>15</v>
      </c>
    </row>
    <row r="38" spans="1:13" x14ac:dyDescent="0.35">
      <c r="A38" s="11" t="s">
        <v>188</v>
      </c>
      <c r="B38" s="16">
        <v>16225</v>
      </c>
      <c r="C38" s="16">
        <v>60</v>
      </c>
      <c r="D38" s="16">
        <v>2920</v>
      </c>
      <c r="E38" s="16">
        <v>7115</v>
      </c>
      <c r="F38" s="16">
        <v>2705</v>
      </c>
      <c r="G38" s="16">
        <v>760</v>
      </c>
      <c r="H38" s="16">
        <v>310</v>
      </c>
      <c r="I38" s="16">
        <v>225</v>
      </c>
      <c r="J38" s="16">
        <v>195</v>
      </c>
      <c r="K38" s="16">
        <v>140</v>
      </c>
      <c r="L38" s="16">
        <v>1805</v>
      </c>
      <c r="M38" s="16">
        <v>10</v>
      </c>
    </row>
    <row r="39" spans="1:13" x14ac:dyDescent="0.35">
      <c r="A39" s="11" t="s">
        <v>189</v>
      </c>
      <c r="B39" s="16">
        <v>8520</v>
      </c>
      <c r="C39" s="16">
        <v>30</v>
      </c>
      <c r="D39" s="16">
        <v>935</v>
      </c>
      <c r="E39" s="16">
        <v>3700</v>
      </c>
      <c r="F39" s="16">
        <v>795</v>
      </c>
      <c r="G39" s="16">
        <v>605</v>
      </c>
      <c r="H39" s="16">
        <v>580</v>
      </c>
      <c r="I39" s="16">
        <v>415</v>
      </c>
      <c r="J39" s="16">
        <v>245</v>
      </c>
      <c r="K39" s="16">
        <v>160</v>
      </c>
      <c r="L39" s="16">
        <v>1060</v>
      </c>
      <c r="M39" s="16">
        <v>9</v>
      </c>
    </row>
    <row r="40" spans="1:13" x14ac:dyDescent="0.35">
      <c r="A40" s="11" t="s">
        <v>190</v>
      </c>
      <c r="B40" s="16">
        <v>7560</v>
      </c>
      <c r="C40" s="16">
        <v>30</v>
      </c>
      <c r="D40" s="16">
        <v>930</v>
      </c>
      <c r="E40" s="16">
        <v>2720</v>
      </c>
      <c r="F40" s="16">
        <v>790</v>
      </c>
      <c r="G40" s="16">
        <v>530</v>
      </c>
      <c r="H40" s="16">
        <v>355</v>
      </c>
      <c r="I40" s="16">
        <v>310</v>
      </c>
      <c r="J40" s="16">
        <v>280</v>
      </c>
      <c r="K40" s="16">
        <v>220</v>
      </c>
      <c r="L40" s="16">
        <v>1395</v>
      </c>
      <c r="M40" s="16">
        <v>11</v>
      </c>
    </row>
    <row r="41" spans="1:13" x14ac:dyDescent="0.35">
      <c r="A41" s="11" t="s">
        <v>191</v>
      </c>
      <c r="B41" s="16">
        <v>5195</v>
      </c>
      <c r="C41" s="16">
        <v>10</v>
      </c>
      <c r="D41" s="16">
        <v>55</v>
      </c>
      <c r="E41" s="16">
        <v>490</v>
      </c>
      <c r="F41" s="16">
        <v>1975</v>
      </c>
      <c r="G41" s="16">
        <v>705</v>
      </c>
      <c r="H41" s="16">
        <v>480</v>
      </c>
      <c r="I41" s="16">
        <v>290</v>
      </c>
      <c r="J41" s="16">
        <v>205</v>
      </c>
      <c r="K41" s="16">
        <v>135</v>
      </c>
      <c r="L41" s="16">
        <v>855</v>
      </c>
      <c r="M41" s="16">
        <v>16</v>
      </c>
    </row>
    <row r="42" spans="1:13" x14ac:dyDescent="0.35">
      <c r="A42" s="11" t="s">
        <v>192</v>
      </c>
      <c r="B42" s="16">
        <v>4075</v>
      </c>
      <c r="C42" s="16">
        <v>10</v>
      </c>
      <c r="D42" s="16">
        <v>40</v>
      </c>
      <c r="E42" s="16">
        <v>55</v>
      </c>
      <c r="F42" s="16">
        <v>145</v>
      </c>
      <c r="G42" s="16">
        <v>1620</v>
      </c>
      <c r="H42" s="16">
        <v>710</v>
      </c>
      <c r="I42" s="16">
        <v>360</v>
      </c>
      <c r="J42" s="16">
        <v>240</v>
      </c>
      <c r="K42" s="16">
        <v>210</v>
      </c>
      <c r="L42" s="16">
        <v>690</v>
      </c>
      <c r="M42" s="16">
        <v>21</v>
      </c>
    </row>
    <row r="43" spans="1:13" x14ac:dyDescent="0.35">
      <c r="A43" s="11" t="s">
        <v>193</v>
      </c>
      <c r="B43" s="16">
        <v>5435</v>
      </c>
      <c r="C43" s="16">
        <v>10</v>
      </c>
      <c r="D43" s="16">
        <v>60</v>
      </c>
      <c r="E43" s="16">
        <v>195</v>
      </c>
      <c r="F43" s="16">
        <v>305</v>
      </c>
      <c r="G43" s="16">
        <v>2165</v>
      </c>
      <c r="H43" s="16">
        <v>1030</v>
      </c>
      <c r="I43" s="16">
        <v>375</v>
      </c>
      <c r="J43" s="16">
        <v>245</v>
      </c>
      <c r="K43" s="16">
        <v>240</v>
      </c>
      <c r="L43" s="16">
        <v>805</v>
      </c>
      <c r="M43" s="16">
        <v>20</v>
      </c>
    </row>
    <row r="44" spans="1:13" x14ac:dyDescent="0.35">
      <c r="A44" s="11" t="s">
        <v>194</v>
      </c>
      <c r="B44" s="16">
        <v>3645</v>
      </c>
      <c r="C44" s="16" t="s">
        <v>775</v>
      </c>
      <c r="D44" s="16">
        <v>30</v>
      </c>
      <c r="E44" s="16">
        <v>35</v>
      </c>
      <c r="F44" s="16">
        <v>170</v>
      </c>
      <c r="G44" s="16">
        <v>365</v>
      </c>
      <c r="H44" s="16">
        <v>1015</v>
      </c>
      <c r="I44" s="16">
        <v>725</v>
      </c>
      <c r="J44" s="16">
        <v>260</v>
      </c>
      <c r="K44" s="16">
        <v>265</v>
      </c>
      <c r="L44" s="16">
        <v>770</v>
      </c>
      <c r="M44" s="16">
        <v>26</v>
      </c>
    </row>
    <row r="45" spans="1:13" x14ac:dyDescent="0.35">
      <c r="A45" s="11" t="s">
        <v>195</v>
      </c>
      <c r="B45" s="16">
        <v>4335</v>
      </c>
      <c r="C45" s="16">
        <v>5</v>
      </c>
      <c r="D45" s="16">
        <v>50</v>
      </c>
      <c r="E45" s="16">
        <v>45</v>
      </c>
      <c r="F45" s="16">
        <v>135</v>
      </c>
      <c r="G45" s="16">
        <v>270</v>
      </c>
      <c r="H45" s="16">
        <v>660</v>
      </c>
      <c r="I45" s="16">
        <v>1195</v>
      </c>
      <c r="J45" s="16">
        <v>525</v>
      </c>
      <c r="K45" s="16">
        <v>545</v>
      </c>
      <c r="L45" s="16">
        <v>900</v>
      </c>
      <c r="M45" s="16">
        <v>30</v>
      </c>
    </row>
    <row r="46" spans="1:13" x14ac:dyDescent="0.35">
      <c r="A46" s="11" t="s">
        <v>196</v>
      </c>
      <c r="B46" s="16">
        <v>5085</v>
      </c>
      <c r="C46" s="16">
        <v>15</v>
      </c>
      <c r="D46" s="16">
        <v>50</v>
      </c>
      <c r="E46" s="16">
        <v>35</v>
      </c>
      <c r="F46" s="16">
        <v>80</v>
      </c>
      <c r="G46" s="16">
        <v>770</v>
      </c>
      <c r="H46" s="16">
        <v>1280</v>
      </c>
      <c r="I46" s="16">
        <v>435</v>
      </c>
      <c r="J46" s="16">
        <v>285</v>
      </c>
      <c r="K46" s="16">
        <v>775</v>
      </c>
      <c r="L46" s="16">
        <v>1350</v>
      </c>
      <c r="M46" s="16">
        <v>29</v>
      </c>
    </row>
    <row r="47" spans="1:13" x14ac:dyDescent="0.35">
      <c r="A47" s="11" t="s">
        <v>197</v>
      </c>
      <c r="B47" s="16">
        <v>5680</v>
      </c>
      <c r="C47" s="16">
        <v>10</v>
      </c>
      <c r="D47" s="16">
        <v>70</v>
      </c>
      <c r="E47" s="16">
        <v>45</v>
      </c>
      <c r="F47" s="16">
        <v>40</v>
      </c>
      <c r="G47" s="16">
        <v>65</v>
      </c>
      <c r="H47" s="16">
        <v>430</v>
      </c>
      <c r="I47" s="16">
        <v>1455</v>
      </c>
      <c r="J47" s="16">
        <v>920</v>
      </c>
      <c r="K47" s="16">
        <v>770</v>
      </c>
      <c r="L47" s="16">
        <v>1875</v>
      </c>
      <c r="M47" s="16">
        <v>34</v>
      </c>
    </row>
    <row r="48" spans="1:13" x14ac:dyDescent="0.35">
      <c r="A48" s="11" t="s">
        <v>198</v>
      </c>
      <c r="B48" s="16">
        <v>5210</v>
      </c>
      <c r="C48" s="16">
        <v>10</v>
      </c>
      <c r="D48" s="16">
        <v>30</v>
      </c>
      <c r="E48" s="16">
        <v>35</v>
      </c>
      <c r="F48" s="16">
        <v>25</v>
      </c>
      <c r="G48" s="16">
        <v>30</v>
      </c>
      <c r="H48" s="16">
        <v>60</v>
      </c>
      <c r="I48" s="16">
        <v>130</v>
      </c>
      <c r="J48" s="16">
        <v>1045</v>
      </c>
      <c r="K48" s="16">
        <v>1470</v>
      </c>
      <c r="L48" s="16">
        <v>2375</v>
      </c>
      <c r="M48" s="16">
        <v>40</v>
      </c>
    </row>
    <row r="49" spans="1:13" x14ac:dyDescent="0.35">
      <c r="A49" s="11" t="s">
        <v>199</v>
      </c>
      <c r="B49" s="16">
        <v>7330</v>
      </c>
      <c r="C49" s="16">
        <v>20</v>
      </c>
      <c r="D49" s="16">
        <v>65</v>
      </c>
      <c r="E49" s="16">
        <v>95</v>
      </c>
      <c r="F49" s="16">
        <v>80</v>
      </c>
      <c r="G49" s="16">
        <v>125</v>
      </c>
      <c r="H49" s="16">
        <v>150</v>
      </c>
      <c r="I49" s="16">
        <v>140</v>
      </c>
      <c r="J49" s="16">
        <v>110</v>
      </c>
      <c r="K49" s="16">
        <v>1470</v>
      </c>
      <c r="L49" s="16">
        <v>5075</v>
      </c>
      <c r="M49" s="16">
        <v>44</v>
      </c>
    </row>
    <row r="50" spans="1:13" x14ac:dyDescent="0.35">
      <c r="A50" s="11" t="s">
        <v>200</v>
      </c>
      <c r="B50" s="16">
        <v>6835</v>
      </c>
      <c r="C50" s="16">
        <v>15</v>
      </c>
      <c r="D50" s="16">
        <v>150</v>
      </c>
      <c r="E50" s="16">
        <v>55</v>
      </c>
      <c r="F50" s="16">
        <v>60</v>
      </c>
      <c r="G50" s="16">
        <v>60</v>
      </c>
      <c r="H50" s="16">
        <v>45</v>
      </c>
      <c r="I50" s="16">
        <v>385</v>
      </c>
      <c r="J50" s="16">
        <v>2255</v>
      </c>
      <c r="K50" s="16">
        <v>1505</v>
      </c>
      <c r="L50" s="16">
        <v>2300</v>
      </c>
      <c r="M50" s="16">
        <v>36</v>
      </c>
    </row>
    <row r="51" spans="1:13" x14ac:dyDescent="0.35">
      <c r="A51" s="11" t="s">
        <v>201</v>
      </c>
      <c r="B51" s="16">
        <v>9240</v>
      </c>
      <c r="C51" s="16" t="s">
        <v>775</v>
      </c>
      <c r="D51" s="16">
        <v>40</v>
      </c>
      <c r="E51" s="16">
        <v>25</v>
      </c>
      <c r="F51" s="16">
        <v>25</v>
      </c>
      <c r="G51" s="16">
        <v>30</v>
      </c>
      <c r="H51" s="16">
        <v>75</v>
      </c>
      <c r="I51" s="16">
        <v>2235</v>
      </c>
      <c r="J51" s="16">
        <v>2495</v>
      </c>
      <c r="K51" s="16">
        <v>2535</v>
      </c>
      <c r="L51" s="16">
        <v>1780</v>
      </c>
      <c r="M51" s="16">
        <v>35</v>
      </c>
    </row>
    <row r="52" spans="1:13" x14ac:dyDescent="0.35">
      <c r="A52" s="11" t="s">
        <v>202</v>
      </c>
      <c r="B52" s="16">
        <v>12710</v>
      </c>
      <c r="C52" s="16">
        <v>20</v>
      </c>
      <c r="D52" s="16">
        <v>165</v>
      </c>
      <c r="E52" s="16">
        <v>105</v>
      </c>
      <c r="F52" s="16">
        <v>45</v>
      </c>
      <c r="G52" s="16">
        <v>30</v>
      </c>
      <c r="H52" s="16">
        <v>45</v>
      </c>
      <c r="I52" s="16">
        <v>45</v>
      </c>
      <c r="J52" s="16">
        <v>60</v>
      </c>
      <c r="K52" s="16">
        <v>2065</v>
      </c>
      <c r="L52" s="16">
        <v>10130</v>
      </c>
      <c r="M52" s="16">
        <v>42</v>
      </c>
    </row>
    <row r="53" spans="1:13" x14ac:dyDescent="0.35">
      <c r="A53" s="11" t="s">
        <v>203</v>
      </c>
      <c r="B53" s="16">
        <v>10950</v>
      </c>
      <c r="C53" s="16">
        <v>10</v>
      </c>
      <c r="D53" s="16">
        <v>155</v>
      </c>
      <c r="E53" s="16">
        <v>110</v>
      </c>
      <c r="F53" s="16">
        <v>110</v>
      </c>
      <c r="G53" s="16">
        <v>1585</v>
      </c>
      <c r="H53" s="16">
        <v>1485</v>
      </c>
      <c r="I53" s="16">
        <v>1845</v>
      </c>
      <c r="J53" s="16">
        <v>1775</v>
      </c>
      <c r="K53" s="16">
        <v>1240</v>
      </c>
      <c r="L53" s="16">
        <v>2630</v>
      </c>
      <c r="M53" s="16">
        <v>31</v>
      </c>
    </row>
    <row r="54" spans="1:13" x14ac:dyDescent="0.35">
      <c r="A54" s="11" t="s">
        <v>204</v>
      </c>
      <c r="B54" s="16">
        <v>7335</v>
      </c>
      <c r="C54" s="16">
        <v>10</v>
      </c>
      <c r="D54" s="16">
        <v>515</v>
      </c>
      <c r="E54" s="16">
        <v>1385</v>
      </c>
      <c r="F54" s="16">
        <v>1250</v>
      </c>
      <c r="G54" s="16">
        <v>1000</v>
      </c>
      <c r="H54" s="16">
        <v>505</v>
      </c>
      <c r="I54" s="16">
        <v>360</v>
      </c>
      <c r="J54" s="16">
        <v>325</v>
      </c>
      <c r="K54" s="16">
        <v>250</v>
      </c>
      <c r="L54" s="16">
        <v>1730</v>
      </c>
      <c r="M54" s="16">
        <v>17</v>
      </c>
    </row>
    <row r="55" spans="1:13" x14ac:dyDescent="0.35">
      <c r="A55" s="11" t="s">
        <v>205</v>
      </c>
      <c r="B55" s="16">
        <v>5605</v>
      </c>
      <c r="C55" s="16">
        <v>10</v>
      </c>
      <c r="D55" s="16">
        <v>1095</v>
      </c>
      <c r="E55" s="16">
        <v>785</v>
      </c>
      <c r="F55" s="16">
        <v>445</v>
      </c>
      <c r="G55" s="16">
        <v>335</v>
      </c>
      <c r="H55" s="16">
        <v>320</v>
      </c>
      <c r="I55" s="16">
        <v>320</v>
      </c>
      <c r="J55" s="16">
        <v>265</v>
      </c>
      <c r="K55" s="16">
        <v>255</v>
      </c>
      <c r="L55" s="16">
        <v>1775</v>
      </c>
      <c r="M55" s="16">
        <v>22</v>
      </c>
    </row>
    <row r="56" spans="1:13" x14ac:dyDescent="0.35">
      <c r="A56" s="11" t="s">
        <v>206</v>
      </c>
      <c r="B56" s="16">
        <v>3580</v>
      </c>
      <c r="C56" s="16" t="s">
        <v>775</v>
      </c>
      <c r="D56" s="16">
        <v>125</v>
      </c>
      <c r="E56" s="16">
        <v>65</v>
      </c>
      <c r="F56" s="16">
        <v>250</v>
      </c>
      <c r="G56" s="16">
        <v>455</v>
      </c>
      <c r="H56" s="16">
        <v>865</v>
      </c>
      <c r="I56" s="16">
        <v>580</v>
      </c>
      <c r="J56" s="16">
        <v>155</v>
      </c>
      <c r="K56" s="16">
        <v>115</v>
      </c>
      <c r="L56" s="16">
        <v>970</v>
      </c>
      <c r="M56" s="16">
        <v>26</v>
      </c>
    </row>
    <row r="57" spans="1:13" x14ac:dyDescent="0.35">
      <c r="A57" s="11" t="s">
        <v>207</v>
      </c>
      <c r="B57" s="16">
        <v>4850</v>
      </c>
      <c r="C57" s="16">
        <v>5</v>
      </c>
      <c r="D57" s="16">
        <v>50</v>
      </c>
      <c r="E57" s="16">
        <v>45</v>
      </c>
      <c r="F57" s="16">
        <v>25</v>
      </c>
      <c r="G57" s="16">
        <v>45</v>
      </c>
      <c r="H57" s="16">
        <v>65</v>
      </c>
      <c r="I57" s="16">
        <v>70</v>
      </c>
      <c r="J57" s="16">
        <v>650</v>
      </c>
      <c r="K57" s="16">
        <v>1890</v>
      </c>
      <c r="L57" s="16">
        <v>2005</v>
      </c>
      <c r="M57" s="16">
        <v>39</v>
      </c>
    </row>
    <row r="58" spans="1:13" x14ac:dyDescent="0.35">
      <c r="A58" s="11" t="s">
        <v>208</v>
      </c>
      <c r="B58" s="16">
        <v>4275</v>
      </c>
      <c r="C58" s="16">
        <v>10</v>
      </c>
      <c r="D58" s="16">
        <v>65</v>
      </c>
      <c r="E58" s="16">
        <v>70</v>
      </c>
      <c r="F58" s="16">
        <v>30</v>
      </c>
      <c r="G58" s="16">
        <v>35</v>
      </c>
      <c r="H58" s="16">
        <v>40</v>
      </c>
      <c r="I58" s="16">
        <v>45</v>
      </c>
      <c r="J58" s="16">
        <v>40</v>
      </c>
      <c r="K58" s="16">
        <v>835</v>
      </c>
      <c r="L58" s="16">
        <v>3110</v>
      </c>
      <c r="M58" s="16">
        <v>44</v>
      </c>
    </row>
    <row r="59" spans="1:13" x14ac:dyDescent="0.35">
      <c r="A59" s="11" t="s">
        <v>209</v>
      </c>
      <c r="B59" s="16">
        <v>11125</v>
      </c>
      <c r="C59" s="16">
        <v>10</v>
      </c>
      <c r="D59" s="16">
        <v>120</v>
      </c>
      <c r="E59" s="16">
        <v>165</v>
      </c>
      <c r="F59" s="16">
        <v>150</v>
      </c>
      <c r="G59" s="16">
        <v>160</v>
      </c>
      <c r="H59" s="16">
        <v>395</v>
      </c>
      <c r="I59" s="16">
        <v>1475</v>
      </c>
      <c r="J59" s="16">
        <v>1490</v>
      </c>
      <c r="K59" s="16">
        <v>1860</v>
      </c>
      <c r="L59" s="16">
        <v>5300</v>
      </c>
      <c r="M59" s="16">
        <v>40</v>
      </c>
    </row>
    <row r="60" spans="1:13" x14ac:dyDescent="0.35">
      <c r="A60" s="18" t="s">
        <v>210</v>
      </c>
      <c r="B60" s="19">
        <v>17675</v>
      </c>
      <c r="C60" s="19">
        <v>1715</v>
      </c>
      <c r="D60" s="19">
        <v>4570</v>
      </c>
      <c r="E60" s="19">
        <v>3490</v>
      </c>
      <c r="F60" s="19">
        <v>4160</v>
      </c>
      <c r="G60" s="19">
        <v>1360</v>
      </c>
      <c r="H60" s="19">
        <v>895</v>
      </c>
      <c r="I60" s="19">
        <v>485</v>
      </c>
      <c r="J60" s="19">
        <v>375</v>
      </c>
      <c r="K60" s="19">
        <v>255</v>
      </c>
      <c r="L60" s="19">
        <v>370</v>
      </c>
      <c r="M60" s="19">
        <v>9</v>
      </c>
    </row>
    <row r="61" spans="1:13" x14ac:dyDescent="0.35">
      <c r="A61" s="21" t="s">
        <v>211</v>
      </c>
      <c r="B61" s="22">
        <v>119380</v>
      </c>
      <c r="C61" s="22">
        <v>3900</v>
      </c>
      <c r="D61" s="22">
        <v>37865</v>
      </c>
      <c r="E61" s="22">
        <v>25480</v>
      </c>
      <c r="F61" s="22">
        <v>19795</v>
      </c>
      <c r="G61" s="22">
        <v>13390</v>
      </c>
      <c r="H61" s="22">
        <v>8975</v>
      </c>
      <c r="I61" s="22">
        <v>2905</v>
      </c>
      <c r="J61" s="22">
        <v>1990</v>
      </c>
      <c r="K61" s="22">
        <v>1315</v>
      </c>
      <c r="L61" s="22">
        <v>3765</v>
      </c>
      <c r="M61" s="22">
        <v>9</v>
      </c>
    </row>
    <row r="62" spans="1:13" x14ac:dyDescent="0.35">
      <c r="A62" s="21" t="s">
        <v>212</v>
      </c>
      <c r="B62" s="22">
        <v>111830</v>
      </c>
      <c r="C62" s="22">
        <v>1645</v>
      </c>
      <c r="D62" s="22">
        <v>12360</v>
      </c>
      <c r="E62" s="22">
        <v>11455</v>
      </c>
      <c r="F62" s="22">
        <v>13965</v>
      </c>
      <c r="G62" s="22">
        <v>22960</v>
      </c>
      <c r="H62" s="22">
        <v>13230</v>
      </c>
      <c r="I62" s="22">
        <v>9100</v>
      </c>
      <c r="J62" s="22">
        <v>5350</v>
      </c>
      <c r="K62" s="22">
        <v>4705</v>
      </c>
      <c r="L62" s="22">
        <v>17070</v>
      </c>
      <c r="M62" s="22">
        <v>19</v>
      </c>
    </row>
    <row r="63" spans="1:13" x14ac:dyDescent="0.35">
      <c r="A63" s="21" t="s">
        <v>213</v>
      </c>
      <c r="B63" s="22">
        <v>82960</v>
      </c>
      <c r="C63" s="22">
        <v>270</v>
      </c>
      <c r="D63" s="22">
        <v>7110</v>
      </c>
      <c r="E63" s="22">
        <v>16110</v>
      </c>
      <c r="F63" s="22">
        <v>8680</v>
      </c>
      <c r="G63" s="22">
        <v>9090</v>
      </c>
      <c r="H63" s="22">
        <v>8750</v>
      </c>
      <c r="I63" s="22">
        <v>8325</v>
      </c>
      <c r="J63" s="22">
        <v>4570</v>
      </c>
      <c r="K63" s="22">
        <v>4240</v>
      </c>
      <c r="L63" s="22">
        <v>15820</v>
      </c>
      <c r="M63" s="22">
        <v>21</v>
      </c>
    </row>
    <row r="64" spans="1:13" x14ac:dyDescent="0.35">
      <c r="A64" s="21" t="s">
        <v>214</v>
      </c>
      <c r="B64" s="22">
        <v>89040</v>
      </c>
      <c r="C64" s="22">
        <v>120</v>
      </c>
      <c r="D64" s="22">
        <v>2580</v>
      </c>
      <c r="E64" s="22">
        <v>2935</v>
      </c>
      <c r="F64" s="22">
        <v>2495</v>
      </c>
      <c r="G64" s="22">
        <v>3890</v>
      </c>
      <c r="H64" s="22">
        <v>4050</v>
      </c>
      <c r="I64" s="22">
        <v>7630</v>
      </c>
      <c r="J64" s="22">
        <v>10670</v>
      </c>
      <c r="K64" s="22">
        <v>15490</v>
      </c>
      <c r="L64" s="22">
        <v>39185</v>
      </c>
      <c r="M64" s="22">
        <v>39</v>
      </c>
    </row>
    <row r="65" spans="1:13" x14ac:dyDescent="0.35">
      <c r="A65" s="13" t="s">
        <v>301</v>
      </c>
      <c r="B65" s="15">
        <v>1</v>
      </c>
      <c r="C65" s="15">
        <v>0.02</v>
      </c>
      <c r="D65" s="15">
        <v>0.15</v>
      </c>
      <c r="E65" s="15">
        <v>0.14000000000000001</v>
      </c>
      <c r="F65" s="15">
        <v>0.12</v>
      </c>
      <c r="G65" s="15">
        <v>0.12</v>
      </c>
      <c r="H65" s="15">
        <v>0.09</v>
      </c>
      <c r="I65" s="15">
        <v>7.0000000000000007E-2</v>
      </c>
      <c r="J65" s="15">
        <v>0.05</v>
      </c>
      <c r="K65" s="15">
        <v>0.06</v>
      </c>
      <c r="L65" s="15">
        <v>0.18</v>
      </c>
      <c r="M65" s="15" t="s">
        <v>776</v>
      </c>
    </row>
    <row r="66" spans="1:13" x14ac:dyDescent="0.35">
      <c r="A66" s="11" t="s">
        <v>56</v>
      </c>
      <c r="B66" s="11"/>
      <c r="C66" s="11"/>
      <c r="D66" s="11"/>
      <c r="E66" s="11"/>
      <c r="F66" s="11"/>
      <c r="G66" s="11"/>
      <c r="H66" s="11"/>
      <c r="I66" s="11"/>
      <c r="J66" s="11"/>
      <c r="K66" s="11"/>
      <c r="L66" s="11"/>
      <c r="M66" s="11"/>
    </row>
    <row r="67" spans="1:13" ht="170.5" x14ac:dyDescent="0.35">
      <c r="A67" s="24" t="s">
        <v>101</v>
      </c>
      <c r="B67" s="11"/>
      <c r="C67" s="11"/>
      <c r="D67" s="11"/>
      <c r="E67" s="11"/>
      <c r="F67" s="11"/>
      <c r="G67" s="11"/>
      <c r="H67" s="11"/>
      <c r="I67" s="11"/>
      <c r="J67" s="11"/>
      <c r="K67" s="11"/>
      <c r="L67" s="11"/>
      <c r="M67" s="11"/>
    </row>
    <row r="68" spans="1:13" ht="77.5" x14ac:dyDescent="0.35">
      <c r="A68" s="24" t="s">
        <v>102</v>
      </c>
      <c r="B68" s="11"/>
      <c r="C68" s="11"/>
      <c r="D68" s="11"/>
      <c r="E68" s="11"/>
      <c r="F68" s="11"/>
      <c r="G68" s="11"/>
      <c r="H68" s="11"/>
      <c r="I68" s="11"/>
      <c r="J68" s="11"/>
      <c r="K68" s="11"/>
      <c r="L68" s="11"/>
      <c r="M68" s="11"/>
    </row>
    <row r="69" spans="1:13" ht="108.5" x14ac:dyDescent="0.35">
      <c r="A69" s="24" t="s">
        <v>103</v>
      </c>
      <c r="B69" s="11"/>
      <c r="C69" s="11"/>
      <c r="D69" s="11"/>
      <c r="E69" s="11"/>
      <c r="F69" s="11"/>
      <c r="G69" s="11"/>
      <c r="H69" s="11"/>
      <c r="I69" s="11"/>
      <c r="J69" s="11"/>
      <c r="K69" s="11"/>
      <c r="L69" s="11"/>
      <c r="M69" s="11"/>
    </row>
    <row r="70" spans="1:13" ht="77.5" x14ac:dyDescent="0.35">
      <c r="A70" s="38" t="s">
        <v>807</v>
      </c>
      <c r="B70" s="11"/>
      <c r="C70" s="11"/>
      <c r="D70" s="11"/>
      <c r="E70" s="11"/>
      <c r="F70" s="11"/>
      <c r="G70" s="11"/>
      <c r="H70" s="11"/>
      <c r="I70" s="11"/>
      <c r="J70" s="11"/>
      <c r="K70" s="11"/>
      <c r="L70" s="11"/>
      <c r="M70" s="11"/>
    </row>
    <row r="71" spans="1:13" ht="62" x14ac:dyDescent="0.35">
      <c r="A71" s="24" t="s">
        <v>104</v>
      </c>
      <c r="B71" s="11"/>
      <c r="C71" s="11"/>
      <c r="D71" s="11"/>
      <c r="E71" s="11"/>
      <c r="F71" s="11"/>
      <c r="G71" s="11"/>
      <c r="H71" s="11"/>
      <c r="I71" s="11"/>
      <c r="J71" s="11"/>
      <c r="K71" s="11"/>
      <c r="L71" s="11"/>
      <c r="M71" s="11"/>
    </row>
  </sheetData>
  <sheetProtection sheet="1" objects="1" scenarios="1"/>
  <conditionalFormatting sqref="A1">
    <cfRule type="dataBar" priority="2">
      <dataBar>
        <cfvo type="num" val="0"/>
        <cfvo type="num" val="1"/>
        <color rgb="FFB4A9D4"/>
      </dataBar>
      <extLst>
        <ext xmlns:x14="http://schemas.microsoft.com/office/spreadsheetml/2009/9/main" uri="{B025F937-C7B1-47D3-B67F-A62EFF666E3E}">
          <x14:id>{3526F28F-55A5-4819-8EBC-DA177B98BE6E}</x14:id>
        </ext>
      </extLst>
    </cfRule>
  </conditionalFormatting>
  <conditionalFormatting sqref="B65:L65">
    <cfRule type="dataBar" priority="1">
      <dataBar>
        <cfvo type="num" val="0"/>
        <cfvo type="num" val="1"/>
        <color rgb="FFB4A9D4"/>
      </dataBar>
      <extLst>
        <ext xmlns:x14="http://schemas.microsoft.com/office/spreadsheetml/2009/9/main" uri="{B025F937-C7B1-47D3-B67F-A62EFF666E3E}">
          <x14:id>{465F0DC9-845F-4495-9AFB-04A7CD3B4C53}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526F28F-55A5-4819-8EBC-DA177B98BE6E}">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465F0DC9-845F-4495-9AFB-04A7CD3B4C53}">
            <x14:dataBar minLength="0" maxLength="100" gradient="0">
              <x14:cfvo type="num">
                <xm:f>0</xm:f>
              </x14:cfvo>
              <x14:cfvo type="num">
                <xm:f>1</xm:f>
              </x14:cfvo>
              <x14:negativeFillColor rgb="FFB4A9D4"/>
              <x14:axisColor rgb="FF000000"/>
            </x14:dataBar>
          </x14:cfRule>
          <xm:sqref>B65:L65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9"/>
  <sheetViews>
    <sheetView zoomScaleNormal="100" workbookViewId="0"/>
  </sheetViews>
  <sheetFormatPr defaultColWidth="10.58203125" defaultRowHeight="15.5" x14ac:dyDescent="0.35"/>
  <cols>
    <col min="1" max="1" width="50.58203125" customWidth="1"/>
    <col min="2" max="10" width="16.58203125" customWidth="1"/>
  </cols>
  <sheetData>
    <row r="1" spans="1:10" ht="21" x14ac:dyDescent="0.5">
      <c r="A1" s="10" t="s">
        <v>11</v>
      </c>
      <c r="B1" s="11"/>
      <c r="C1" s="11"/>
      <c r="D1" s="11"/>
      <c r="E1" s="11"/>
      <c r="F1" s="11"/>
      <c r="G1" s="11"/>
      <c r="H1" s="11"/>
      <c r="I1" s="11"/>
      <c r="J1" s="11"/>
    </row>
    <row r="2" spans="1:10" x14ac:dyDescent="0.35">
      <c r="A2" s="11" t="s">
        <v>45</v>
      </c>
      <c r="B2" s="11"/>
      <c r="C2" s="11"/>
      <c r="D2" s="11"/>
      <c r="E2" s="11"/>
      <c r="F2" s="11"/>
      <c r="G2" s="11"/>
      <c r="H2" s="11"/>
      <c r="I2" s="11"/>
      <c r="J2" s="11"/>
    </row>
    <row r="3" spans="1:10" x14ac:dyDescent="0.35">
      <c r="A3" s="11" t="s">
        <v>19</v>
      </c>
      <c r="B3" s="11"/>
      <c r="C3" s="11"/>
      <c r="D3" s="11"/>
      <c r="E3" s="11"/>
      <c r="F3" s="11"/>
      <c r="G3" s="11"/>
      <c r="H3" s="11"/>
      <c r="I3" s="11"/>
      <c r="J3" s="11"/>
    </row>
    <row r="4" spans="1:10" x14ac:dyDescent="0.35">
      <c r="A4" s="11" t="s">
        <v>20</v>
      </c>
      <c r="B4" s="11"/>
      <c r="C4" s="11"/>
      <c r="D4" s="11"/>
      <c r="E4" s="11"/>
      <c r="F4" s="11"/>
      <c r="G4" s="11"/>
      <c r="H4" s="11"/>
      <c r="I4" s="11"/>
      <c r="J4" s="11"/>
    </row>
    <row r="5" spans="1:10" x14ac:dyDescent="0.35">
      <c r="A5" s="11" t="s">
        <v>46</v>
      </c>
      <c r="B5" s="11"/>
      <c r="C5" s="11"/>
      <c r="D5" s="11"/>
      <c r="E5" s="11"/>
      <c r="F5" s="11"/>
      <c r="G5" s="11"/>
      <c r="H5" s="11"/>
      <c r="I5" s="11"/>
      <c r="J5" s="11"/>
    </row>
    <row r="6" spans="1:10" ht="110.15" customHeight="1" x14ac:dyDescent="0.35">
      <c r="A6" s="104" t="s">
        <v>843</v>
      </c>
      <c r="B6" s="82" t="s">
        <v>844</v>
      </c>
      <c r="C6" s="82" t="s">
        <v>845</v>
      </c>
      <c r="D6" s="82" t="s">
        <v>846</v>
      </c>
      <c r="E6" s="82" t="s">
        <v>847</v>
      </c>
      <c r="F6" s="82" t="s">
        <v>848</v>
      </c>
      <c r="G6" s="90" t="s">
        <v>302</v>
      </c>
      <c r="H6" s="90" t="s">
        <v>303</v>
      </c>
      <c r="I6" s="90" t="s">
        <v>304</v>
      </c>
      <c r="J6" s="91" t="s">
        <v>305</v>
      </c>
    </row>
    <row r="7" spans="1:10" x14ac:dyDescent="0.35">
      <c r="A7" s="92" t="s">
        <v>157</v>
      </c>
      <c r="B7" s="25">
        <v>116646723</v>
      </c>
      <c r="C7" s="25">
        <v>30656464</v>
      </c>
      <c r="D7" s="25">
        <v>24397172</v>
      </c>
      <c r="E7" s="25">
        <v>20586244</v>
      </c>
      <c r="F7" s="25">
        <v>41006842</v>
      </c>
      <c r="G7" s="15">
        <v>0.26</v>
      </c>
      <c r="H7" s="15">
        <v>0.21</v>
      </c>
      <c r="I7" s="15">
        <v>0.18</v>
      </c>
      <c r="J7" s="93">
        <v>0.35</v>
      </c>
    </row>
    <row r="8" spans="1:10" x14ac:dyDescent="0.35">
      <c r="A8" s="94" t="s">
        <v>239</v>
      </c>
      <c r="B8" s="26">
        <v>3537016</v>
      </c>
      <c r="C8" s="26">
        <v>1006323</v>
      </c>
      <c r="D8" s="26">
        <v>681117</v>
      </c>
      <c r="E8" s="26">
        <v>578868</v>
      </c>
      <c r="F8" s="26">
        <v>1270708</v>
      </c>
      <c r="G8" s="17">
        <v>0.28000000000000003</v>
      </c>
      <c r="H8" s="17">
        <v>0.19</v>
      </c>
      <c r="I8" s="17">
        <v>0.16</v>
      </c>
      <c r="J8" s="95">
        <v>0.36</v>
      </c>
    </row>
    <row r="9" spans="1:10" x14ac:dyDescent="0.35">
      <c r="A9" s="94" t="s">
        <v>240</v>
      </c>
      <c r="B9" s="26">
        <v>2966957</v>
      </c>
      <c r="C9" s="26">
        <v>783024</v>
      </c>
      <c r="D9" s="26">
        <v>595119</v>
      </c>
      <c r="E9" s="26">
        <v>540163</v>
      </c>
      <c r="F9" s="26">
        <v>1048651</v>
      </c>
      <c r="G9" s="17">
        <v>0.26</v>
      </c>
      <c r="H9" s="17">
        <v>0.2</v>
      </c>
      <c r="I9" s="17">
        <v>0.18</v>
      </c>
      <c r="J9" s="95">
        <v>0.35</v>
      </c>
    </row>
    <row r="10" spans="1:10" x14ac:dyDescent="0.35">
      <c r="A10" s="94" t="s">
        <v>241</v>
      </c>
      <c r="B10" s="26">
        <v>2261116</v>
      </c>
      <c r="C10" s="26">
        <v>627111</v>
      </c>
      <c r="D10" s="26">
        <v>437187</v>
      </c>
      <c r="E10" s="26">
        <v>392711</v>
      </c>
      <c r="F10" s="26">
        <v>804107</v>
      </c>
      <c r="G10" s="17">
        <v>0.28000000000000003</v>
      </c>
      <c r="H10" s="17">
        <v>0.19</v>
      </c>
      <c r="I10" s="17">
        <v>0.17</v>
      </c>
      <c r="J10" s="95">
        <v>0.36</v>
      </c>
    </row>
    <row r="11" spans="1:10" x14ac:dyDescent="0.35">
      <c r="A11" s="94" t="s">
        <v>242</v>
      </c>
      <c r="B11" s="26">
        <v>1259676</v>
      </c>
      <c r="C11" s="26">
        <v>342595</v>
      </c>
      <c r="D11" s="26">
        <v>264062</v>
      </c>
      <c r="E11" s="26">
        <v>246375</v>
      </c>
      <c r="F11" s="26">
        <v>406644</v>
      </c>
      <c r="G11" s="17">
        <v>0.27</v>
      </c>
      <c r="H11" s="17">
        <v>0.21</v>
      </c>
      <c r="I11" s="17">
        <v>0.2</v>
      </c>
      <c r="J11" s="95">
        <v>0.32</v>
      </c>
    </row>
    <row r="12" spans="1:10" x14ac:dyDescent="0.35">
      <c r="A12" s="94" t="s">
        <v>243</v>
      </c>
      <c r="B12" s="26">
        <v>1289528</v>
      </c>
      <c r="C12" s="26">
        <v>347026</v>
      </c>
      <c r="D12" s="26">
        <v>233854</v>
      </c>
      <c r="E12" s="26">
        <v>235972</v>
      </c>
      <c r="F12" s="26">
        <v>472676</v>
      </c>
      <c r="G12" s="17">
        <v>0.27</v>
      </c>
      <c r="H12" s="17">
        <v>0.18</v>
      </c>
      <c r="I12" s="17">
        <v>0.18</v>
      </c>
      <c r="J12" s="95">
        <v>0.37</v>
      </c>
    </row>
    <row r="13" spans="1:10" x14ac:dyDescent="0.35">
      <c r="A13" s="94" t="s">
        <v>244</v>
      </c>
      <c r="B13" s="26">
        <v>2948548</v>
      </c>
      <c r="C13" s="26">
        <v>773554</v>
      </c>
      <c r="D13" s="26">
        <v>610520</v>
      </c>
      <c r="E13" s="26">
        <v>541275</v>
      </c>
      <c r="F13" s="26">
        <v>1023199</v>
      </c>
      <c r="G13" s="17">
        <v>0.26</v>
      </c>
      <c r="H13" s="17">
        <v>0.21</v>
      </c>
      <c r="I13" s="17">
        <v>0.18</v>
      </c>
      <c r="J13" s="95">
        <v>0.35</v>
      </c>
    </row>
    <row r="14" spans="1:10" x14ac:dyDescent="0.35">
      <c r="A14" s="94" t="s">
        <v>245</v>
      </c>
      <c r="B14" s="26">
        <v>3994894</v>
      </c>
      <c r="C14" s="26">
        <v>1091868</v>
      </c>
      <c r="D14" s="26">
        <v>749028</v>
      </c>
      <c r="E14" s="26">
        <v>678277</v>
      </c>
      <c r="F14" s="26">
        <v>1475722</v>
      </c>
      <c r="G14" s="17">
        <v>0.27</v>
      </c>
      <c r="H14" s="17">
        <v>0.19</v>
      </c>
      <c r="I14" s="17">
        <v>0.17</v>
      </c>
      <c r="J14" s="95">
        <v>0.37</v>
      </c>
    </row>
    <row r="15" spans="1:10" x14ac:dyDescent="0.35">
      <c r="A15" s="94" t="s">
        <v>246</v>
      </c>
      <c r="B15" s="26">
        <v>3410871</v>
      </c>
      <c r="C15" s="26">
        <v>924269</v>
      </c>
      <c r="D15" s="26">
        <v>640600</v>
      </c>
      <c r="E15" s="26">
        <v>557583</v>
      </c>
      <c r="F15" s="26">
        <v>1288420</v>
      </c>
      <c r="G15" s="17">
        <v>0.27</v>
      </c>
      <c r="H15" s="17">
        <v>0.19</v>
      </c>
      <c r="I15" s="17">
        <v>0.16</v>
      </c>
      <c r="J15" s="95">
        <v>0.38</v>
      </c>
    </row>
    <row r="16" spans="1:10" x14ac:dyDescent="0.35">
      <c r="A16" s="94" t="s">
        <v>247</v>
      </c>
      <c r="B16" s="26">
        <v>1102400</v>
      </c>
      <c r="C16" s="26">
        <v>293772</v>
      </c>
      <c r="D16" s="26">
        <v>217574</v>
      </c>
      <c r="E16" s="26">
        <v>217781</v>
      </c>
      <c r="F16" s="26">
        <v>373273</v>
      </c>
      <c r="G16" s="17">
        <v>0.27</v>
      </c>
      <c r="H16" s="17">
        <v>0.2</v>
      </c>
      <c r="I16" s="17">
        <v>0.2</v>
      </c>
      <c r="J16" s="95">
        <v>0.34</v>
      </c>
    </row>
    <row r="17" spans="1:10" x14ac:dyDescent="0.35">
      <c r="A17" s="94" t="s">
        <v>248</v>
      </c>
      <c r="B17" s="26">
        <v>1936631</v>
      </c>
      <c r="C17" s="26">
        <v>520584</v>
      </c>
      <c r="D17" s="26">
        <v>372096</v>
      </c>
      <c r="E17" s="26">
        <v>356133</v>
      </c>
      <c r="F17" s="26">
        <v>687819</v>
      </c>
      <c r="G17" s="17">
        <v>0.27</v>
      </c>
      <c r="H17" s="17">
        <v>0.19</v>
      </c>
      <c r="I17" s="17">
        <v>0.18</v>
      </c>
      <c r="J17" s="95">
        <v>0.36</v>
      </c>
    </row>
    <row r="18" spans="1:10" x14ac:dyDescent="0.35">
      <c r="A18" s="94" t="s">
        <v>249</v>
      </c>
      <c r="B18" s="26">
        <v>1033216</v>
      </c>
      <c r="C18" s="26">
        <v>287488</v>
      </c>
      <c r="D18" s="26">
        <v>212354</v>
      </c>
      <c r="E18" s="26">
        <v>201597</v>
      </c>
      <c r="F18" s="26">
        <v>331777</v>
      </c>
      <c r="G18" s="17">
        <v>0.28000000000000003</v>
      </c>
      <c r="H18" s="17">
        <v>0.21</v>
      </c>
      <c r="I18" s="17">
        <v>0.2</v>
      </c>
      <c r="J18" s="95">
        <v>0.32</v>
      </c>
    </row>
    <row r="19" spans="1:10" x14ac:dyDescent="0.35">
      <c r="A19" s="94" t="s">
        <v>250</v>
      </c>
      <c r="B19" s="26">
        <v>6857769</v>
      </c>
      <c r="C19" s="26">
        <v>1888606</v>
      </c>
      <c r="D19" s="26">
        <v>1341046</v>
      </c>
      <c r="E19" s="26">
        <v>1213950</v>
      </c>
      <c r="F19" s="26">
        <v>2414167</v>
      </c>
      <c r="G19" s="17">
        <v>0.28000000000000003</v>
      </c>
      <c r="H19" s="17">
        <v>0.2</v>
      </c>
      <c r="I19" s="17">
        <v>0.18</v>
      </c>
      <c r="J19" s="95">
        <v>0.35</v>
      </c>
    </row>
    <row r="20" spans="1:10" x14ac:dyDescent="0.35">
      <c r="A20" s="94" t="s">
        <v>251</v>
      </c>
      <c r="B20" s="26">
        <v>3387676</v>
      </c>
      <c r="C20" s="26">
        <v>924566</v>
      </c>
      <c r="D20" s="26">
        <v>658348</v>
      </c>
      <c r="E20" s="26">
        <v>563739</v>
      </c>
      <c r="F20" s="26">
        <v>1241023</v>
      </c>
      <c r="G20" s="17">
        <v>0.27</v>
      </c>
      <c r="H20" s="17">
        <v>0.19</v>
      </c>
      <c r="I20" s="17">
        <v>0.17</v>
      </c>
      <c r="J20" s="95">
        <v>0.37</v>
      </c>
    </row>
    <row r="21" spans="1:10" x14ac:dyDescent="0.35">
      <c r="A21" s="94" t="s">
        <v>252</v>
      </c>
      <c r="B21" s="26">
        <v>8705810</v>
      </c>
      <c r="C21" s="26">
        <v>2340909</v>
      </c>
      <c r="D21" s="26">
        <v>1659139</v>
      </c>
      <c r="E21" s="26">
        <v>1477302</v>
      </c>
      <c r="F21" s="26">
        <v>3228461</v>
      </c>
      <c r="G21" s="17">
        <v>0.27</v>
      </c>
      <c r="H21" s="17">
        <v>0.19</v>
      </c>
      <c r="I21" s="17">
        <v>0.17</v>
      </c>
      <c r="J21" s="95">
        <v>0.37</v>
      </c>
    </row>
    <row r="22" spans="1:10" x14ac:dyDescent="0.35">
      <c r="A22" s="94" t="s">
        <v>253</v>
      </c>
      <c r="B22" s="26">
        <v>18409492</v>
      </c>
      <c r="C22" s="26">
        <v>5118388</v>
      </c>
      <c r="D22" s="26">
        <v>3466402</v>
      </c>
      <c r="E22" s="26">
        <v>3122958</v>
      </c>
      <c r="F22" s="26">
        <v>6701744</v>
      </c>
      <c r="G22" s="17">
        <v>0.28000000000000003</v>
      </c>
      <c r="H22" s="17">
        <v>0.19</v>
      </c>
      <c r="I22" s="17">
        <v>0.17</v>
      </c>
      <c r="J22" s="95">
        <v>0.36</v>
      </c>
    </row>
    <row r="23" spans="1:10" x14ac:dyDescent="0.35">
      <c r="A23" s="94" t="s">
        <v>254</v>
      </c>
      <c r="B23" s="26">
        <v>3811359</v>
      </c>
      <c r="C23" s="26">
        <v>1047049</v>
      </c>
      <c r="D23" s="26">
        <v>748687</v>
      </c>
      <c r="E23" s="26">
        <v>664104</v>
      </c>
      <c r="F23" s="26">
        <v>1351520</v>
      </c>
      <c r="G23" s="17">
        <v>0.27</v>
      </c>
      <c r="H23" s="17">
        <v>0.2</v>
      </c>
      <c r="I23" s="17">
        <v>0.17</v>
      </c>
      <c r="J23" s="95">
        <v>0.35</v>
      </c>
    </row>
    <row r="24" spans="1:10" x14ac:dyDescent="0.35">
      <c r="A24" s="94" t="s">
        <v>255</v>
      </c>
      <c r="B24" s="26">
        <v>1917898</v>
      </c>
      <c r="C24" s="26">
        <v>534072</v>
      </c>
      <c r="D24" s="26">
        <v>349366</v>
      </c>
      <c r="E24" s="26">
        <v>311158</v>
      </c>
      <c r="F24" s="26">
        <v>723302</v>
      </c>
      <c r="G24" s="17">
        <v>0.28000000000000003</v>
      </c>
      <c r="H24" s="17">
        <v>0.18</v>
      </c>
      <c r="I24" s="17">
        <v>0.16</v>
      </c>
      <c r="J24" s="95">
        <v>0.38</v>
      </c>
    </row>
    <row r="25" spans="1:10" x14ac:dyDescent="0.35">
      <c r="A25" s="94" t="s">
        <v>256</v>
      </c>
      <c r="B25" s="26">
        <v>2105044</v>
      </c>
      <c r="C25" s="26">
        <v>553117</v>
      </c>
      <c r="D25" s="26">
        <v>407512</v>
      </c>
      <c r="E25" s="26">
        <v>375262</v>
      </c>
      <c r="F25" s="26">
        <v>769153</v>
      </c>
      <c r="G25" s="17">
        <v>0.26</v>
      </c>
      <c r="H25" s="17">
        <v>0.19</v>
      </c>
      <c r="I25" s="17">
        <v>0.18</v>
      </c>
      <c r="J25" s="95">
        <v>0.37</v>
      </c>
    </row>
    <row r="26" spans="1:10" x14ac:dyDescent="0.35">
      <c r="A26" s="94" t="s">
        <v>257</v>
      </c>
      <c r="B26" s="26">
        <v>1581578</v>
      </c>
      <c r="C26" s="26">
        <v>425665</v>
      </c>
      <c r="D26" s="26">
        <v>320889</v>
      </c>
      <c r="E26" s="26">
        <v>282712</v>
      </c>
      <c r="F26" s="26">
        <v>552312</v>
      </c>
      <c r="G26" s="17">
        <v>0.27</v>
      </c>
      <c r="H26" s="17">
        <v>0.2</v>
      </c>
      <c r="I26" s="17">
        <v>0.18</v>
      </c>
      <c r="J26" s="95">
        <v>0.35</v>
      </c>
    </row>
    <row r="27" spans="1:10" x14ac:dyDescent="0.35">
      <c r="A27" s="94" t="s">
        <v>258</v>
      </c>
      <c r="B27" s="26">
        <v>294350</v>
      </c>
      <c r="C27" s="26">
        <v>79892</v>
      </c>
      <c r="D27" s="26">
        <v>64245</v>
      </c>
      <c r="E27" s="26">
        <v>57096</v>
      </c>
      <c r="F27" s="26">
        <v>93117</v>
      </c>
      <c r="G27" s="17">
        <v>0.27</v>
      </c>
      <c r="H27" s="17">
        <v>0.22</v>
      </c>
      <c r="I27" s="17">
        <v>0.19</v>
      </c>
      <c r="J27" s="95">
        <v>0.32</v>
      </c>
    </row>
    <row r="28" spans="1:10" x14ac:dyDescent="0.35">
      <c r="A28" s="94" t="s">
        <v>259</v>
      </c>
      <c r="B28" s="26">
        <v>3870982</v>
      </c>
      <c r="C28" s="26">
        <v>1038085</v>
      </c>
      <c r="D28" s="26">
        <v>732806</v>
      </c>
      <c r="E28" s="26">
        <v>639616</v>
      </c>
      <c r="F28" s="26">
        <v>1460475</v>
      </c>
      <c r="G28" s="17">
        <v>0.27</v>
      </c>
      <c r="H28" s="17">
        <v>0.19</v>
      </c>
      <c r="I28" s="17">
        <v>0.17</v>
      </c>
      <c r="J28" s="95">
        <v>0.38</v>
      </c>
    </row>
    <row r="29" spans="1:10" x14ac:dyDescent="0.35">
      <c r="A29" s="94" t="s">
        <v>260</v>
      </c>
      <c r="B29" s="26">
        <v>8975101</v>
      </c>
      <c r="C29" s="26">
        <v>2431038</v>
      </c>
      <c r="D29" s="26">
        <v>1690994</v>
      </c>
      <c r="E29" s="26">
        <v>1528477</v>
      </c>
      <c r="F29" s="26">
        <v>3324592</v>
      </c>
      <c r="G29" s="17">
        <v>0.27</v>
      </c>
      <c r="H29" s="17">
        <v>0.19</v>
      </c>
      <c r="I29" s="17">
        <v>0.17</v>
      </c>
      <c r="J29" s="95">
        <v>0.37</v>
      </c>
    </row>
    <row r="30" spans="1:10" x14ac:dyDescent="0.35">
      <c r="A30" s="94" t="s">
        <v>261</v>
      </c>
      <c r="B30" s="26">
        <v>206584</v>
      </c>
      <c r="C30" s="26">
        <v>57796</v>
      </c>
      <c r="D30" s="26">
        <v>48943</v>
      </c>
      <c r="E30" s="26">
        <v>46218</v>
      </c>
      <c r="F30" s="26">
        <v>53628</v>
      </c>
      <c r="G30" s="17">
        <v>0.28000000000000003</v>
      </c>
      <c r="H30" s="17">
        <v>0.24</v>
      </c>
      <c r="I30" s="17">
        <v>0.22</v>
      </c>
      <c r="J30" s="95">
        <v>0.26</v>
      </c>
    </row>
    <row r="31" spans="1:10" x14ac:dyDescent="0.35">
      <c r="A31" s="94" t="s">
        <v>262</v>
      </c>
      <c r="B31" s="26">
        <v>2306221</v>
      </c>
      <c r="C31" s="26">
        <v>647781</v>
      </c>
      <c r="D31" s="26">
        <v>470986</v>
      </c>
      <c r="E31" s="26">
        <v>411102</v>
      </c>
      <c r="F31" s="26">
        <v>776352</v>
      </c>
      <c r="G31" s="17">
        <v>0.28000000000000003</v>
      </c>
      <c r="H31" s="17">
        <v>0.2</v>
      </c>
      <c r="I31" s="17">
        <v>0.18</v>
      </c>
      <c r="J31" s="95">
        <v>0.34</v>
      </c>
    </row>
    <row r="32" spans="1:10" x14ac:dyDescent="0.35">
      <c r="A32" s="94" t="s">
        <v>263</v>
      </c>
      <c r="B32" s="26">
        <v>3659322</v>
      </c>
      <c r="C32" s="26">
        <v>1026064</v>
      </c>
      <c r="D32" s="26">
        <v>728851</v>
      </c>
      <c r="E32" s="26">
        <v>639428</v>
      </c>
      <c r="F32" s="26">
        <v>1264979</v>
      </c>
      <c r="G32" s="17">
        <v>0.28000000000000003</v>
      </c>
      <c r="H32" s="17">
        <v>0.2</v>
      </c>
      <c r="I32" s="17">
        <v>0.17</v>
      </c>
      <c r="J32" s="95">
        <v>0.35</v>
      </c>
    </row>
    <row r="33" spans="1:10" x14ac:dyDescent="0.35">
      <c r="A33" s="94" t="s">
        <v>264</v>
      </c>
      <c r="B33" s="26">
        <v>1873741</v>
      </c>
      <c r="C33" s="26">
        <v>525217</v>
      </c>
      <c r="D33" s="26">
        <v>373773</v>
      </c>
      <c r="E33" s="26">
        <v>350098</v>
      </c>
      <c r="F33" s="26">
        <v>624653</v>
      </c>
      <c r="G33" s="17">
        <v>0.28000000000000003</v>
      </c>
      <c r="H33" s="17">
        <v>0.2</v>
      </c>
      <c r="I33" s="17">
        <v>0.19</v>
      </c>
      <c r="J33" s="95">
        <v>0.33</v>
      </c>
    </row>
    <row r="34" spans="1:10" x14ac:dyDescent="0.35">
      <c r="A34" s="94" t="s">
        <v>265</v>
      </c>
      <c r="B34" s="26">
        <v>212772</v>
      </c>
      <c r="C34" s="26">
        <v>55759</v>
      </c>
      <c r="D34" s="26">
        <v>47544</v>
      </c>
      <c r="E34" s="26">
        <v>42692</v>
      </c>
      <c r="F34" s="26">
        <v>66777</v>
      </c>
      <c r="G34" s="17">
        <v>0.26</v>
      </c>
      <c r="H34" s="17">
        <v>0.22</v>
      </c>
      <c r="I34" s="17">
        <v>0.2</v>
      </c>
      <c r="J34" s="95">
        <v>0.31</v>
      </c>
    </row>
    <row r="35" spans="1:10" x14ac:dyDescent="0.35">
      <c r="A35" s="94" t="s">
        <v>266</v>
      </c>
      <c r="B35" s="26">
        <v>2220381</v>
      </c>
      <c r="C35" s="26">
        <v>588030</v>
      </c>
      <c r="D35" s="26">
        <v>431153</v>
      </c>
      <c r="E35" s="26">
        <v>401815</v>
      </c>
      <c r="F35" s="26">
        <v>799383</v>
      </c>
      <c r="G35" s="17">
        <v>0.26</v>
      </c>
      <c r="H35" s="17">
        <v>0.19</v>
      </c>
      <c r="I35" s="17">
        <v>0.18</v>
      </c>
      <c r="J35" s="95">
        <v>0.36</v>
      </c>
    </row>
    <row r="36" spans="1:10" x14ac:dyDescent="0.35">
      <c r="A36" s="94" t="s">
        <v>267</v>
      </c>
      <c r="B36" s="26">
        <v>6843937</v>
      </c>
      <c r="C36" s="26">
        <v>1899262</v>
      </c>
      <c r="D36" s="26">
        <v>1289688</v>
      </c>
      <c r="E36" s="26">
        <v>1170234</v>
      </c>
      <c r="F36" s="26">
        <v>2484753</v>
      </c>
      <c r="G36" s="17">
        <v>0.28000000000000003</v>
      </c>
      <c r="H36" s="17">
        <v>0.19</v>
      </c>
      <c r="I36" s="17">
        <v>0.17</v>
      </c>
      <c r="J36" s="95">
        <v>0.36</v>
      </c>
    </row>
    <row r="37" spans="1:10" x14ac:dyDescent="0.35">
      <c r="A37" s="94" t="s">
        <v>268</v>
      </c>
      <c r="B37" s="26">
        <v>1327474</v>
      </c>
      <c r="C37" s="26">
        <v>356346</v>
      </c>
      <c r="D37" s="26">
        <v>252203</v>
      </c>
      <c r="E37" s="26">
        <v>225999</v>
      </c>
      <c r="F37" s="26">
        <v>492925</v>
      </c>
      <c r="G37" s="17">
        <v>0.27</v>
      </c>
      <c r="H37" s="17">
        <v>0.19</v>
      </c>
      <c r="I37" s="17">
        <v>0.17</v>
      </c>
      <c r="J37" s="95">
        <v>0.37</v>
      </c>
    </row>
    <row r="38" spans="1:10" x14ac:dyDescent="0.35">
      <c r="A38" s="94" t="s">
        <v>269</v>
      </c>
      <c r="B38" s="26">
        <v>2686656</v>
      </c>
      <c r="C38" s="26">
        <v>749346</v>
      </c>
      <c r="D38" s="26">
        <v>504436</v>
      </c>
      <c r="E38" s="26">
        <v>457712</v>
      </c>
      <c r="F38" s="26">
        <v>975162</v>
      </c>
      <c r="G38" s="17">
        <v>0.28000000000000003</v>
      </c>
      <c r="H38" s="17">
        <v>0.19</v>
      </c>
      <c r="I38" s="17">
        <v>0.17</v>
      </c>
      <c r="J38" s="95">
        <v>0.36</v>
      </c>
    </row>
    <row r="39" spans="1:10" x14ac:dyDescent="0.35">
      <c r="A39" s="94" t="s">
        <v>270</v>
      </c>
      <c r="B39" s="26">
        <v>4170490</v>
      </c>
      <c r="C39" s="26">
        <v>1120146</v>
      </c>
      <c r="D39" s="26">
        <v>808699</v>
      </c>
      <c r="E39" s="26">
        <v>749377</v>
      </c>
      <c r="F39" s="26">
        <v>1492268</v>
      </c>
      <c r="G39" s="17">
        <v>0.27</v>
      </c>
      <c r="H39" s="17">
        <v>0.19</v>
      </c>
      <c r="I39" s="17">
        <v>0.18</v>
      </c>
      <c r="J39" s="95">
        <v>0.36</v>
      </c>
    </row>
    <row r="40" spans="1:10" x14ac:dyDescent="0.35">
      <c r="A40" s="94" t="s">
        <v>271</v>
      </c>
      <c r="B40" s="26">
        <v>4868514</v>
      </c>
      <c r="C40" s="26">
        <v>56046</v>
      </c>
      <c r="D40" s="26">
        <v>2872901</v>
      </c>
      <c r="E40" s="26">
        <v>1245783</v>
      </c>
      <c r="F40" s="26">
        <v>693785</v>
      </c>
      <c r="G40" s="17">
        <v>0.01</v>
      </c>
      <c r="H40" s="17">
        <v>0.59</v>
      </c>
      <c r="I40" s="17">
        <v>0.26</v>
      </c>
      <c r="J40" s="95">
        <v>0.14000000000000001</v>
      </c>
    </row>
    <row r="41" spans="1:10" x14ac:dyDescent="0.35">
      <c r="A41" s="94" t="s">
        <v>272</v>
      </c>
      <c r="B41" s="26">
        <v>570608</v>
      </c>
      <c r="C41" s="26">
        <v>178368</v>
      </c>
      <c r="D41" s="26">
        <v>105999</v>
      </c>
      <c r="E41" s="26">
        <v>58593</v>
      </c>
      <c r="F41" s="26">
        <v>227649</v>
      </c>
      <c r="G41" s="17">
        <v>0.31</v>
      </c>
      <c r="H41" s="17">
        <v>0.19</v>
      </c>
      <c r="I41" s="17">
        <v>0.1</v>
      </c>
      <c r="J41" s="95">
        <v>0.4</v>
      </c>
    </row>
    <row r="42" spans="1:10" x14ac:dyDescent="0.35">
      <c r="A42" s="96" t="s">
        <v>273</v>
      </c>
      <c r="B42" s="97">
        <v>42110</v>
      </c>
      <c r="C42" s="97">
        <v>17302</v>
      </c>
      <c r="D42" s="97">
        <v>9055</v>
      </c>
      <c r="E42" s="97">
        <v>4086</v>
      </c>
      <c r="F42" s="97">
        <v>11667</v>
      </c>
      <c r="G42" s="98">
        <v>0.41</v>
      </c>
      <c r="H42" s="98">
        <v>0.22</v>
      </c>
      <c r="I42" s="98">
        <v>0.1</v>
      </c>
      <c r="J42" s="99">
        <v>0.28000000000000003</v>
      </c>
    </row>
    <row r="43" spans="1:10" ht="108.5" x14ac:dyDescent="0.35">
      <c r="A43" s="38" t="s">
        <v>857</v>
      </c>
      <c r="B43" s="5"/>
      <c r="C43" s="5"/>
      <c r="D43" s="103"/>
      <c r="E43" s="5"/>
      <c r="F43" s="5"/>
      <c r="G43" s="5"/>
      <c r="H43" s="5"/>
      <c r="I43" s="5"/>
      <c r="J43" s="5"/>
    </row>
    <row r="44" spans="1:10" ht="223.5" customHeight="1" x14ac:dyDescent="0.35">
      <c r="A44" s="38" t="s">
        <v>856</v>
      </c>
      <c r="B44" s="5"/>
      <c r="C44" s="5"/>
      <c r="D44" s="5"/>
      <c r="E44" s="5"/>
      <c r="F44" s="5"/>
      <c r="G44" s="5"/>
      <c r="H44" s="5"/>
      <c r="I44" s="5"/>
      <c r="J44" s="5"/>
    </row>
    <row r="45" spans="1:10" ht="108.5" x14ac:dyDescent="0.35">
      <c r="A45" s="38" t="s">
        <v>840</v>
      </c>
      <c r="B45" s="11"/>
      <c r="C45" s="11"/>
      <c r="D45" s="11"/>
      <c r="E45" s="11"/>
      <c r="F45" s="11"/>
      <c r="G45" s="11"/>
      <c r="H45" s="11"/>
      <c r="I45" s="11"/>
      <c r="J45" s="11"/>
    </row>
    <row r="46" spans="1:10" x14ac:dyDescent="0.35">
      <c r="A46" s="5" t="s">
        <v>858</v>
      </c>
      <c r="B46" s="11"/>
      <c r="C46" s="11"/>
      <c r="D46" s="11"/>
      <c r="E46" s="11"/>
      <c r="F46" s="11"/>
      <c r="G46" s="11"/>
      <c r="H46" s="11"/>
      <c r="I46" s="11"/>
      <c r="J46" s="11"/>
    </row>
    <row r="47" spans="1:10" x14ac:dyDescent="0.35">
      <c r="A47" s="5" t="s">
        <v>841</v>
      </c>
      <c r="B47" s="11"/>
      <c r="C47" s="11"/>
      <c r="D47" s="11"/>
      <c r="E47" s="11"/>
      <c r="F47" s="11"/>
      <c r="G47" s="11"/>
      <c r="H47" s="11"/>
      <c r="I47" s="11"/>
      <c r="J47" s="11"/>
    </row>
    <row r="48" spans="1:10" x14ac:dyDescent="0.35">
      <c r="A48" s="5" t="s">
        <v>842</v>
      </c>
      <c r="B48" s="11"/>
      <c r="C48" s="11"/>
      <c r="D48" s="11"/>
      <c r="E48" s="11"/>
      <c r="F48" s="11"/>
      <c r="G48" s="11"/>
      <c r="H48" s="11"/>
      <c r="I48" s="11"/>
      <c r="J48" s="11"/>
    </row>
    <row r="49" spans="1:10" x14ac:dyDescent="0.35">
      <c r="A49" s="5" t="s">
        <v>859</v>
      </c>
      <c r="B49" s="11"/>
      <c r="C49" s="11"/>
      <c r="D49" s="11"/>
      <c r="E49" s="11"/>
      <c r="F49" s="11"/>
      <c r="G49" s="11"/>
      <c r="H49" s="11"/>
      <c r="I49" s="11"/>
      <c r="J49" s="11"/>
    </row>
  </sheetData>
  <sheetProtection sheet="1" objects="1" scenarios="1"/>
  <conditionalFormatting sqref="G1:J1048576">
    <cfRule type="dataBar" priority="1">
      <dataBar>
        <cfvo type="num" val="0"/>
        <cfvo type="num" val="1"/>
        <color rgb="FFB4A9D4"/>
      </dataBar>
      <extLst>
        <ext xmlns:x14="http://schemas.microsoft.com/office/spreadsheetml/2009/9/main" uri="{B025F937-C7B1-47D3-B67F-A62EFF666E3E}">
          <x14:id>{DB06E5A5-2C0B-43FC-B733-C82D549BF92D}</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B06E5A5-2C0B-43FC-B733-C82D549BF92D}">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9D0B-77C1-4210-AB3A-B00D4A119F1B}">
  <dimension ref="A1:O69"/>
  <sheetViews>
    <sheetView workbookViewId="0"/>
  </sheetViews>
  <sheetFormatPr defaultColWidth="10.58203125" defaultRowHeight="15.5" x14ac:dyDescent="0.35"/>
  <cols>
    <col min="1" max="1" width="32.08203125" style="49" customWidth="1"/>
    <col min="2" max="10" width="16.58203125" style="49" customWidth="1"/>
    <col min="11" max="11" width="19.58203125" style="49" customWidth="1"/>
    <col min="12" max="12" width="16.75" style="49" customWidth="1"/>
    <col min="13" max="13" width="16.08203125" style="49" customWidth="1"/>
    <col min="14" max="14" width="14.58203125" style="49" customWidth="1"/>
    <col min="15" max="15" width="16.25" style="49" customWidth="1"/>
    <col min="16" max="16384" width="10.58203125" style="49"/>
  </cols>
  <sheetData>
    <row r="1" spans="1:15" ht="21" x14ac:dyDescent="0.5">
      <c r="A1" s="10" t="s">
        <v>12</v>
      </c>
      <c r="B1" s="48"/>
      <c r="C1" s="48"/>
      <c r="D1" s="48"/>
      <c r="E1" s="48"/>
      <c r="F1" s="48"/>
      <c r="G1" s="48"/>
      <c r="H1" s="48"/>
      <c r="I1" s="48"/>
      <c r="J1" s="48"/>
    </row>
    <row r="2" spans="1:15" x14ac:dyDescent="0.35">
      <c r="A2" s="48" t="s">
        <v>47</v>
      </c>
      <c r="B2" s="48"/>
      <c r="C2" s="48"/>
      <c r="D2" s="48"/>
      <c r="E2" s="48"/>
      <c r="F2" s="48"/>
      <c r="G2" s="48"/>
      <c r="H2" s="48"/>
      <c r="I2" s="48"/>
      <c r="J2" s="48"/>
    </row>
    <row r="3" spans="1:15" x14ac:dyDescent="0.35">
      <c r="A3" s="48" t="s">
        <v>19</v>
      </c>
      <c r="B3" s="48"/>
      <c r="C3" s="48"/>
      <c r="D3" s="48"/>
      <c r="E3" s="48"/>
      <c r="F3" s="48"/>
      <c r="G3" s="48"/>
      <c r="H3" s="48"/>
      <c r="I3" s="48"/>
      <c r="J3" s="48"/>
    </row>
    <row r="4" spans="1:15" x14ac:dyDescent="0.35">
      <c r="A4" s="48" t="s">
        <v>20</v>
      </c>
      <c r="B4" s="48"/>
      <c r="C4" s="48"/>
      <c r="D4" s="48"/>
      <c r="E4" s="48"/>
      <c r="F4" s="48"/>
      <c r="G4" s="48"/>
      <c r="H4" s="48"/>
      <c r="I4" s="48"/>
      <c r="J4" s="48"/>
    </row>
    <row r="5" spans="1:15" x14ac:dyDescent="0.35">
      <c r="A5" s="48" t="s">
        <v>21</v>
      </c>
      <c r="B5" s="48"/>
      <c r="C5" s="48"/>
      <c r="D5" s="48"/>
      <c r="E5" s="48"/>
      <c r="F5" s="48"/>
      <c r="G5" s="48"/>
      <c r="H5" s="48"/>
      <c r="I5" s="48"/>
      <c r="J5" s="48"/>
    </row>
    <row r="6" spans="1:15" ht="110.15" customHeight="1" x14ac:dyDescent="0.35">
      <c r="A6" s="80" t="s">
        <v>849</v>
      </c>
      <c r="B6" s="81" t="s">
        <v>863</v>
      </c>
      <c r="C6" s="81" t="s">
        <v>864</v>
      </c>
      <c r="D6" s="81" t="s">
        <v>813</v>
      </c>
      <c r="E6" s="81" t="s">
        <v>814</v>
      </c>
      <c r="F6" s="81" t="s">
        <v>817</v>
      </c>
      <c r="G6" s="81" t="s">
        <v>815</v>
      </c>
      <c r="H6" s="81" t="s">
        <v>816</v>
      </c>
      <c r="I6" s="81" t="s">
        <v>818</v>
      </c>
      <c r="J6" s="81" t="s">
        <v>824</v>
      </c>
      <c r="K6" s="82" t="s">
        <v>819</v>
      </c>
      <c r="L6" s="81" t="s">
        <v>822</v>
      </c>
      <c r="M6" s="81" t="s">
        <v>820</v>
      </c>
      <c r="N6" s="81" t="s">
        <v>821</v>
      </c>
      <c r="O6" s="83" t="s">
        <v>825</v>
      </c>
    </row>
    <row r="7" spans="1:15" x14ac:dyDescent="0.35">
      <c r="A7" s="84" t="s">
        <v>157</v>
      </c>
      <c r="B7" s="85">
        <v>1602125</v>
      </c>
      <c r="C7" s="86">
        <v>116646723</v>
      </c>
      <c r="D7" s="85">
        <v>73015</v>
      </c>
      <c r="E7" s="86">
        <v>30656464</v>
      </c>
      <c r="F7" s="85">
        <v>93600</v>
      </c>
      <c r="G7" s="86">
        <v>24397172</v>
      </c>
      <c r="H7" s="85">
        <v>79345</v>
      </c>
      <c r="I7" s="86">
        <v>20586244</v>
      </c>
      <c r="J7" s="85">
        <v>1356165</v>
      </c>
      <c r="K7" s="87">
        <v>41006842</v>
      </c>
      <c r="L7" s="88">
        <v>0.26</v>
      </c>
      <c r="M7" s="88">
        <v>0.21</v>
      </c>
      <c r="N7" s="88">
        <v>0.18</v>
      </c>
      <c r="O7" s="89">
        <v>0.35</v>
      </c>
    </row>
    <row r="8" spans="1:15" x14ac:dyDescent="0.35">
      <c r="A8" s="48" t="s">
        <v>158</v>
      </c>
      <c r="B8" s="34">
        <v>1200</v>
      </c>
      <c r="C8" s="50">
        <v>421800</v>
      </c>
      <c r="D8" s="16">
        <v>1200</v>
      </c>
      <c r="E8" s="50">
        <v>421800</v>
      </c>
      <c r="F8" s="16">
        <v>0</v>
      </c>
      <c r="G8" s="50">
        <v>0</v>
      </c>
      <c r="H8" s="16">
        <v>0</v>
      </c>
      <c r="I8" s="50">
        <v>0</v>
      </c>
      <c r="J8" s="16">
        <v>0</v>
      </c>
      <c r="K8" s="26">
        <v>0</v>
      </c>
      <c r="L8" s="51">
        <v>1</v>
      </c>
      <c r="M8" s="51">
        <v>0</v>
      </c>
      <c r="N8" s="51">
        <v>0</v>
      </c>
      <c r="O8" s="60">
        <v>0</v>
      </c>
    </row>
    <row r="9" spans="1:15" x14ac:dyDescent="0.35">
      <c r="A9" s="48" t="s">
        <v>159</v>
      </c>
      <c r="B9" s="34">
        <v>5700</v>
      </c>
      <c r="C9" s="50">
        <v>2132700</v>
      </c>
      <c r="D9" s="16">
        <v>5700</v>
      </c>
      <c r="E9" s="50">
        <v>2132700</v>
      </c>
      <c r="F9" s="16">
        <v>0</v>
      </c>
      <c r="G9" s="50">
        <v>0</v>
      </c>
      <c r="H9" s="16">
        <v>0</v>
      </c>
      <c r="I9" s="50">
        <v>0</v>
      </c>
      <c r="J9" s="16">
        <v>0</v>
      </c>
      <c r="K9" s="26">
        <v>0</v>
      </c>
      <c r="L9" s="51">
        <v>1</v>
      </c>
      <c r="M9" s="51">
        <v>0</v>
      </c>
      <c r="N9" s="51">
        <v>0</v>
      </c>
      <c r="O9" s="60">
        <v>0</v>
      </c>
    </row>
    <row r="10" spans="1:15" x14ac:dyDescent="0.35">
      <c r="A10" s="48" t="s">
        <v>160</v>
      </c>
      <c r="B10" s="34">
        <v>1770</v>
      </c>
      <c r="C10" s="50">
        <v>705900</v>
      </c>
      <c r="D10" s="16">
        <v>1770</v>
      </c>
      <c r="E10" s="50">
        <v>705900</v>
      </c>
      <c r="F10" s="16">
        <v>0</v>
      </c>
      <c r="G10" s="50">
        <v>0</v>
      </c>
      <c r="H10" s="16">
        <v>0</v>
      </c>
      <c r="I10" s="50">
        <v>0</v>
      </c>
      <c r="J10" s="16">
        <v>0</v>
      </c>
      <c r="K10" s="26">
        <v>0</v>
      </c>
      <c r="L10" s="51">
        <v>1</v>
      </c>
      <c r="M10" s="51">
        <v>0</v>
      </c>
      <c r="N10" s="51">
        <v>0</v>
      </c>
      <c r="O10" s="60">
        <v>0</v>
      </c>
    </row>
    <row r="11" spans="1:15" x14ac:dyDescent="0.35">
      <c r="A11" s="48" t="s">
        <v>161</v>
      </c>
      <c r="B11" s="34">
        <v>2005</v>
      </c>
      <c r="C11" s="50">
        <v>811800</v>
      </c>
      <c r="D11" s="16">
        <v>2005</v>
      </c>
      <c r="E11" s="50">
        <v>811800</v>
      </c>
      <c r="F11" s="16">
        <v>0</v>
      </c>
      <c r="G11" s="50">
        <v>0</v>
      </c>
      <c r="H11" s="16">
        <v>0</v>
      </c>
      <c r="I11" s="50">
        <v>0</v>
      </c>
      <c r="J11" s="16">
        <v>0</v>
      </c>
      <c r="K11" s="26">
        <v>0</v>
      </c>
      <c r="L11" s="51">
        <v>1</v>
      </c>
      <c r="M11" s="51">
        <v>0</v>
      </c>
      <c r="N11" s="51">
        <v>0</v>
      </c>
      <c r="O11" s="60">
        <v>0</v>
      </c>
    </row>
    <row r="12" spans="1:15" x14ac:dyDescent="0.35">
      <c r="A12" s="48" t="s">
        <v>162</v>
      </c>
      <c r="B12" s="34">
        <v>1695</v>
      </c>
      <c r="C12" s="50">
        <v>692400</v>
      </c>
      <c r="D12" s="16">
        <v>1695</v>
      </c>
      <c r="E12" s="50">
        <v>692400</v>
      </c>
      <c r="F12" s="16">
        <v>0</v>
      </c>
      <c r="G12" s="50">
        <v>0</v>
      </c>
      <c r="H12" s="16">
        <v>0</v>
      </c>
      <c r="I12" s="50">
        <v>0</v>
      </c>
      <c r="J12" s="16">
        <v>0</v>
      </c>
      <c r="K12" s="26">
        <v>0</v>
      </c>
      <c r="L12" s="51">
        <v>1</v>
      </c>
      <c r="M12" s="51">
        <v>0</v>
      </c>
      <c r="N12" s="51">
        <v>0</v>
      </c>
      <c r="O12" s="60">
        <v>0</v>
      </c>
    </row>
    <row r="13" spans="1:15" x14ac:dyDescent="0.35">
      <c r="A13" s="48" t="s">
        <v>163</v>
      </c>
      <c r="B13" s="34">
        <v>12200</v>
      </c>
      <c r="C13" s="50">
        <v>3401350</v>
      </c>
      <c r="D13" s="16">
        <v>1680</v>
      </c>
      <c r="E13" s="50">
        <v>680100</v>
      </c>
      <c r="F13" s="16">
        <v>10520</v>
      </c>
      <c r="G13" s="50">
        <v>2721250</v>
      </c>
      <c r="H13" s="16">
        <v>0</v>
      </c>
      <c r="I13" s="50">
        <v>0</v>
      </c>
      <c r="J13" s="16">
        <v>0</v>
      </c>
      <c r="K13" s="26">
        <v>0</v>
      </c>
      <c r="L13" s="51">
        <v>0.2</v>
      </c>
      <c r="M13" s="51">
        <v>0.8</v>
      </c>
      <c r="N13" s="51">
        <v>0</v>
      </c>
      <c r="O13" s="60">
        <v>0</v>
      </c>
    </row>
    <row r="14" spans="1:15" x14ac:dyDescent="0.35">
      <c r="A14" s="48" t="s">
        <v>164</v>
      </c>
      <c r="B14" s="34">
        <v>14865</v>
      </c>
      <c r="C14" s="50">
        <v>4034050</v>
      </c>
      <c r="D14" s="16">
        <v>1415</v>
      </c>
      <c r="E14" s="50">
        <v>589800</v>
      </c>
      <c r="F14" s="16">
        <v>5390</v>
      </c>
      <c r="G14" s="50">
        <v>1393250</v>
      </c>
      <c r="H14" s="16">
        <v>8060</v>
      </c>
      <c r="I14" s="50">
        <v>2051000</v>
      </c>
      <c r="J14" s="16">
        <v>0</v>
      </c>
      <c r="K14" s="26">
        <v>0</v>
      </c>
      <c r="L14" s="51">
        <v>0.15</v>
      </c>
      <c r="M14" s="51">
        <v>0.35</v>
      </c>
      <c r="N14" s="51">
        <v>0.51</v>
      </c>
      <c r="O14" s="60">
        <v>0</v>
      </c>
    </row>
    <row r="15" spans="1:15" x14ac:dyDescent="0.35">
      <c r="A15" s="48" t="s">
        <v>165</v>
      </c>
      <c r="B15" s="34">
        <v>11610</v>
      </c>
      <c r="C15" s="50">
        <v>3243000</v>
      </c>
      <c r="D15" s="16">
        <v>1710</v>
      </c>
      <c r="E15" s="50">
        <v>714000</v>
      </c>
      <c r="F15" s="16">
        <v>4305</v>
      </c>
      <c r="G15" s="50">
        <v>1106500</v>
      </c>
      <c r="H15" s="16">
        <v>5595</v>
      </c>
      <c r="I15" s="50">
        <v>1422500</v>
      </c>
      <c r="J15" s="16">
        <v>0</v>
      </c>
      <c r="K15" s="26">
        <v>0</v>
      </c>
      <c r="L15" s="51">
        <v>0.22</v>
      </c>
      <c r="M15" s="51">
        <v>0.34</v>
      </c>
      <c r="N15" s="51">
        <v>0.44</v>
      </c>
      <c r="O15" s="60">
        <v>0</v>
      </c>
    </row>
    <row r="16" spans="1:15" x14ac:dyDescent="0.35">
      <c r="A16" s="48" t="s">
        <v>166</v>
      </c>
      <c r="B16" s="34">
        <v>4525</v>
      </c>
      <c r="C16" s="50">
        <v>1373900</v>
      </c>
      <c r="D16" s="16">
        <v>1380</v>
      </c>
      <c r="E16" s="50">
        <v>576900</v>
      </c>
      <c r="F16" s="16">
        <v>1755</v>
      </c>
      <c r="G16" s="50">
        <v>447250</v>
      </c>
      <c r="H16" s="16">
        <v>1390</v>
      </c>
      <c r="I16" s="50">
        <v>349750</v>
      </c>
      <c r="J16" s="16">
        <v>0</v>
      </c>
      <c r="K16" s="26">
        <v>0</v>
      </c>
      <c r="L16" s="51">
        <v>0.42</v>
      </c>
      <c r="M16" s="51">
        <v>0.33</v>
      </c>
      <c r="N16" s="51">
        <v>0.25</v>
      </c>
      <c r="O16" s="60">
        <v>0</v>
      </c>
    </row>
    <row r="17" spans="1:15" x14ac:dyDescent="0.35">
      <c r="A17" s="48" t="s">
        <v>167</v>
      </c>
      <c r="B17" s="34">
        <v>4685</v>
      </c>
      <c r="C17" s="50">
        <v>995921</v>
      </c>
      <c r="D17" s="16">
        <v>970</v>
      </c>
      <c r="E17" s="50">
        <v>422700</v>
      </c>
      <c r="F17" s="16">
        <v>1280</v>
      </c>
      <c r="G17" s="50">
        <v>329000</v>
      </c>
      <c r="H17" s="16">
        <v>670</v>
      </c>
      <c r="I17" s="50">
        <v>171750</v>
      </c>
      <c r="J17" s="16">
        <v>1760</v>
      </c>
      <c r="K17" s="26">
        <v>72471</v>
      </c>
      <c r="L17" s="51">
        <v>0.42</v>
      </c>
      <c r="M17" s="51">
        <v>0.33</v>
      </c>
      <c r="N17" s="51">
        <v>0.17</v>
      </c>
      <c r="O17" s="60">
        <v>7.0000000000000007E-2</v>
      </c>
    </row>
    <row r="18" spans="1:15" x14ac:dyDescent="0.35">
      <c r="A18" s="48" t="s">
        <v>168</v>
      </c>
      <c r="B18" s="34">
        <v>7775</v>
      </c>
      <c r="C18" s="50">
        <v>1145684</v>
      </c>
      <c r="D18" s="16">
        <v>1160</v>
      </c>
      <c r="E18" s="50">
        <v>486900</v>
      </c>
      <c r="F18" s="16">
        <v>1295</v>
      </c>
      <c r="G18" s="50">
        <v>332500</v>
      </c>
      <c r="H18" s="16">
        <v>410</v>
      </c>
      <c r="I18" s="50">
        <v>103750</v>
      </c>
      <c r="J18" s="16">
        <v>4910</v>
      </c>
      <c r="K18" s="26">
        <v>222534</v>
      </c>
      <c r="L18" s="51">
        <v>0.42</v>
      </c>
      <c r="M18" s="51">
        <v>0.28999999999999998</v>
      </c>
      <c r="N18" s="51">
        <v>0.09</v>
      </c>
      <c r="O18" s="60">
        <v>0.19</v>
      </c>
    </row>
    <row r="19" spans="1:15" x14ac:dyDescent="0.35">
      <c r="A19" s="48" t="s">
        <v>169</v>
      </c>
      <c r="B19" s="34">
        <v>10395</v>
      </c>
      <c r="C19" s="50">
        <v>1276632</v>
      </c>
      <c r="D19" s="16">
        <v>1300</v>
      </c>
      <c r="E19" s="50">
        <v>540000</v>
      </c>
      <c r="F19" s="16">
        <v>1440</v>
      </c>
      <c r="G19" s="50">
        <v>367500</v>
      </c>
      <c r="H19" s="16">
        <v>340</v>
      </c>
      <c r="I19" s="50">
        <v>85500</v>
      </c>
      <c r="J19" s="16">
        <v>7315</v>
      </c>
      <c r="K19" s="26">
        <v>283632</v>
      </c>
      <c r="L19" s="51">
        <v>0.42</v>
      </c>
      <c r="M19" s="51">
        <v>0.28999999999999998</v>
      </c>
      <c r="N19" s="51">
        <v>7.0000000000000007E-2</v>
      </c>
      <c r="O19" s="60">
        <v>0.22</v>
      </c>
    </row>
    <row r="20" spans="1:15" x14ac:dyDescent="0.35">
      <c r="A20" s="48" t="s">
        <v>170</v>
      </c>
      <c r="B20" s="34">
        <v>12605</v>
      </c>
      <c r="C20" s="50">
        <v>1023155</v>
      </c>
      <c r="D20" s="16">
        <v>830</v>
      </c>
      <c r="E20" s="50">
        <v>361800</v>
      </c>
      <c r="F20" s="16">
        <v>865</v>
      </c>
      <c r="G20" s="50">
        <v>219250</v>
      </c>
      <c r="H20" s="16">
        <v>185</v>
      </c>
      <c r="I20" s="50">
        <v>47250</v>
      </c>
      <c r="J20" s="16">
        <v>10725</v>
      </c>
      <c r="K20" s="26">
        <v>394855</v>
      </c>
      <c r="L20" s="51">
        <v>0.35</v>
      </c>
      <c r="M20" s="51">
        <v>0.21</v>
      </c>
      <c r="N20" s="51">
        <v>0.05</v>
      </c>
      <c r="O20" s="60">
        <v>0.39</v>
      </c>
    </row>
    <row r="21" spans="1:15" x14ac:dyDescent="0.35">
      <c r="A21" s="48" t="s">
        <v>171</v>
      </c>
      <c r="B21" s="34">
        <v>33615</v>
      </c>
      <c r="C21" s="50">
        <v>2115895</v>
      </c>
      <c r="D21" s="16">
        <v>1440</v>
      </c>
      <c r="E21" s="50">
        <v>599100</v>
      </c>
      <c r="F21" s="16">
        <v>1595</v>
      </c>
      <c r="G21" s="50">
        <v>408000</v>
      </c>
      <c r="H21" s="16">
        <v>275</v>
      </c>
      <c r="I21" s="50">
        <v>69500</v>
      </c>
      <c r="J21" s="16">
        <v>30310</v>
      </c>
      <c r="K21" s="26">
        <v>1039295</v>
      </c>
      <c r="L21" s="51">
        <v>0.28000000000000003</v>
      </c>
      <c r="M21" s="51">
        <v>0.19</v>
      </c>
      <c r="N21" s="51">
        <v>0.03</v>
      </c>
      <c r="O21" s="60">
        <v>0.49</v>
      </c>
    </row>
    <row r="22" spans="1:15" x14ac:dyDescent="0.35">
      <c r="A22" s="48" t="s">
        <v>172</v>
      </c>
      <c r="B22" s="34">
        <v>21350</v>
      </c>
      <c r="C22" s="50">
        <v>1478432</v>
      </c>
      <c r="D22" s="16">
        <v>1180</v>
      </c>
      <c r="E22" s="50">
        <v>493200</v>
      </c>
      <c r="F22" s="16">
        <v>1285</v>
      </c>
      <c r="G22" s="50">
        <v>327000</v>
      </c>
      <c r="H22" s="16">
        <v>290</v>
      </c>
      <c r="I22" s="50">
        <v>72250</v>
      </c>
      <c r="J22" s="16">
        <v>18595</v>
      </c>
      <c r="K22" s="26">
        <v>585982</v>
      </c>
      <c r="L22" s="51">
        <v>0.33</v>
      </c>
      <c r="M22" s="51">
        <v>0.22</v>
      </c>
      <c r="N22" s="51">
        <v>0.05</v>
      </c>
      <c r="O22" s="60">
        <v>0.4</v>
      </c>
    </row>
    <row r="23" spans="1:15" x14ac:dyDescent="0.35">
      <c r="A23" s="48" t="s">
        <v>173</v>
      </c>
      <c r="B23" s="34">
        <v>25035</v>
      </c>
      <c r="C23" s="50">
        <v>1705304</v>
      </c>
      <c r="D23" s="16">
        <v>1115</v>
      </c>
      <c r="E23" s="50">
        <v>481200</v>
      </c>
      <c r="F23" s="16">
        <v>1535</v>
      </c>
      <c r="G23" s="50">
        <v>395250</v>
      </c>
      <c r="H23" s="16">
        <v>665</v>
      </c>
      <c r="I23" s="50">
        <v>169250</v>
      </c>
      <c r="J23" s="16">
        <v>21715</v>
      </c>
      <c r="K23" s="26">
        <v>659604</v>
      </c>
      <c r="L23" s="51">
        <v>0.28000000000000003</v>
      </c>
      <c r="M23" s="51">
        <v>0.23</v>
      </c>
      <c r="N23" s="51">
        <v>0.1</v>
      </c>
      <c r="O23" s="60">
        <v>0.39</v>
      </c>
    </row>
    <row r="24" spans="1:15" x14ac:dyDescent="0.35">
      <c r="A24" s="48" t="s">
        <v>174</v>
      </c>
      <c r="B24" s="34">
        <v>25560</v>
      </c>
      <c r="C24" s="50">
        <v>1478762</v>
      </c>
      <c r="D24" s="16">
        <v>1035</v>
      </c>
      <c r="E24" s="50">
        <v>437700</v>
      </c>
      <c r="F24" s="16">
        <v>1250</v>
      </c>
      <c r="G24" s="50">
        <v>319250</v>
      </c>
      <c r="H24" s="16">
        <v>350</v>
      </c>
      <c r="I24" s="50">
        <v>89250</v>
      </c>
      <c r="J24" s="16">
        <v>22925</v>
      </c>
      <c r="K24" s="26">
        <v>632562</v>
      </c>
      <c r="L24" s="51">
        <v>0.3</v>
      </c>
      <c r="M24" s="51">
        <v>0.22</v>
      </c>
      <c r="N24" s="51">
        <v>0.06</v>
      </c>
      <c r="O24" s="60">
        <v>0.43</v>
      </c>
    </row>
    <row r="25" spans="1:15" x14ac:dyDescent="0.35">
      <c r="A25" s="48" t="s">
        <v>175</v>
      </c>
      <c r="B25" s="34">
        <v>27005</v>
      </c>
      <c r="C25" s="50">
        <v>1705235</v>
      </c>
      <c r="D25" s="16">
        <v>1565</v>
      </c>
      <c r="E25" s="50">
        <v>679500</v>
      </c>
      <c r="F25" s="16">
        <v>1180</v>
      </c>
      <c r="G25" s="50">
        <v>302000</v>
      </c>
      <c r="H25" s="16">
        <v>65</v>
      </c>
      <c r="I25" s="50">
        <v>16250</v>
      </c>
      <c r="J25" s="16">
        <v>24200</v>
      </c>
      <c r="K25" s="26">
        <v>707485</v>
      </c>
      <c r="L25" s="51">
        <v>0.4</v>
      </c>
      <c r="M25" s="51">
        <v>0.18</v>
      </c>
      <c r="N25" s="51">
        <v>0.01</v>
      </c>
      <c r="O25" s="60">
        <v>0.41</v>
      </c>
    </row>
    <row r="26" spans="1:15" x14ac:dyDescent="0.35">
      <c r="A26" s="48" t="s">
        <v>176</v>
      </c>
      <c r="B26" s="34">
        <v>29830</v>
      </c>
      <c r="C26" s="50">
        <v>2091177</v>
      </c>
      <c r="D26" s="16">
        <v>1190</v>
      </c>
      <c r="E26" s="50">
        <v>522900</v>
      </c>
      <c r="F26" s="16">
        <v>915</v>
      </c>
      <c r="G26" s="50">
        <v>233000</v>
      </c>
      <c r="H26" s="16">
        <v>2110</v>
      </c>
      <c r="I26" s="50">
        <v>538500</v>
      </c>
      <c r="J26" s="16">
        <v>25615</v>
      </c>
      <c r="K26" s="26">
        <v>796777</v>
      </c>
      <c r="L26" s="51">
        <v>0.25</v>
      </c>
      <c r="M26" s="51">
        <v>0.11</v>
      </c>
      <c r="N26" s="51">
        <v>0.26</v>
      </c>
      <c r="O26" s="60">
        <v>0.38</v>
      </c>
    </row>
    <row r="27" spans="1:15" x14ac:dyDescent="0.35">
      <c r="A27" s="48" t="s">
        <v>177</v>
      </c>
      <c r="B27" s="34">
        <v>33080</v>
      </c>
      <c r="C27" s="50">
        <v>3132319</v>
      </c>
      <c r="D27" s="16">
        <v>790</v>
      </c>
      <c r="E27" s="50">
        <v>333600</v>
      </c>
      <c r="F27" s="16">
        <v>1090</v>
      </c>
      <c r="G27" s="50">
        <v>279750</v>
      </c>
      <c r="H27" s="16">
        <v>7085</v>
      </c>
      <c r="I27" s="50">
        <v>1806750</v>
      </c>
      <c r="J27" s="16">
        <v>24115</v>
      </c>
      <c r="K27" s="26">
        <v>712219</v>
      </c>
      <c r="L27" s="51">
        <v>0.11</v>
      </c>
      <c r="M27" s="51">
        <v>0.09</v>
      </c>
      <c r="N27" s="51">
        <v>0.57999999999999996</v>
      </c>
      <c r="O27" s="60">
        <v>0.23</v>
      </c>
    </row>
    <row r="28" spans="1:15" x14ac:dyDescent="0.35">
      <c r="A28" s="48" t="s">
        <v>178</v>
      </c>
      <c r="B28" s="34">
        <v>34265</v>
      </c>
      <c r="C28" s="50">
        <v>3098139</v>
      </c>
      <c r="D28" s="16">
        <v>1235</v>
      </c>
      <c r="E28" s="50">
        <v>501300</v>
      </c>
      <c r="F28" s="16">
        <v>2045</v>
      </c>
      <c r="G28" s="50">
        <v>521750</v>
      </c>
      <c r="H28" s="16">
        <v>5055</v>
      </c>
      <c r="I28" s="50">
        <v>1280500</v>
      </c>
      <c r="J28" s="16">
        <v>25935</v>
      </c>
      <c r="K28" s="26">
        <v>794589</v>
      </c>
      <c r="L28" s="51">
        <v>0.16</v>
      </c>
      <c r="M28" s="51">
        <v>0.17</v>
      </c>
      <c r="N28" s="51">
        <v>0.41</v>
      </c>
      <c r="O28" s="60">
        <v>0.26</v>
      </c>
    </row>
    <row r="29" spans="1:15" x14ac:dyDescent="0.35">
      <c r="A29" s="48" t="s">
        <v>179</v>
      </c>
      <c r="B29" s="34">
        <v>38885</v>
      </c>
      <c r="C29" s="50">
        <v>4156700</v>
      </c>
      <c r="D29" s="16">
        <v>2460</v>
      </c>
      <c r="E29" s="50">
        <v>1044300</v>
      </c>
      <c r="F29" s="16">
        <v>4520</v>
      </c>
      <c r="G29" s="50">
        <v>1158250</v>
      </c>
      <c r="H29" s="16">
        <v>4055</v>
      </c>
      <c r="I29" s="50">
        <v>1035750</v>
      </c>
      <c r="J29" s="16">
        <v>27850</v>
      </c>
      <c r="K29" s="26">
        <v>918400</v>
      </c>
      <c r="L29" s="51">
        <v>0.25</v>
      </c>
      <c r="M29" s="51">
        <v>0.28000000000000003</v>
      </c>
      <c r="N29" s="51">
        <v>0.25</v>
      </c>
      <c r="O29" s="60">
        <v>0.22</v>
      </c>
    </row>
    <row r="30" spans="1:15" x14ac:dyDescent="0.35">
      <c r="A30" s="48" t="s">
        <v>180</v>
      </c>
      <c r="B30" s="34">
        <v>35890</v>
      </c>
      <c r="C30" s="50">
        <v>2761735</v>
      </c>
      <c r="D30" s="16">
        <v>2080</v>
      </c>
      <c r="E30" s="50">
        <v>878700</v>
      </c>
      <c r="F30" s="16">
        <v>1910</v>
      </c>
      <c r="G30" s="50">
        <v>485750</v>
      </c>
      <c r="H30" s="16">
        <v>1335</v>
      </c>
      <c r="I30" s="50">
        <v>340000</v>
      </c>
      <c r="J30" s="16">
        <v>30570</v>
      </c>
      <c r="K30" s="26">
        <v>1057285</v>
      </c>
      <c r="L30" s="51">
        <v>0.32</v>
      </c>
      <c r="M30" s="51">
        <v>0.18</v>
      </c>
      <c r="N30" s="51">
        <v>0.12</v>
      </c>
      <c r="O30" s="60">
        <v>0.38</v>
      </c>
    </row>
    <row r="31" spans="1:15" x14ac:dyDescent="0.35">
      <c r="A31" s="48" t="s">
        <v>181</v>
      </c>
      <c r="B31" s="34">
        <v>31795</v>
      </c>
      <c r="C31" s="50">
        <v>1929781</v>
      </c>
      <c r="D31" s="16">
        <v>1345</v>
      </c>
      <c r="E31" s="50">
        <v>573900</v>
      </c>
      <c r="F31" s="16">
        <v>1310</v>
      </c>
      <c r="G31" s="50">
        <v>335500</v>
      </c>
      <c r="H31" s="16">
        <v>480</v>
      </c>
      <c r="I31" s="50">
        <v>122500</v>
      </c>
      <c r="J31" s="16">
        <v>28660</v>
      </c>
      <c r="K31" s="26">
        <v>897881</v>
      </c>
      <c r="L31" s="51">
        <v>0.3</v>
      </c>
      <c r="M31" s="51">
        <v>0.17</v>
      </c>
      <c r="N31" s="51">
        <v>0.06</v>
      </c>
      <c r="O31" s="60">
        <v>0.47</v>
      </c>
    </row>
    <row r="32" spans="1:15" x14ac:dyDescent="0.35">
      <c r="A32" s="48" t="s">
        <v>182</v>
      </c>
      <c r="B32" s="34">
        <v>65805</v>
      </c>
      <c r="C32" s="50">
        <v>2862957</v>
      </c>
      <c r="D32" s="16">
        <v>1115</v>
      </c>
      <c r="E32" s="50">
        <v>480600</v>
      </c>
      <c r="F32" s="16">
        <v>1635</v>
      </c>
      <c r="G32" s="50">
        <v>415500</v>
      </c>
      <c r="H32" s="16">
        <v>500</v>
      </c>
      <c r="I32" s="50">
        <v>126250</v>
      </c>
      <c r="J32" s="16">
        <v>62550</v>
      </c>
      <c r="K32" s="26">
        <v>1840607</v>
      </c>
      <c r="L32" s="51">
        <v>0.17</v>
      </c>
      <c r="M32" s="51">
        <v>0.15</v>
      </c>
      <c r="N32" s="51">
        <v>0.04</v>
      </c>
      <c r="O32" s="60">
        <v>0.64</v>
      </c>
    </row>
    <row r="33" spans="1:15" x14ac:dyDescent="0.35">
      <c r="A33" s="48" t="s">
        <v>183</v>
      </c>
      <c r="B33" s="34">
        <v>35385</v>
      </c>
      <c r="C33" s="50">
        <v>1725653</v>
      </c>
      <c r="D33" s="16">
        <v>905</v>
      </c>
      <c r="E33" s="50">
        <v>385200</v>
      </c>
      <c r="F33" s="16">
        <v>1115</v>
      </c>
      <c r="G33" s="50">
        <v>285750</v>
      </c>
      <c r="H33" s="16">
        <v>375</v>
      </c>
      <c r="I33" s="50">
        <v>94500</v>
      </c>
      <c r="J33" s="16">
        <v>32990</v>
      </c>
      <c r="K33" s="26">
        <v>960203</v>
      </c>
      <c r="L33" s="51">
        <v>0.22</v>
      </c>
      <c r="M33" s="51">
        <v>0.17</v>
      </c>
      <c r="N33" s="51">
        <v>0.05</v>
      </c>
      <c r="O33" s="60">
        <v>0.56000000000000005</v>
      </c>
    </row>
    <row r="34" spans="1:15" x14ac:dyDescent="0.35">
      <c r="A34" s="48" t="s">
        <v>184</v>
      </c>
      <c r="B34" s="34">
        <v>38130</v>
      </c>
      <c r="C34" s="50">
        <v>2339443</v>
      </c>
      <c r="D34" s="16">
        <v>1425</v>
      </c>
      <c r="E34" s="50">
        <v>598800</v>
      </c>
      <c r="F34" s="16">
        <v>2270</v>
      </c>
      <c r="G34" s="50">
        <v>584250</v>
      </c>
      <c r="H34" s="16">
        <v>555</v>
      </c>
      <c r="I34" s="50">
        <v>139500</v>
      </c>
      <c r="J34" s="16">
        <v>33885</v>
      </c>
      <c r="K34" s="26">
        <v>1016893</v>
      </c>
      <c r="L34" s="51">
        <v>0.26</v>
      </c>
      <c r="M34" s="51">
        <v>0.25</v>
      </c>
      <c r="N34" s="51">
        <v>0.06</v>
      </c>
      <c r="O34" s="60">
        <v>0.43</v>
      </c>
    </row>
    <row r="35" spans="1:15" x14ac:dyDescent="0.35">
      <c r="A35" s="48" t="s">
        <v>185</v>
      </c>
      <c r="B35" s="34">
        <v>38200</v>
      </c>
      <c r="C35" s="50">
        <v>2176275</v>
      </c>
      <c r="D35" s="16">
        <v>1170</v>
      </c>
      <c r="E35" s="50">
        <v>506100</v>
      </c>
      <c r="F35" s="16">
        <v>1780</v>
      </c>
      <c r="G35" s="50">
        <v>455000</v>
      </c>
      <c r="H35" s="16">
        <v>610</v>
      </c>
      <c r="I35" s="50">
        <v>153750</v>
      </c>
      <c r="J35" s="16">
        <v>34640</v>
      </c>
      <c r="K35" s="26">
        <v>1061425</v>
      </c>
      <c r="L35" s="51">
        <v>0.23</v>
      </c>
      <c r="M35" s="51">
        <v>0.21</v>
      </c>
      <c r="N35" s="51">
        <v>7.0000000000000007E-2</v>
      </c>
      <c r="O35" s="60">
        <v>0.49</v>
      </c>
    </row>
    <row r="36" spans="1:15" x14ac:dyDescent="0.35">
      <c r="A36" s="48" t="s">
        <v>186</v>
      </c>
      <c r="B36" s="34">
        <v>36595</v>
      </c>
      <c r="C36" s="50">
        <v>2272193</v>
      </c>
      <c r="D36" s="16">
        <v>1520</v>
      </c>
      <c r="E36" s="50">
        <v>646404</v>
      </c>
      <c r="F36" s="16">
        <v>2130</v>
      </c>
      <c r="G36" s="50">
        <v>543375</v>
      </c>
      <c r="H36" s="16">
        <v>485</v>
      </c>
      <c r="I36" s="50">
        <v>122250</v>
      </c>
      <c r="J36" s="16">
        <v>32465</v>
      </c>
      <c r="K36" s="26">
        <v>960164</v>
      </c>
      <c r="L36" s="51">
        <v>0.28000000000000003</v>
      </c>
      <c r="M36" s="51">
        <v>0.24</v>
      </c>
      <c r="N36" s="51">
        <v>0.05</v>
      </c>
      <c r="O36" s="60">
        <v>0.42</v>
      </c>
    </row>
    <row r="37" spans="1:15" x14ac:dyDescent="0.35">
      <c r="A37" s="48" t="s">
        <v>187</v>
      </c>
      <c r="B37" s="34">
        <v>39210</v>
      </c>
      <c r="C37" s="50">
        <v>2481403</v>
      </c>
      <c r="D37" s="16">
        <v>2000</v>
      </c>
      <c r="E37" s="50">
        <v>833760</v>
      </c>
      <c r="F37" s="16">
        <v>1995</v>
      </c>
      <c r="G37" s="50">
        <v>513043</v>
      </c>
      <c r="H37" s="16">
        <v>115</v>
      </c>
      <c r="I37" s="50">
        <v>28750</v>
      </c>
      <c r="J37" s="16">
        <v>35095</v>
      </c>
      <c r="K37" s="26">
        <v>1105850</v>
      </c>
      <c r="L37" s="51">
        <v>0.34</v>
      </c>
      <c r="M37" s="51">
        <v>0.21</v>
      </c>
      <c r="N37" s="51">
        <v>0.01</v>
      </c>
      <c r="O37" s="60">
        <v>0.45</v>
      </c>
    </row>
    <row r="38" spans="1:15" x14ac:dyDescent="0.35">
      <c r="A38" s="48" t="s">
        <v>188</v>
      </c>
      <c r="B38" s="34">
        <v>45640</v>
      </c>
      <c r="C38" s="50">
        <v>3665275</v>
      </c>
      <c r="D38" s="16">
        <v>1345</v>
      </c>
      <c r="E38" s="50">
        <v>556302</v>
      </c>
      <c r="F38" s="16">
        <v>1315</v>
      </c>
      <c r="G38" s="50">
        <v>339358</v>
      </c>
      <c r="H38" s="16">
        <v>6595</v>
      </c>
      <c r="I38" s="50">
        <v>1704655</v>
      </c>
      <c r="J38" s="16">
        <v>36390</v>
      </c>
      <c r="K38" s="26">
        <v>1064961</v>
      </c>
      <c r="L38" s="51">
        <v>0.15</v>
      </c>
      <c r="M38" s="51">
        <v>0.09</v>
      </c>
      <c r="N38" s="51">
        <v>0.47</v>
      </c>
      <c r="O38" s="60">
        <v>0.28999999999999998</v>
      </c>
    </row>
    <row r="39" spans="1:15" x14ac:dyDescent="0.35">
      <c r="A39" s="48" t="s">
        <v>189</v>
      </c>
      <c r="B39" s="34">
        <v>44305</v>
      </c>
      <c r="C39" s="50">
        <v>3100664</v>
      </c>
      <c r="D39" s="16">
        <v>1005</v>
      </c>
      <c r="E39" s="50">
        <v>428994</v>
      </c>
      <c r="F39" s="16">
        <v>2065</v>
      </c>
      <c r="G39" s="50">
        <v>528098</v>
      </c>
      <c r="H39" s="16">
        <v>4100</v>
      </c>
      <c r="I39" s="50">
        <v>1050955</v>
      </c>
      <c r="J39" s="16">
        <v>37135</v>
      </c>
      <c r="K39" s="26">
        <v>1092618</v>
      </c>
      <c r="L39" s="51">
        <v>0.14000000000000001</v>
      </c>
      <c r="M39" s="51">
        <v>0.17</v>
      </c>
      <c r="N39" s="51">
        <v>0.34</v>
      </c>
      <c r="O39" s="60">
        <v>0.35</v>
      </c>
    </row>
    <row r="40" spans="1:15" x14ac:dyDescent="0.35">
      <c r="A40" s="48" t="s">
        <v>190</v>
      </c>
      <c r="B40" s="34">
        <v>43160</v>
      </c>
      <c r="C40" s="50">
        <v>2960925</v>
      </c>
      <c r="D40" s="16">
        <v>1885</v>
      </c>
      <c r="E40" s="50">
        <v>773154</v>
      </c>
      <c r="F40" s="16">
        <v>1640</v>
      </c>
      <c r="G40" s="50">
        <v>419148</v>
      </c>
      <c r="H40" s="16">
        <v>2885</v>
      </c>
      <c r="I40" s="50">
        <v>736190</v>
      </c>
      <c r="J40" s="16">
        <v>36755</v>
      </c>
      <c r="K40" s="26">
        <v>1032434</v>
      </c>
      <c r="L40" s="51">
        <v>0.26</v>
      </c>
      <c r="M40" s="51">
        <v>0.14000000000000001</v>
      </c>
      <c r="N40" s="51">
        <v>0.25</v>
      </c>
      <c r="O40" s="60">
        <v>0.35</v>
      </c>
    </row>
    <row r="41" spans="1:15" x14ac:dyDescent="0.35">
      <c r="A41" s="48" t="s">
        <v>191</v>
      </c>
      <c r="B41" s="34">
        <v>39945</v>
      </c>
      <c r="C41" s="50">
        <v>2463083</v>
      </c>
      <c r="D41" s="16">
        <v>1145</v>
      </c>
      <c r="E41" s="50">
        <v>477576</v>
      </c>
      <c r="F41" s="16">
        <v>1040</v>
      </c>
      <c r="G41" s="50">
        <v>265978</v>
      </c>
      <c r="H41" s="16">
        <v>1205</v>
      </c>
      <c r="I41" s="50">
        <v>309755</v>
      </c>
      <c r="J41" s="16">
        <v>36555</v>
      </c>
      <c r="K41" s="26">
        <v>1409775</v>
      </c>
      <c r="L41" s="51">
        <v>0.19</v>
      </c>
      <c r="M41" s="51">
        <v>0.11</v>
      </c>
      <c r="N41" s="51">
        <v>0.13</v>
      </c>
      <c r="O41" s="60">
        <v>0.56999999999999995</v>
      </c>
    </row>
    <row r="42" spans="1:15" x14ac:dyDescent="0.35">
      <c r="A42" s="48" t="s">
        <v>192</v>
      </c>
      <c r="B42" s="34">
        <v>38320</v>
      </c>
      <c r="C42" s="50">
        <v>1723867</v>
      </c>
      <c r="D42" s="16">
        <v>905</v>
      </c>
      <c r="E42" s="50">
        <v>388371</v>
      </c>
      <c r="F42" s="16">
        <v>695</v>
      </c>
      <c r="G42" s="50">
        <v>178740</v>
      </c>
      <c r="H42" s="16">
        <v>480</v>
      </c>
      <c r="I42" s="50">
        <v>123973</v>
      </c>
      <c r="J42" s="16">
        <v>36240</v>
      </c>
      <c r="K42" s="26">
        <v>1032783</v>
      </c>
      <c r="L42" s="51">
        <v>0.23</v>
      </c>
      <c r="M42" s="51">
        <v>0.1</v>
      </c>
      <c r="N42" s="51">
        <v>7.0000000000000007E-2</v>
      </c>
      <c r="O42" s="60">
        <v>0.6</v>
      </c>
    </row>
    <row r="43" spans="1:15" x14ac:dyDescent="0.35">
      <c r="A43" s="48" t="s">
        <v>193</v>
      </c>
      <c r="B43" s="34">
        <v>38635</v>
      </c>
      <c r="C43" s="50">
        <v>1929123</v>
      </c>
      <c r="D43" s="16">
        <v>1250</v>
      </c>
      <c r="E43" s="50">
        <v>524745</v>
      </c>
      <c r="F43" s="16">
        <v>1025</v>
      </c>
      <c r="G43" s="50">
        <v>262563</v>
      </c>
      <c r="H43" s="16">
        <v>510</v>
      </c>
      <c r="I43" s="50">
        <v>130780</v>
      </c>
      <c r="J43" s="16">
        <v>35850</v>
      </c>
      <c r="K43" s="26">
        <v>1011035</v>
      </c>
      <c r="L43" s="51">
        <v>0.27</v>
      </c>
      <c r="M43" s="51">
        <v>0.14000000000000001</v>
      </c>
      <c r="N43" s="51">
        <v>7.0000000000000007E-2</v>
      </c>
      <c r="O43" s="60">
        <v>0.52</v>
      </c>
    </row>
    <row r="44" spans="1:15" x14ac:dyDescent="0.35">
      <c r="A44" s="48" t="s">
        <v>194</v>
      </c>
      <c r="B44" s="34">
        <v>73325</v>
      </c>
      <c r="C44" s="50">
        <v>2697595</v>
      </c>
      <c r="D44" s="16">
        <v>905</v>
      </c>
      <c r="E44" s="50">
        <v>383562</v>
      </c>
      <c r="F44" s="16">
        <v>775</v>
      </c>
      <c r="G44" s="50">
        <v>199958</v>
      </c>
      <c r="H44" s="16">
        <v>280</v>
      </c>
      <c r="I44" s="50">
        <v>71193</v>
      </c>
      <c r="J44" s="16">
        <v>71365</v>
      </c>
      <c r="K44" s="26">
        <v>2042883</v>
      </c>
      <c r="L44" s="51">
        <v>0.14000000000000001</v>
      </c>
      <c r="M44" s="51">
        <v>7.0000000000000007E-2</v>
      </c>
      <c r="N44" s="51">
        <v>0.03</v>
      </c>
      <c r="O44" s="60">
        <v>0.76</v>
      </c>
    </row>
    <row r="45" spans="1:15" x14ac:dyDescent="0.35">
      <c r="A45" s="48" t="s">
        <v>195</v>
      </c>
      <c r="B45" s="34">
        <v>36725</v>
      </c>
      <c r="C45" s="50">
        <v>1659465</v>
      </c>
      <c r="D45" s="16">
        <v>980</v>
      </c>
      <c r="E45" s="50">
        <v>418107</v>
      </c>
      <c r="F45" s="16">
        <v>755</v>
      </c>
      <c r="G45" s="50">
        <v>194155</v>
      </c>
      <c r="H45" s="16">
        <v>310</v>
      </c>
      <c r="I45" s="50">
        <v>78523</v>
      </c>
      <c r="J45" s="16">
        <v>34680</v>
      </c>
      <c r="K45" s="26">
        <v>968680</v>
      </c>
      <c r="L45" s="51">
        <v>0.25</v>
      </c>
      <c r="M45" s="51">
        <v>0.12</v>
      </c>
      <c r="N45" s="51">
        <v>0.05</v>
      </c>
      <c r="O45" s="60">
        <v>0.57999999999999996</v>
      </c>
    </row>
    <row r="46" spans="1:15" x14ac:dyDescent="0.35">
      <c r="A46" s="48" t="s">
        <v>196</v>
      </c>
      <c r="B46" s="34">
        <v>36580</v>
      </c>
      <c r="C46" s="50">
        <v>1763722</v>
      </c>
      <c r="D46" s="16">
        <v>1050</v>
      </c>
      <c r="E46" s="50">
        <v>451437</v>
      </c>
      <c r="F46" s="16">
        <v>880</v>
      </c>
      <c r="G46" s="50">
        <v>226488</v>
      </c>
      <c r="H46" s="16">
        <v>275</v>
      </c>
      <c r="I46" s="50">
        <v>69175</v>
      </c>
      <c r="J46" s="16">
        <v>34375</v>
      </c>
      <c r="K46" s="26">
        <v>1016623</v>
      </c>
      <c r="L46" s="51">
        <v>0.26</v>
      </c>
      <c r="M46" s="51">
        <v>0.13</v>
      </c>
      <c r="N46" s="51">
        <v>0.04</v>
      </c>
      <c r="O46" s="60">
        <v>0.57999999999999996</v>
      </c>
    </row>
    <row r="47" spans="1:15" x14ac:dyDescent="0.35">
      <c r="A47" s="48" t="s">
        <v>197</v>
      </c>
      <c r="B47" s="34">
        <v>36525</v>
      </c>
      <c r="C47" s="50">
        <v>1767777</v>
      </c>
      <c r="D47" s="16">
        <v>960</v>
      </c>
      <c r="E47" s="50">
        <v>394485</v>
      </c>
      <c r="F47" s="16">
        <v>1145</v>
      </c>
      <c r="G47" s="50">
        <v>294408</v>
      </c>
      <c r="H47" s="16">
        <v>275</v>
      </c>
      <c r="I47" s="50">
        <v>69933</v>
      </c>
      <c r="J47" s="16">
        <v>34145</v>
      </c>
      <c r="K47" s="26">
        <v>1008952</v>
      </c>
      <c r="L47" s="51">
        <v>0.22</v>
      </c>
      <c r="M47" s="51">
        <v>0.17</v>
      </c>
      <c r="N47" s="51">
        <v>0.04</v>
      </c>
      <c r="O47" s="60">
        <v>0.56999999999999995</v>
      </c>
    </row>
    <row r="48" spans="1:15" x14ac:dyDescent="0.35">
      <c r="A48" s="48" t="s">
        <v>198</v>
      </c>
      <c r="B48" s="34">
        <v>36105</v>
      </c>
      <c r="C48" s="50">
        <v>1729864</v>
      </c>
      <c r="D48" s="16">
        <v>900</v>
      </c>
      <c r="E48" s="50">
        <v>367463</v>
      </c>
      <c r="F48" s="16">
        <v>1150</v>
      </c>
      <c r="G48" s="50">
        <v>298766</v>
      </c>
      <c r="H48" s="16">
        <v>395</v>
      </c>
      <c r="I48" s="50">
        <v>101000</v>
      </c>
      <c r="J48" s="16">
        <v>33660</v>
      </c>
      <c r="K48" s="26">
        <v>962635</v>
      </c>
      <c r="L48" s="51">
        <v>0.21</v>
      </c>
      <c r="M48" s="51">
        <v>0.17</v>
      </c>
      <c r="N48" s="51">
        <v>0.06</v>
      </c>
      <c r="O48" s="60">
        <v>0.56000000000000005</v>
      </c>
    </row>
    <row r="49" spans="1:15" x14ac:dyDescent="0.35">
      <c r="A49" s="48" t="s">
        <v>199</v>
      </c>
      <c r="B49" s="34">
        <v>35860</v>
      </c>
      <c r="C49" s="50">
        <v>1777596</v>
      </c>
      <c r="D49" s="16">
        <v>975</v>
      </c>
      <c r="E49" s="50">
        <v>396555</v>
      </c>
      <c r="F49" s="16">
        <v>1220</v>
      </c>
      <c r="G49" s="50">
        <v>315436</v>
      </c>
      <c r="H49" s="16">
        <v>385</v>
      </c>
      <c r="I49" s="50">
        <v>98475</v>
      </c>
      <c r="J49" s="16">
        <v>33280</v>
      </c>
      <c r="K49" s="26">
        <v>967130</v>
      </c>
      <c r="L49" s="51">
        <v>0.22</v>
      </c>
      <c r="M49" s="51">
        <v>0.18</v>
      </c>
      <c r="N49" s="51">
        <v>0.06</v>
      </c>
      <c r="O49" s="60">
        <v>0.54</v>
      </c>
    </row>
    <row r="50" spans="1:15" x14ac:dyDescent="0.35">
      <c r="A50" s="48" t="s">
        <v>200</v>
      </c>
      <c r="B50" s="34">
        <v>35615</v>
      </c>
      <c r="C50" s="50">
        <v>1859846</v>
      </c>
      <c r="D50" s="16">
        <v>1180</v>
      </c>
      <c r="E50" s="50">
        <v>503139</v>
      </c>
      <c r="F50" s="16">
        <v>1325</v>
      </c>
      <c r="G50" s="50">
        <v>351185</v>
      </c>
      <c r="H50" s="16">
        <v>130</v>
      </c>
      <c r="I50" s="50">
        <v>33805</v>
      </c>
      <c r="J50" s="16">
        <v>32980</v>
      </c>
      <c r="K50" s="26">
        <v>971717</v>
      </c>
      <c r="L50" s="51">
        <v>0.27</v>
      </c>
      <c r="M50" s="51">
        <v>0.19</v>
      </c>
      <c r="N50" s="51">
        <v>0.02</v>
      </c>
      <c r="O50" s="60">
        <v>0.52</v>
      </c>
    </row>
    <row r="51" spans="1:15" x14ac:dyDescent="0.35">
      <c r="A51" s="48" t="s">
        <v>201</v>
      </c>
      <c r="B51" s="34">
        <v>37425</v>
      </c>
      <c r="C51" s="50">
        <v>2461098</v>
      </c>
      <c r="D51" s="16">
        <v>1525</v>
      </c>
      <c r="E51" s="50">
        <v>663766</v>
      </c>
      <c r="F51" s="16">
        <v>1630</v>
      </c>
      <c r="G51" s="50">
        <v>441726</v>
      </c>
      <c r="H51" s="16">
        <v>1195</v>
      </c>
      <c r="I51" s="50">
        <v>328351</v>
      </c>
      <c r="J51" s="16">
        <v>33075</v>
      </c>
      <c r="K51" s="26">
        <v>1027255</v>
      </c>
      <c r="L51" s="51">
        <v>0.27</v>
      </c>
      <c r="M51" s="51">
        <v>0.18</v>
      </c>
      <c r="N51" s="51">
        <v>0.13</v>
      </c>
      <c r="O51" s="60">
        <v>0.42</v>
      </c>
    </row>
    <row r="52" spans="1:15" x14ac:dyDescent="0.35">
      <c r="A52" s="48" t="s">
        <v>202</v>
      </c>
      <c r="B52" s="34">
        <v>45195</v>
      </c>
      <c r="C52" s="50">
        <v>4449273</v>
      </c>
      <c r="D52" s="16">
        <v>1425</v>
      </c>
      <c r="E52" s="50">
        <v>618507</v>
      </c>
      <c r="F52" s="16">
        <v>1685</v>
      </c>
      <c r="G52" s="50">
        <v>458080</v>
      </c>
      <c r="H52" s="16">
        <v>8595</v>
      </c>
      <c r="I52" s="50">
        <v>2343021</v>
      </c>
      <c r="J52" s="16">
        <v>33490</v>
      </c>
      <c r="K52" s="26">
        <v>1029666</v>
      </c>
      <c r="L52" s="51">
        <v>0.14000000000000001</v>
      </c>
      <c r="M52" s="51">
        <v>0.1</v>
      </c>
      <c r="N52" s="51">
        <v>0.53</v>
      </c>
      <c r="O52" s="60">
        <v>0.23</v>
      </c>
    </row>
    <row r="53" spans="1:15" x14ac:dyDescent="0.35">
      <c r="A53" s="48" t="s">
        <v>203</v>
      </c>
      <c r="B53" s="34">
        <v>40450</v>
      </c>
      <c r="C53" s="50">
        <v>3267734</v>
      </c>
      <c r="D53" s="16">
        <v>1890</v>
      </c>
      <c r="E53" s="50">
        <v>839623</v>
      </c>
      <c r="F53" s="16">
        <v>2145</v>
      </c>
      <c r="G53" s="50">
        <v>590769</v>
      </c>
      <c r="H53" s="16">
        <v>3085</v>
      </c>
      <c r="I53" s="50">
        <v>841042</v>
      </c>
      <c r="J53" s="16">
        <v>33330</v>
      </c>
      <c r="K53" s="26">
        <v>996299</v>
      </c>
      <c r="L53" s="51">
        <v>0.26</v>
      </c>
      <c r="M53" s="51">
        <v>0.18</v>
      </c>
      <c r="N53" s="51">
        <v>0.26</v>
      </c>
      <c r="O53" s="60">
        <v>0.3</v>
      </c>
    </row>
    <row r="54" spans="1:15" x14ac:dyDescent="0.35">
      <c r="A54" s="48" t="s">
        <v>204</v>
      </c>
      <c r="B54" s="34">
        <v>38410</v>
      </c>
      <c r="C54" s="50">
        <v>2579069</v>
      </c>
      <c r="D54" s="16">
        <v>1690</v>
      </c>
      <c r="E54" s="50">
        <v>748724</v>
      </c>
      <c r="F54" s="16">
        <v>1800</v>
      </c>
      <c r="G54" s="50">
        <v>492274</v>
      </c>
      <c r="H54" s="16">
        <v>1080</v>
      </c>
      <c r="I54" s="50">
        <v>290991</v>
      </c>
      <c r="J54" s="16">
        <v>33840</v>
      </c>
      <c r="K54" s="26">
        <v>1047080</v>
      </c>
      <c r="L54" s="51">
        <v>0.28999999999999998</v>
      </c>
      <c r="M54" s="51">
        <v>0.19</v>
      </c>
      <c r="N54" s="51">
        <v>0.11</v>
      </c>
      <c r="O54" s="60">
        <v>0.41</v>
      </c>
    </row>
    <row r="55" spans="1:15" x14ac:dyDescent="0.35">
      <c r="A55" s="48" t="s">
        <v>205</v>
      </c>
      <c r="B55" s="34">
        <v>69650</v>
      </c>
      <c r="C55" s="50">
        <v>3153856</v>
      </c>
      <c r="D55" s="16">
        <v>1445</v>
      </c>
      <c r="E55" s="50">
        <v>667822</v>
      </c>
      <c r="F55" s="16">
        <v>1195</v>
      </c>
      <c r="G55" s="50">
        <v>324798</v>
      </c>
      <c r="H55" s="16">
        <v>545</v>
      </c>
      <c r="I55" s="50">
        <v>147887</v>
      </c>
      <c r="J55" s="16">
        <v>66465</v>
      </c>
      <c r="K55" s="26">
        <v>2013349</v>
      </c>
      <c r="L55" s="51">
        <v>0.21</v>
      </c>
      <c r="M55" s="51">
        <v>0.1</v>
      </c>
      <c r="N55" s="51">
        <v>0.05</v>
      </c>
      <c r="O55" s="60">
        <v>0.64</v>
      </c>
    </row>
    <row r="56" spans="1:15" x14ac:dyDescent="0.35">
      <c r="A56" s="48" t="s">
        <v>206</v>
      </c>
      <c r="B56" s="34">
        <v>35465</v>
      </c>
      <c r="C56" s="50">
        <v>1785354</v>
      </c>
      <c r="D56" s="16">
        <v>810</v>
      </c>
      <c r="E56" s="50">
        <v>381787</v>
      </c>
      <c r="F56" s="16">
        <v>1440</v>
      </c>
      <c r="G56" s="50">
        <v>394867</v>
      </c>
      <c r="H56" s="16">
        <v>320</v>
      </c>
      <c r="I56" s="50">
        <v>86092</v>
      </c>
      <c r="J56" s="16">
        <v>32895</v>
      </c>
      <c r="K56" s="26">
        <v>922607</v>
      </c>
      <c r="L56" s="51">
        <v>0.21</v>
      </c>
      <c r="M56" s="51">
        <v>0.22</v>
      </c>
      <c r="N56" s="51">
        <v>0.05</v>
      </c>
      <c r="O56" s="60">
        <v>0.52</v>
      </c>
    </row>
    <row r="57" spans="1:15" x14ac:dyDescent="0.35">
      <c r="A57" s="48" t="s">
        <v>207</v>
      </c>
      <c r="B57" s="34">
        <v>33510</v>
      </c>
      <c r="C57" s="50">
        <v>1457381</v>
      </c>
      <c r="D57" s="16">
        <v>730</v>
      </c>
      <c r="E57" s="50">
        <v>331823</v>
      </c>
      <c r="F57" s="16">
        <v>640</v>
      </c>
      <c r="G57" s="50">
        <v>174384</v>
      </c>
      <c r="H57" s="16">
        <v>340</v>
      </c>
      <c r="I57" s="50">
        <v>93571</v>
      </c>
      <c r="J57" s="16">
        <v>31800</v>
      </c>
      <c r="K57" s="26">
        <v>857603</v>
      </c>
      <c r="L57" s="51">
        <v>0.23</v>
      </c>
      <c r="M57" s="51">
        <v>0.12</v>
      </c>
      <c r="N57" s="51">
        <v>0.06</v>
      </c>
      <c r="O57" s="60">
        <v>0.59</v>
      </c>
    </row>
    <row r="58" spans="1:15" x14ac:dyDescent="0.35">
      <c r="A58" s="48" t="s">
        <v>208</v>
      </c>
      <c r="B58" s="34">
        <v>39530</v>
      </c>
      <c r="C58" s="50">
        <v>3317272</v>
      </c>
      <c r="D58" s="16">
        <v>975</v>
      </c>
      <c r="E58" s="50">
        <v>443395</v>
      </c>
      <c r="F58" s="16">
        <v>6000</v>
      </c>
      <c r="G58" s="50">
        <v>1633094</v>
      </c>
      <c r="H58" s="16">
        <v>1280</v>
      </c>
      <c r="I58" s="50">
        <v>344971</v>
      </c>
      <c r="J58" s="16">
        <v>31275</v>
      </c>
      <c r="K58" s="26">
        <v>895813</v>
      </c>
      <c r="L58" s="51">
        <v>0.13</v>
      </c>
      <c r="M58" s="51">
        <v>0.49</v>
      </c>
      <c r="N58" s="51">
        <v>0.1</v>
      </c>
      <c r="O58" s="60">
        <v>0.27</v>
      </c>
    </row>
    <row r="59" spans="1:15" x14ac:dyDescent="0.35">
      <c r="A59" s="48" t="s">
        <v>209</v>
      </c>
      <c r="B59" s="106">
        <v>41080</v>
      </c>
      <c r="C59" s="50">
        <v>4307193</v>
      </c>
      <c r="D59" s="66">
        <v>1655</v>
      </c>
      <c r="E59" s="50">
        <v>764063</v>
      </c>
      <c r="F59" s="66">
        <v>5620</v>
      </c>
      <c r="G59" s="50">
        <v>1533985</v>
      </c>
      <c r="H59" s="66">
        <v>4035</v>
      </c>
      <c r="I59" s="50">
        <v>1094908</v>
      </c>
      <c r="J59" s="66">
        <v>29770</v>
      </c>
      <c r="K59" s="26">
        <v>914236</v>
      </c>
      <c r="L59" s="51">
        <v>0.18</v>
      </c>
      <c r="M59" s="51">
        <v>0.36</v>
      </c>
      <c r="N59" s="51">
        <v>0.25</v>
      </c>
      <c r="O59" s="60">
        <v>0.21</v>
      </c>
    </row>
    <row r="60" spans="1:15" x14ac:dyDescent="0.35">
      <c r="A60" s="52" t="s">
        <v>210</v>
      </c>
      <c r="B60" s="107">
        <v>10675</v>
      </c>
      <c r="C60" s="53">
        <v>4072200</v>
      </c>
      <c r="D60" s="35">
        <v>10675</v>
      </c>
      <c r="E60" s="53">
        <v>4072200</v>
      </c>
      <c r="F60" s="35">
        <v>0</v>
      </c>
      <c r="G60" s="53">
        <v>0</v>
      </c>
      <c r="H60" s="35">
        <v>0</v>
      </c>
      <c r="I60" s="54">
        <v>0</v>
      </c>
      <c r="J60" s="35">
        <v>0</v>
      </c>
      <c r="K60" s="27">
        <v>0</v>
      </c>
      <c r="L60" s="55">
        <v>1</v>
      </c>
      <c r="M60" s="55">
        <v>0</v>
      </c>
      <c r="N60" s="55">
        <v>0</v>
      </c>
      <c r="O60" s="61">
        <v>0</v>
      </c>
    </row>
    <row r="61" spans="1:15" x14ac:dyDescent="0.35">
      <c r="A61" s="56" t="s">
        <v>211</v>
      </c>
      <c r="B61" s="107">
        <v>160340</v>
      </c>
      <c r="C61" s="57">
        <v>22485723</v>
      </c>
      <c r="D61" s="35">
        <v>15875</v>
      </c>
      <c r="E61" s="57">
        <v>6638100</v>
      </c>
      <c r="F61" s="35">
        <v>31260</v>
      </c>
      <c r="G61" s="57">
        <v>8046750</v>
      </c>
      <c r="H61" s="35">
        <v>17875</v>
      </c>
      <c r="I61" s="57">
        <v>4542500</v>
      </c>
      <c r="J61" s="35">
        <v>95330</v>
      </c>
      <c r="K61" s="28">
        <v>3258373</v>
      </c>
      <c r="L61" s="58">
        <v>0.3</v>
      </c>
      <c r="M61" s="58">
        <v>0.36</v>
      </c>
      <c r="N61" s="58">
        <v>0.2</v>
      </c>
      <c r="O61" s="62">
        <v>0.14000000000000001</v>
      </c>
    </row>
    <row r="62" spans="1:15" x14ac:dyDescent="0.35">
      <c r="A62" s="56" t="s">
        <v>212</v>
      </c>
      <c r="B62" s="107">
        <v>433835</v>
      </c>
      <c r="C62" s="57">
        <v>29458174</v>
      </c>
      <c r="D62" s="35">
        <v>16315</v>
      </c>
      <c r="E62" s="57">
        <v>6942600</v>
      </c>
      <c r="F62" s="35">
        <v>21025</v>
      </c>
      <c r="G62" s="57">
        <v>5375750</v>
      </c>
      <c r="H62" s="35">
        <v>22570</v>
      </c>
      <c r="I62" s="57">
        <v>5743500</v>
      </c>
      <c r="J62" s="35">
        <v>373930</v>
      </c>
      <c r="K62" s="28">
        <v>11396324</v>
      </c>
      <c r="L62" s="58">
        <v>0.24</v>
      </c>
      <c r="M62" s="58">
        <v>0.18</v>
      </c>
      <c r="N62" s="58">
        <v>0.19</v>
      </c>
      <c r="O62" s="62">
        <v>0.39</v>
      </c>
    </row>
    <row r="63" spans="1:15" x14ac:dyDescent="0.35">
      <c r="A63" s="56" t="s">
        <v>213</v>
      </c>
      <c r="B63" s="107">
        <v>508975</v>
      </c>
      <c r="C63" s="57">
        <v>28485091</v>
      </c>
      <c r="D63" s="35">
        <v>14950</v>
      </c>
      <c r="E63" s="57">
        <v>6276897</v>
      </c>
      <c r="F63" s="35">
        <v>15460</v>
      </c>
      <c r="G63" s="57">
        <v>3965308</v>
      </c>
      <c r="H63" s="35">
        <v>17515</v>
      </c>
      <c r="I63" s="57">
        <v>4496130</v>
      </c>
      <c r="J63" s="35">
        <v>461045</v>
      </c>
      <c r="K63" s="28">
        <v>13746757</v>
      </c>
      <c r="L63" s="58">
        <v>0.22</v>
      </c>
      <c r="M63" s="58">
        <v>0.14000000000000001</v>
      </c>
      <c r="N63" s="58">
        <v>0.16</v>
      </c>
      <c r="O63" s="62">
        <v>0.48</v>
      </c>
    </row>
    <row r="64" spans="1:15" x14ac:dyDescent="0.35">
      <c r="A64" s="56" t="s">
        <v>214</v>
      </c>
      <c r="B64" s="107">
        <v>488300</v>
      </c>
      <c r="C64" s="57">
        <v>32145535</v>
      </c>
      <c r="D64" s="35">
        <v>15200</v>
      </c>
      <c r="E64" s="57">
        <v>6726667</v>
      </c>
      <c r="F64" s="35">
        <v>25855</v>
      </c>
      <c r="G64" s="57">
        <v>7009365</v>
      </c>
      <c r="H64" s="35">
        <v>21385</v>
      </c>
      <c r="I64" s="57">
        <v>5804114</v>
      </c>
      <c r="J64" s="35">
        <v>425860</v>
      </c>
      <c r="K64" s="28">
        <v>12605389</v>
      </c>
      <c r="L64" s="58">
        <v>0.21</v>
      </c>
      <c r="M64" s="58">
        <v>0.22</v>
      </c>
      <c r="N64" s="58">
        <v>0.18</v>
      </c>
      <c r="O64" s="62">
        <v>0.39</v>
      </c>
    </row>
    <row r="65" spans="1:10" x14ac:dyDescent="0.35">
      <c r="A65" s="48" t="s">
        <v>105</v>
      </c>
      <c r="B65" s="48"/>
      <c r="C65" s="48"/>
      <c r="D65" s="48"/>
      <c r="E65" s="48"/>
      <c r="F65" s="48"/>
      <c r="G65" s="48"/>
      <c r="H65" s="48"/>
      <c r="I65" s="48"/>
      <c r="J65" s="48"/>
    </row>
    <row r="66" spans="1:10" ht="186" x14ac:dyDescent="0.35">
      <c r="A66" s="59" t="s">
        <v>106</v>
      </c>
      <c r="B66" s="48"/>
      <c r="C66" s="48"/>
      <c r="D66" s="48"/>
      <c r="E66" s="48"/>
      <c r="F66" s="48"/>
      <c r="G66" s="48"/>
      <c r="H66" s="48"/>
      <c r="I66" s="48"/>
      <c r="J66" s="48"/>
    </row>
    <row r="67" spans="1:10" x14ac:dyDescent="0.35">
      <c r="A67" s="48" t="s">
        <v>107</v>
      </c>
      <c r="B67" s="48"/>
      <c r="C67" s="48"/>
      <c r="D67" s="48"/>
      <c r="E67" s="48"/>
      <c r="F67" s="48"/>
      <c r="G67" s="48"/>
      <c r="H67" s="48"/>
      <c r="I67" s="48"/>
      <c r="J67" s="48"/>
    </row>
    <row r="68" spans="1:10" x14ac:dyDescent="0.35">
      <c r="A68" s="48" t="s">
        <v>823</v>
      </c>
    </row>
    <row r="69" spans="1:10" x14ac:dyDescent="0.35">
      <c r="A69" s="49" t="s">
        <v>860</v>
      </c>
    </row>
  </sheetData>
  <sheetProtection sheet="1" objects="1" scenarios="1"/>
  <conditionalFormatting sqref="G1:J5 L6:N64 G65:J1048576">
    <cfRule type="dataBar" priority="2">
      <dataBar>
        <cfvo type="num" val="0"/>
        <cfvo type="num" val="1"/>
        <color rgb="FFB4A9D4"/>
      </dataBar>
      <extLst>
        <ext xmlns:x14="http://schemas.microsoft.com/office/spreadsheetml/2009/9/main" uri="{B025F937-C7B1-47D3-B67F-A62EFF666E3E}">
          <x14:id>{CFDCD741-CC82-49FC-A797-CBB5B92B038A}</x14:id>
        </ext>
      </extLst>
    </cfRule>
  </conditionalFormatting>
  <conditionalFormatting sqref="O6:O64">
    <cfRule type="dataBar" priority="1">
      <dataBar>
        <cfvo type="num" val="0"/>
        <cfvo type="num" val="1"/>
        <color rgb="FFB4A9D4"/>
      </dataBar>
      <extLst>
        <ext xmlns:x14="http://schemas.microsoft.com/office/spreadsheetml/2009/9/main" uri="{B025F937-C7B1-47D3-B67F-A62EFF666E3E}">
          <x14:id>{903E9858-08C0-4F20-9B60-851F92D1FE95}</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FDCD741-CC82-49FC-A797-CBB5B92B038A}">
            <x14:dataBar minLength="0" maxLength="100" gradient="0">
              <x14:cfvo type="num">
                <xm:f>0</xm:f>
              </x14:cfvo>
              <x14:cfvo type="num">
                <xm:f>1</xm:f>
              </x14:cfvo>
              <x14:negativeFillColor rgb="FFB4A9D4"/>
              <x14:axisColor rgb="FF000000"/>
            </x14:dataBar>
          </x14:cfRule>
          <xm:sqref>G1:J5 L6:N64 G65:J1048576</xm:sqref>
        </x14:conditionalFormatting>
        <x14:conditionalFormatting xmlns:xm="http://schemas.microsoft.com/office/excel/2006/main">
          <x14:cfRule type="dataBar" id="{903E9858-08C0-4F20-9B60-851F92D1FE95}">
            <x14:dataBar minLength="0" maxLength="100" gradient="0">
              <x14:cfvo type="num">
                <xm:f>0</xm:f>
              </x14:cfvo>
              <x14:cfvo type="num">
                <xm:f>1</xm:f>
              </x14:cfvo>
              <x14:negativeFillColor rgb="FFB4A9D4"/>
              <x14:axisColor rgb="FF000000"/>
            </x14:dataBar>
          </x14:cfRule>
          <xm:sqref>O6:O64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8992-1DB6-4E95-8F1D-0CF4B49CFB36}">
  <dimension ref="A1:E14"/>
  <sheetViews>
    <sheetView workbookViewId="0"/>
  </sheetViews>
  <sheetFormatPr defaultColWidth="10.58203125" defaultRowHeight="15.5" x14ac:dyDescent="0.35"/>
  <cols>
    <col min="1" max="1" width="35.58203125" customWidth="1"/>
    <col min="2" max="5" width="16.58203125" customWidth="1"/>
  </cols>
  <sheetData>
    <row r="1" spans="1:5" ht="21" x14ac:dyDescent="0.5">
      <c r="A1" s="10" t="s">
        <v>851</v>
      </c>
      <c r="B1" s="11"/>
      <c r="C1" s="11"/>
      <c r="D1" s="11"/>
      <c r="E1" s="11"/>
    </row>
    <row r="2" spans="1:5" x14ac:dyDescent="0.35">
      <c r="A2" s="5" t="s">
        <v>868</v>
      </c>
      <c r="B2" s="11"/>
      <c r="C2" s="11"/>
      <c r="D2" s="11"/>
      <c r="E2" s="11"/>
    </row>
    <row r="3" spans="1:5" x14ac:dyDescent="0.35">
      <c r="A3" s="11" t="s">
        <v>19</v>
      </c>
      <c r="B3" s="11"/>
      <c r="C3" s="11"/>
      <c r="D3" s="11"/>
      <c r="E3" s="11"/>
    </row>
    <row r="4" spans="1:5" x14ac:dyDescent="0.35">
      <c r="A4" s="5" t="s">
        <v>828</v>
      </c>
      <c r="B4" s="11"/>
      <c r="C4" s="11"/>
      <c r="D4" s="11"/>
      <c r="E4" s="11"/>
    </row>
    <row r="5" spans="1:5" ht="65.5" customHeight="1" x14ac:dyDescent="0.35">
      <c r="A5" s="7" t="s">
        <v>831</v>
      </c>
      <c r="B5" s="7" t="s">
        <v>834</v>
      </c>
    </row>
    <row r="6" spans="1:5" x14ac:dyDescent="0.35">
      <c r="A6" s="63" t="s">
        <v>827</v>
      </c>
      <c r="B6" s="39">
        <v>14910</v>
      </c>
    </row>
    <row r="7" spans="1:5" x14ac:dyDescent="0.35">
      <c r="A7" s="79" t="s">
        <v>218</v>
      </c>
      <c r="B7" s="65">
        <v>10390</v>
      </c>
    </row>
    <row r="8" spans="1:5" x14ac:dyDescent="0.35">
      <c r="A8" s="79" t="s">
        <v>219</v>
      </c>
      <c r="B8" s="34">
        <v>4505</v>
      </c>
    </row>
    <row r="9" spans="1:5" x14ac:dyDescent="0.35">
      <c r="A9" s="79" t="s">
        <v>826</v>
      </c>
      <c r="B9" s="64">
        <v>15</v>
      </c>
    </row>
    <row r="10" spans="1:5" x14ac:dyDescent="0.35">
      <c r="A10" s="11" t="s">
        <v>108</v>
      </c>
      <c r="B10" s="11"/>
      <c r="C10" s="11"/>
      <c r="D10" s="11"/>
      <c r="E10" s="11"/>
    </row>
    <row r="11" spans="1:5" ht="112.5" customHeight="1" x14ac:dyDescent="0.35">
      <c r="A11" s="38" t="s">
        <v>830</v>
      </c>
      <c r="B11" s="11"/>
      <c r="C11" s="11"/>
      <c r="D11" s="11"/>
      <c r="E11" s="11"/>
    </row>
    <row r="12" spans="1:5" x14ac:dyDescent="0.35">
      <c r="A12" s="5" t="s">
        <v>829</v>
      </c>
      <c r="B12" s="11"/>
      <c r="C12" s="11"/>
      <c r="D12" s="11"/>
      <c r="E12" s="11"/>
    </row>
    <row r="13" spans="1:5" x14ac:dyDescent="0.35">
      <c r="A13" s="40" t="s">
        <v>833</v>
      </c>
    </row>
    <row r="14" spans="1:5" ht="94.5" customHeight="1" x14ac:dyDescent="0.35">
      <c r="A14" s="38" t="s">
        <v>832</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{8FE72F7C-532F-4922-81E2-9690BAA3BB14}</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FE72F7C-532F-4922-81E2-9690BAA3BB1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workbookViewId="0"/>
  </sheetViews>
  <sheetFormatPr defaultColWidth="10.58203125" defaultRowHeight="15.5" x14ac:dyDescent="0.35"/>
  <cols>
    <col min="1" max="1" width="35.58203125" customWidth="1"/>
    <col min="2" max="6" width="16.58203125" customWidth="1"/>
  </cols>
  <sheetData>
    <row r="1" spans="1:6" ht="21" x14ac:dyDescent="0.5">
      <c r="A1" s="10" t="s">
        <v>852</v>
      </c>
      <c r="B1" s="10"/>
      <c r="C1" s="11"/>
      <c r="D1" s="11"/>
      <c r="E1" s="11"/>
      <c r="F1" s="11"/>
    </row>
    <row r="2" spans="1:6" x14ac:dyDescent="0.35">
      <c r="A2" s="5" t="s">
        <v>867</v>
      </c>
      <c r="B2" s="11"/>
      <c r="C2" s="11"/>
      <c r="D2" s="11"/>
      <c r="E2" s="11"/>
      <c r="F2" s="11"/>
    </row>
    <row r="3" spans="1:6" x14ac:dyDescent="0.35">
      <c r="A3" s="11" t="s">
        <v>19</v>
      </c>
      <c r="B3" s="11"/>
      <c r="C3" s="11"/>
      <c r="D3" s="11"/>
      <c r="E3" s="11"/>
      <c r="F3" s="11"/>
    </row>
    <row r="4" spans="1:6" x14ac:dyDescent="0.35">
      <c r="A4" s="5" t="s">
        <v>839</v>
      </c>
      <c r="B4" s="11"/>
      <c r="C4" s="11"/>
      <c r="D4" s="11"/>
      <c r="E4" s="11"/>
      <c r="F4" s="11"/>
    </row>
    <row r="5" spans="1:6" ht="79.5" customHeight="1" x14ac:dyDescent="0.35">
      <c r="A5" s="7" t="s">
        <v>809</v>
      </c>
      <c r="B5" s="100" t="s">
        <v>142</v>
      </c>
      <c r="C5" s="7" t="s">
        <v>865</v>
      </c>
      <c r="D5" s="7" t="s">
        <v>808</v>
      </c>
      <c r="E5" s="7" t="s">
        <v>835</v>
      </c>
      <c r="F5" s="100" t="s">
        <v>837</v>
      </c>
    </row>
    <row r="6" spans="1:6" x14ac:dyDescent="0.35">
      <c r="A6" s="11" t="s">
        <v>311</v>
      </c>
      <c r="B6" s="102">
        <v>72445</v>
      </c>
      <c r="C6" s="101">
        <v>15000</v>
      </c>
      <c r="D6" s="34">
        <v>25400</v>
      </c>
      <c r="E6" s="34">
        <v>21270</v>
      </c>
      <c r="F6" s="34">
        <v>46425</v>
      </c>
    </row>
    <row r="7" spans="1:6" x14ac:dyDescent="0.35">
      <c r="A7" s="11" t="s">
        <v>108</v>
      </c>
      <c r="B7" s="11"/>
      <c r="C7" s="11"/>
      <c r="D7" s="11"/>
      <c r="E7" s="11"/>
      <c r="F7" s="11"/>
    </row>
    <row r="8" spans="1:6" ht="93" x14ac:dyDescent="0.35">
      <c r="A8" s="24" t="s">
        <v>109</v>
      </c>
      <c r="B8" s="24"/>
      <c r="C8" s="11"/>
      <c r="D8" s="11"/>
      <c r="E8" s="11"/>
      <c r="F8" s="11"/>
    </row>
    <row r="9" spans="1:6" ht="46.5" x14ac:dyDescent="0.35">
      <c r="A9" s="38" t="s">
        <v>836</v>
      </c>
      <c r="B9" s="24"/>
      <c r="C9" s="11"/>
      <c r="D9" s="11"/>
      <c r="E9" s="11"/>
      <c r="F9" s="11"/>
    </row>
    <row r="10" spans="1:6" x14ac:dyDescent="0.35">
      <c r="A10" s="5" t="s">
        <v>107</v>
      </c>
      <c r="B10" s="5"/>
    </row>
    <row r="11" spans="1:6" ht="77.5" x14ac:dyDescent="0.35">
      <c r="A11" s="38" t="s">
        <v>838</v>
      </c>
      <c r="B11" s="5"/>
    </row>
  </sheetData>
  <sheetProtection sheet="1" objects="1" scenarios="1"/>
  <conditionalFormatting sqref="A1:B1">
    <cfRule type="dataBar" priority="1">
      <dataBar>
        <cfvo type="num" val="0"/>
        <cfvo type="num" val="1"/>
        <color rgb="FFB4A9D4"/>
      </dataBar>
      <extLst>
        <ext xmlns:x14="http://schemas.microsoft.com/office/spreadsheetml/2009/9/main" uri="{B025F937-C7B1-47D3-B67F-A62EFF666E3E}">
          <x14:id>{5819D6F5-5019-423C-A9A3-A5F74CAB6EEC}</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819D6F5-5019-423C-A9A3-A5F74CAB6EEC}">
            <x14:dataBar minLength="0" maxLength="100" gradient="0">
              <x14:cfvo type="num">
                <xm:f>0</xm:f>
              </x14:cfvo>
              <x14:cfvo type="num">
                <xm:f>1</xm:f>
              </x14:cfvo>
              <x14:negativeFillColor rgb="FFB4A9D4"/>
              <x14:axisColor rgb="FF000000"/>
            </x14:dataBar>
          </x14:cfRule>
          <xm:sqref>A1:B1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71"/>
  <sheetViews>
    <sheetView zoomScaleNormal="100" workbookViewId="0"/>
  </sheetViews>
  <sheetFormatPr defaultColWidth="10.58203125" defaultRowHeight="15.5" x14ac:dyDescent="0.35"/>
  <cols>
    <col min="1" max="1" width="50.58203125" customWidth="1"/>
    <col min="2" max="13" width="16.58203125" customWidth="1"/>
  </cols>
  <sheetData>
    <row r="1" spans="1:13" ht="21" x14ac:dyDescent="0.5">
      <c r="A1" s="10" t="s">
        <v>853</v>
      </c>
      <c r="B1" s="11"/>
      <c r="C1" s="11"/>
      <c r="D1" s="11"/>
      <c r="E1" s="11"/>
      <c r="F1" s="11"/>
      <c r="G1" s="11"/>
      <c r="H1" s="11"/>
      <c r="I1" s="11"/>
      <c r="J1" s="11"/>
      <c r="K1" s="11"/>
      <c r="L1" s="11"/>
      <c r="M1" s="11"/>
    </row>
    <row r="2" spans="1:13" x14ac:dyDescent="0.35">
      <c r="A2" s="11" t="s">
        <v>48</v>
      </c>
      <c r="B2" s="11"/>
      <c r="C2" s="11"/>
      <c r="D2" s="11"/>
      <c r="E2" s="11"/>
      <c r="F2" s="11"/>
      <c r="G2" s="11"/>
      <c r="H2" s="11"/>
      <c r="I2" s="11"/>
      <c r="J2" s="11"/>
      <c r="K2" s="11"/>
      <c r="L2" s="11"/>
      <c r="M2" s="11"/>
    </row>
    <row r="3" spans="1:13" x14ac:dyDescent="0.35">
      <c r="A3" s="11" t="s">
        <v>19</v>
      </c>
      <c r="B3" s="11"/>
      <c r="C3" s="11"/>
      <c r="D3" s="11"/>
      <c r="E3" s="11"/>
      <c r="F3" s="11"/>
      <c r="G3" s="11"/>
      <c r="H3" s="11"/>
      <c r="I3" s="11"/>
      <c r="J3" s="11"/>
      <c r="K3" s="11"/>
      <c r="L3" s="11"/>
      <c r="M3" s="11"/>
    </row>
    <row r="4" spans="1:13" x14ac:dyDescent="0.35">
      <c r="A4" s="11" t="s">
        <v>20</v>
      </c>
      <c r="B4" s="11"/>
      <c r="C4" s="11"/>
      <c r="D4" s="11"/>
      <c r="E4" s="11"/>
      <c r="F4" s="11"/>
      <c r="G4" s="11"/>
      <c r="H4" s="11"/>
      <c r="I4" s="11"/>
      <c r="J4" s="11"/>
      <c r="K4" s="11"/>
      <c r="L4" s="11"/>
      <c r="M4" s="11"/>
    </row>
    <row r="5" spans="1:13" x14ac:dyDescent="0.35">
      <c r="A5" s="11" t="s">
        <v>21</v>
      </c>
      <c r="B5" s="11"/>
      <c r="C5" s="11"/>
      <c r="D5" s="11"/>
      <c r="E5" s="11"/>
      <c r="F5" s="11"/>
      <c r="G5" s="11"/>
      <c r="H5" s="11"/>
      <c r="I5" s="11"/>
      <c r="J5" s="11"/>
      <c r="K5" s="11"/>
      <c r="L5" s="11"/>
      <c r="M5" s="11"/>
    </row>
    <row r="6" spans="1:13" ht="100" customHeight="1" x14ac:dyDescent="0.35">
      <c r="A6" s="12" t="s">
        <v>737</v>
      </c>
      <c r="B6" s="12" t="s">
        <v>780</v>
      </c>
      <c r="C6" s="12" t="s">
        <v>312</v>
      </c>
      <c r="D6" s="12" t="s">
        <v>781</v>
      </c>
      <c r="E6" s="12" t="s">
        <v>782</v>
      </c>
      <c r="F6" s="12" t="s">
        <v>783</v>
      </c>
      <c r="G6" s="12" t="s">
        <v>784</v>
      </c>
      <c r="H6" s="12" t="s">
        <v>785</v>
      </c>
      <c r="I6" s="12" t="s">
        <v>786</v>
      </c>
      <c r="J6" s="12" t="s">
        <v>787</v>
      </c>
      <c r="K6" s="12" t="s">
        <v>313</v>
      </c>
      <c r="L6" s="12" t="s">
        <v>788</v>
      </c>
      <c r="M6" s="12" t="s">
        <v>789</v>
      </c>
    </row>
    <row r="7" spans="1:13" x14ac:dyDescent="0.35">
      <c r="A7" s="13" t="s">
        <v>157</v>
      </c>
      <c r="B7" s="14">
        <v>3815</v>
      </c>
      <c r="C7" s="30">
        <v>8.9999999999999993E-3</v>
      </c>
      <c r="D7" s="14">
        <v>3775</v>
      </c>
      <c r="E7" s="14">
        <v>2025</v>
      </c>
      <c r="F7" s="14">
        <v>855</v>
      </c>
      <c r="G7" s="14">
        <v>895</v>
      </c>
      <c r="H7" s="15">
        <v>0.54</v>
      </c>
      <c r="I7" s="15">
        <v>0.23</v>
      </c>
      <c r="J7" s="15">
        <v>0.24</v>
      </c>
      <c r="K7" s="14" t="s">
        <v>806</v>
      </c>
      <c r="L7" s="14">
        <v>10</v>
      </c>
      <c r="M7" s="15">
        <v>0.96</v>
      </c>
    </row>
    <row r="8" spans="1:13" x14ac:dyDescent="0.35">
      <c r="A8" s="11" t="s">
        <v>158</v>
      </c>
      <c r="B8" s="16" t="s">
        <v>775</v>
      </c>
      <c r="C8" s="31" t="s">
        <v>775</v>
      </c>
      <c r="D8" s="16">
        <v>0</v>
      </c>
      <c r="E8" s="16">
        <v>0</v>
      </c>
      <c r="F8" s="16">
        <v>0</v>
      </c>
      <c r="G8" s="16">
        <v>0</v>
      </c>
      <c r="H8" s="17">
        <v>0</v>
      </c>
      <c r="I8" s="17">
        <v>0</v>
      </c>
      <c r="J8" s="17">
        <v>0</v>
      </c>
      <c r="K8" s="16" t="s">
        <v>775</v>
      </c>
      <c r="L8" s="16" t="s">
        <v>806</v>
      </c>
      <c r="M8" s="17" t="s">
        <v>806</v>
      </c>
    </row>
    <row r="9" spans="1:13" x14ac:dyDescent="0.35">
      <c r="A9" s="11" t="s">
        <v>159</v>
      </c>
      <c r="B9" s="16">
        <v>105</v>
      </c>
      <c r="C9" s="31">
        <v>1.2E-2</v>
      </c>
      <c r="D9" s="16">
        <v>30</v>
      </c>
      <c r="E9" s="16">
        <v>20</v>
      </c>
      <c r="F9" s="16">
        <v>10</v>
      </c>
      <c r="G9" s="16" t="s">
        <v>775</v>
      </c>
      <c r="H9" s="17">
        <v>0.65</v>
      </c>
      <c r="I9" s="17" t="s">
        <v>775</v>
      </c>
      <c r="J9" s="17" t="s">
        <v>775</v>
      </c>
      <c r="K9" s="16">
        <v>75</v>
      </c>
      <c r="L9" s="16">
        <v>12</v>
      </c>
      <c r="M9" s="17">
        <v>1</v>
      </c>
    </row>
    <row r="10" spans="1:13" x14ac:dyDescent="0.35">
      <c r="A10" s="11" t="s">
        <v>160</v>
      </c>
      <c r="B10" s="16">
        <v>135</v>
      </c>
      <c r="C10" s="31">
        <v>4.1000000000000002E-2</v>
      </c>
      <c r="D10" s="16">
        <v>115</v>
      </c>
      <c r="E10" s="16">
        <v>60</v>
      </c>
      <c r="F10" s="16">
        <v>40</v>
      </c>
      <c r="G10" s="16">
        <v>15</v>
      </c>
      <c r="H10" s="17">
        <v>0.53</v>
      </c>
      <c r="I10" s="17">
        <v>0.34</v>
      </c>
      <c r="J10" s="17">
        <v>0.13</v>
      </c>
      <c r="K10" s="16">
        <v>90</v>
      </c>
      <c r="L10" s="16">
        <v>15</v>
      </c>
      <c r="M10" s="17" t="s">
        <v>775</v>
      </c>
    </row>
    <row r="11" spans="1:13" x14ac:dyDescent="0.35">
      <c r="A11" s="11" t="s">
        <v>161</v>
      </c>
      <c r="B11" s="16">
        <v>105</v>
      </c>
      <c r="C11" s="31">
        <v>3.5000000000000003E-2</v>
      </c>
      <c r="D11" s="16">
        <v>155</v>
      </c>
      <c r="E11" s="16">
        <v>70</v>
      </c>
      <c r="F11" s="16">
        <v>70</v>
      </c>
      <c r="G11" s="16">
        <v>15</v>
      </c>
      <c r="H11" s="17">
        <v>0.44</v>
      </c>
      <c r="I11" s="17">
        <v>0.45</v>
      </c>
      <c r="J11" s="17">
        <v>0.11</v>
      </c>
      <c r="K11" s="16">
        <v>45</v>
      </c>
      <c r="L11" s="16">
        <v>14</v>
      </c>
      <c r="M11" s="17">
        <v>0.97</v>
      </c>
    </row>
    <row r="12" spans="1:13" x14ac:dyDescent="0.35">
      <c r="A12" s="11" t="s">
        <v>162</v>
      </c>
      <c r="B12" s="16">
        <v>85</v>
      </c>
      <c r="C12" s="31">
        <v>2.1999999999999999E-2</v>
      </c>
      <c r="D12" s="16">
        <v>80</v>
      </c>
      <c r="E12" s="16">
        <v>35</v>
      </c>
      <c r="F12" s="16">
        <v>35</v>
      </c>
      <c r="G12" s="16">
        <v>15</v>
      </c>
      <c r="H12" s="17">
        <v>0.43</v>
      </c>
      <c r="I12" s="17">
        <v>0.41</v>
      </c>
      <c r="J12" s="17">
        <v>0.16</v>
      </c>
      <c r="K12" s="16">
        <v>50</v>
      </c>
      <c r="L12" s="16">
        <v>14</v>
      </c>
      <c r="M12" s="17" t="s">
        <v>775</v>
      </c>
    </row>
    <row r="13" spans="1:13" x14ac:dyDescent="0.35">
      <c r="A13" s="11" t="s">
        <v>163</v>
      </c>
      <c r="B13" s="16">
        <v>155</v>
      </c>
      <c r="C13" s="31">
        <v>7.0000000000000001E-3</v>
      </c>
      <c r="D13" s="16">
        <v>130</v>
      </c>
      <c r="E13" s="16">
        <v>70</v>
      </c>
      <c r="F13" s="16">
        <v>45</v>
      </c>
      <c r="G13" s="16">
        <v>20</v>
      </c>
      <c r="H13" s="17">
        <v>0.52</v>
      </c>
      <c r="I13" s="17">
        <v>0.33</v>
      </c>
      <c r="J13" s="17">
        <v>0.16</v>
      </c>
      <c r="K13" s="16">
        <v>70</v>
      </c>
      <c r="L13" s="16">
        <v>11</v>
      </c>
      <c r="M13" s="17">
        <v>0.96</v>
      </c>
    </row>
    <row r="14" spans="1:13" x14ac:dyDescent="0.35">
      <c r="A14" s="11" t="s">
        <v>164</v>
      </c>
      <c r="B14" s="16">
        <v>250</v>
      </c>
      <c r="C14" s="31">
        <v>1.2E-2</v>
      </c>
      <c r="D14" s="16">
        <v>200</v>
      </c>
      <c r="E14" s="16">
        <v>130</v>
      </c>
      <c r="F14" s="16">
        <v>45</v>
      </c>
      <c r="G14" s="16">
        <v>25</v>
      </c>
      <c r="H14" s="17">
        <v>0.64</v>
      </c>
      <c r="I14" s="17">
        <v>0.24</v>
      </c>
      <c r="J14" s="17">
        <v>0.13</v>
      </c>
      <c r="K14" s="16">
        <v>120</v>
      </c>
      <c r="L14" s="16">
        <v>9</v>
      </c>
      <c r="M14" s="17" t="s">
        <v>775</v>
      </c>
    </row>
    <row r="15" spans="1:13" x14ac:dyDescent="0.35">
      <c r="A15" s="11" t="s">
        <v>165</v>
      </c>
      <c r="B15" s="16">
        <v>175</v>
      </c>
      <c r="C15" s="31">
        <v>1.2999999999999999E-2</v>
      </c>
      <c r="D15" s="16">
        <v>250</v>
      </c>
      <c r="E15" s="16">
        <v>170</v>
      </c>
      <c r="F15" s="16">
        <v>60</v>
      </c>
      <c r="G15" s="16">
        <v>20</v>
      </c>
      <c r="H15" s="17">
        <v>0.68</v>
      </c>
      <c r="I15" s="17">
        <v>0.24</v>
      </c>
      <c r="J15" s="17">
        <v>0.08</v>
      </c>
      <c r="K15" s="16">
        <v>45</v>
      </c>
      <c r="L15" s="16">
        <v>13</v>
      </c>
      <c r="M15" s="17">
        <v>0.97</v>
      </c>
    </row>
    <row r="16" spans="1:13" x14ac:dyDescent="0.35">
      <c r="A16" s="11" t="s">
        <v>166</v>
      </c>
      <c r="B16" s="16">
        <v>85</v>
      </c>
      <c r="C16" s="31">
        <v>1.0999999999999999E-2</v>
      </c>
      <c r="D16" s="16">
        <v>100</v>
      </c>
      <c r="E16" s="16">
        <v>60</v>
      </c>
      <c r="F16" s="16">
        <v>25</v>
      </c>
      <c r="G16" s="16">
        <v>10</v>
      </c>
      <c r="H16" s="17">
        <v>0.62</v>
      </c>
      <c r="I16" s="17">
        <v>0.27</v>
      </c>
      <c r="J16" s="17">
        <v>0.11</v>
      </c>
      <c r="K16" s="16">
        <v>35</v>
      </c>
      <c r="L16" s="16">
        <v>11</v>
      </c>
      <c r="M16" s="17" t="s">
        <v>775</v>
      </c>
    </row>
    <row r="17" spans="1:13" x14ac:dyDescent="0.35">
      <c r="A17" s="11" t="s">
        <v>167</v>
      </c>
      <c r="B17" s="16">
        <v>60</v>
      </c>
      <c r="C17" s="31">
        <v>8.9999999999999993E-3</v>
      </c>
      <c r="D17" s="16">
        <v>80</v>
      </c>
      <c r="E17" s="16">
        <v>40</v>
      </c>
      <c r="F17" s="16">
        <v>20</v>
      </c>
      <c r="G17" s="16">
        <v>20</v>
      </c>
      <c r="H17" s="17">
        <v>0.51</v>
      </c>
      <c r="I17" s="17">
        <v>0.24</v>
      </c>
      <c r="J17" s="17">
        <v>0.24</v>
      </c>
      <c r="K17" s="16">
        <v>15</v>
      </c>
      <c r="L17" s="16">
        <v>10</v>
      </c>
      <c r="M17" s="17" t="s">
        <v>775</v>
      </c>
    </row>
    <row r="18" spans="1:13" x14ac:dyDescent="0.35">
      <c r="A18" s="11" t="s">
        <v>168</v>
      </c>
      <c r="B18" s="16">
        <v>55</v>
      </c>
      <c r="C18" s="31">
        <v>8.0000000000000002E-3</v>
      </c>
      <c r="D18" s="16">
        <v>50</v>
      </c>
      <c r="E18" s="16">
        <v>15</v>
      </c>
      <c r="F18" s="16">
        <v>10</v>
      </c>
      <c r="G18" s="16">
        <v>20</v>
      </c>
      <c r="H18" s="17">
        <v>0.35</v>
      </c>
      <c r="I18" s="17">
        <v>0.2</v>
      </c>
      <c r="J18" s="17">
        <v>0.45</v>
      </c>
      <c r="K18" s="16">
        <v>20</v>
      </c>
      <c r="L18" s="16">
        <v>12</v>
      </c>
      <c r="M18" s="17" t="s">
        <v>775</v>
      </c>
    </row>
    <row r="19" spans="1:13" x14ac:dyDescent="0.35">
      <c r="A19" s="11" t="s">
        <v>169</v>
      </c>
      <c r="B19" s="16">
        <v>40</v>
      </c>
      <c r="C19" s="31">
        <v>5.0000000000000001E-3</v>
      </c>
      <c r="D19" s="16">
        <v>50</v>
      </c>
      <c r="E19" s="16">
        <v>25</v>
      </c>
      <c r="F19" s="16">
        <v>10</v>
      </c>
      <c r="G19" s="16">
        <v>15</v>
      </c>
      <c r="H19" s="17">
        <v>0.56000000000000005</v>
      </c>
      <c r="I19" s="17">
        <v>0.17</v>
      </c>
      <c r="J19" s="17">
        <v>0.27</v>
      </c>
      <c r="K19" s="16">
        <v>15</v>
      </c>
      <c r="L19" s="16">
        <v>15</v>
      </c>
      <c r="M19" s="17" t="s">
        <v>775</v>
      </c>
    </row>
    <row r="20" spans="1:13" x14ac:dyDescent="0.35">
      <c r="A20" s="11" t="s">
        <v>170</v>
      </c>
      <c r="B20" s="16">
        <v>35</v>
      </c>
      <c r="C20" s="31">
        <v>5.0000000000000001E-3</v>
      </c>
      <c r="D20" s="16">
        <v>45</v>
      </c>
      <c r="E20" s="16">
        <v>20</v>
      </c>
      <c r="F20" s="16">
        <v>10</v>
      </c>
      <c r="G20" s="16">
        <v>15</v>
      </c>
      <c r="H20" s="17">
        <v>0.47</v>
      </c>
      <c r="I20" s="17">
        <v>0.24</v>
      </c>
      <c r="J20" s="17">
        <v>0.28999999999999998</v>
      </c>
      <c r="K20" s="16">
        <v>5</v>
      </c>
      <c r="L20" s="16">
        <v>11</v>
      </c>
      <c r="M20" s="17" t="s">
        <v>775</v>
      </c>
    </row>
    <row r="21" spans="1:13" x14ac:dyDescent="0.35">
      <c r="A21" s="11" t="s">
        <v>171</v>
      </c>
      <c r="B21" s="16">
        <v>60</v>
      </c>
      <c r="C21" s="31">
        <v>8.0000000000000002E-3</v>
      </c>
      <c r="D21" s="16">
        <v>40</v>
      </c>
      <c r="E21" s="16">
        <v>10</v>
      </c>
      <c r="F21" s="16">
        <v>5</v>
      </c>
      <c r="G21" s="16">
        <v>20</v>
      </c>
      <c r="H21" s="17">
        <v>0.24</v>
      </c>
      <c r="I21" s="17">
        <v>0.18</v>
      </c>
      <c r="J21" s="17">
        <v>0.57999999999999996</v>
      </c>
      <c r="K21" s="16">
        <v>25</v>
      </c>
      <c r="L21" s="16">
        <v>9</v>
      </c>
      <c r="M21" s="17">
        <v>1</v>
      </c>
    </row>
    <row r="22" spans="1:13" x14ac:dyDescent="0.35">
      <c r="A22" s="11" t="s">
        <v>172</v>
      </c>
      <c r="B22" s="16">
        <v>50</v>
      </c>
      <c r="C22" s="31">
        <v>6.0000000000000001E-3</v>
      </c>
      <c r="D22" s="16">
        <v>55</v>
      </c>
      <c r="E22" s="16">
        <v>20</v>
      </c>
      <c r="F22" s="16">
        <v>15</v>
      </c>
      <c r="G22" s="16">
        <v>20</v>
      </c>
      <c r="H22" s="17">
        <v>0.39</v>
      </c>
      <c r="I22" s="17">
        <v>0.25</v>
      </c>
      <c r="J22" s="17">
        <v>0.37</v>
      </c>
      <c r="K22" s="16">
        <v>20</v>
      </c>
      <c r="L22" s="16">
        <v>12</v>
      </c>
      <c r="M22" s="17">
        <v>1</v>
      </c>
    </row>
    <row r="23" spans="1:13" x14ac:dyDescent="0.35">
      <c r="A23" s="11" t="s">
        <v>173</v>
      </c>
      <c r="B23" s="16">
        <v>60</v>
      </c>
      <c r="C23" s="31">
        <v>6.0000000000000001E-3</v>
      </c>
      <c r="D23" s="16">
        <v>55</v>
      </c>
      <c r="E23" s="16">
        <v>30</v>
      </c>
      <c r="F23" s="16">
        <v>20</v>
      </c>
      <c r="G23" s="16">
        <v>10</v>
      </c>
      <c r="H23" s="17">
        <v>0.49</v>
      </c>
      <c r="I23" s="17">
        <v>0.37</v>
      </c>
      <c r="J23" s="17">
        <v>0.14000000000000001</v>
      </c>
      <c r="K23" s="16">
        <v>25</v>
      </c>
      <c r="L23" s="16">
        <v>11</v>
      </c>
      <c r="M23" s="17" t="s">
        <v>775</v>
      </c>
    </row>
    <row r="24" spans="1:13" x14ac:dyDescent="0.35">
      <c r="A24" s="11" t="s">
        <v>174</v>
      </c>
      <c r="B24" s="16">
        <v>95</v>
      </c>
      <c r="C24" s="31">
        <v>1.4999999999999999E-2</v>
      </c>
      <c r="D24" s="16">
        <v>90</v>
      </c>
      <c r="E24" s="16">
        <v>30</v>
      </c>
      <c r="F24" s="16">
        <v>10</v>
      </c>
      <c r="G24" s="16">
        <v>50</v>
      </c>
      <c r="H24" s="17">
        <v>0.34</v>
      </c>
      <c r="I24" s="17">
        <v>0.12</v>
      </c>
      <c r="J24" s="17">
        <v>0.53</v>
      </c>
      <c r="K24" s="16">
        <v>30</v>
      </c>
      <c r="L24" s="16">
        <v>8</v>
      </c>
      <c r="M24" s="17" t="s">
        <v>775</v>
      </c>
    </row>
    <row r="25" spans="1:13" x14ac:dyDescent="0.35">
      <c r="A25" s="11" t="s">
        <v>175</v>
      </c>
      <c r="B25" s="16">
        <v>120</v>
      </c>
      <c r="C25" s="31">
        <v>1.9E-2</v>
      </c>
      <c r="D25" s="16">
        <v>110</v>
      </c>
      <c r="E25" s="16">
        <v>35</v>
      </c>
      <c r="F25" s="16">
        <v>15</v>
      </c>
      <c r="G25" s="16">
        <v>65</v>
      </c>
      <c r="H25" s="17">
        <v>0.32</v>
      </c>
      <c r="I25" s="17">
        <v>0.12</v>
      </c>
      <c r="J25" s="17">
        <v>0.56000000000000005</v>
      </c>
      <c r="K25" s="16">
        <v>35</v>
      </c>
      <c r="L25" s="16">
        <v>10</v>
      </c>
      <c r="M25" s="17">
        <v>1</v>
      </c>
    </row>
    <row r="26" spans="1:13" x14ac:dyDescent="0.35">
      <c r="A26" s="11" t="s">
        <v>176</v>
      </c>
      <c r="B26" s="16">
        <v>150</v>
      </c>
      <c r="C26" s="31">
        <v>1.4E-2</v>
      </c>
      <c r="D26" s="16">
        <v>130</v>
      </c>
      <c r="E26" s="16">
        <v>40</v>
      </c>
      <c r="F26" s="16">
        <v>15</v>
      </c>
      <c r="G26" s="16">
        <v>75</v>
      </c>
      <c r="H26" s="17">
        <v>0.31</v>
      </c>
      <c r="I26" s="17">
        <v>0.13</v>
      </c>
      <c r="J26" s="17">
        <v>0.56000000000000005</v>
      </c>
      <c r="K26" s="16">
        <v>50</v>
      </c>
      <c r="L26" s="16">
        <v>11</v>
      </c>
      <c r="M26" s="17">
        <v>0.97</v>
      </c>
    </row>
    <row r="27" spans="1:13" x14ac:dyDescent="0.35">
      <c r="A27" s="11" t="s">
        <v>177</v>
      </c>
      <c r="B27" s="16">
        <v>105</v>
      </c>
      <c r="C27" s="31">
        <v>6.0000000000000001E-3</v>
      </c>
      <c r="D27" s="16">
        <v>110</v>
      </c>
      <c r="E27" s="16">
        <v>40</v>
      </c>
      <c r="F27" s="16">
        <v>25</v>
      </c>
      <c r="G27" s="16">
        <v>40</v>
      </c>
      <c r="H27" s="17">
        <v>0.38</v>
      </c>
      <c r="I27" s="17">
        <v>0.25</v>
      </c>
      <c r="J27" s="17">
        <v>0.38</v>
      </c>
      <c r="K27" s="16">
        <v>45</v>
      </c>
      <c r="L27" s="16">
        <v>13</v>
      </c>
      <c r="M27" s="17">
        <v>0.94</v>
      </c>
    </row>
    <row r="28" spans="1:13" x14ac:dyDescent="0.35">
      <c r="A28" s="11" t="s">
        <v>178</v>
      </c>
      <c r="B28" s="16">
        <v>95</v>
      </c>
      <c r="C28" s="31">
        <v>8.0000000000000002E-3</v>
      </c>
      <c r="D28" s="16">
        <v>90</v>
      </c>
      <c r="E28" s="16">
        <v>30</v>
      </c>
      <c r="F28" s="16">
        <v>20</v>
      </c>
      <c r="G28" s="16">
        <v>35</v>
      </c>
      <c r="H28" s="17">
        <v>0.36</v>
      </c>
      <c r="I28" s="17">
        <v>0.22</v>
      </c>
      <c r="J28" s="17">
        <v>0.42</v>
      </c>
      <c r="K28" s="16">
        <v>55</v>
      </c>
      <c r="L28" s="16">
        <v>14</v>
      </c>
      <c r="M28" s="17">
        <v>0.84</v>
      </c>
    </row>
    <row r="29" spans="1:13" x14ac:dyDescent="0.35">
      <c r="A29" s="11" t="s">
        <v>179</v>
      </c>
      <c r="B29" s="16">
        <v>130</v>
      </c>
      <c r="C29" s="31">
        <v>0.01</v>
      </c>
      <c r="D29" s="16">
        <v>115</v>
      </c>
      <c r="E29" s="16">
        <v>55</v>
      </c>
      <c r="F29" s="16">
        <v>20</v>
      </c>
      <c r="G29" s="16">
        <v>40</v>
      </c>
      <c r="H29" s="17">
        <v>0.46</v>
      </c>
      <c r="I29" s="17">
        <v>0.18</v>
      </c>
      <c r="J29" s="17">
        <v>0.36</v>
      </c>
      <c r="K29" s="16">
        <v>65</v>
      </c>
      <c r="L29" s="16">
        <v>13</v>
      </c>
      <c r="M29" s="17">
        <v>0.96</v>
      </c>
    </row>
    <row r="30" spans="1:13" x14ac:dyDescent="0.35">
      <c r="A30" s="11" t="s">
        <v>180</v>
      </c>
      <c r="B30" s="16">
        <v>115</v>
      </c>
      <c r="C30" s="31">
        <v>1.6E-2</v>
      </c>
      <c r="D30" s="16">
        <v>125</v>
      </c>
      <c r="E30" s="16">
        <v>60</v>
      </c>
      <c r="F30" s="16">
        <v>20</v>
      </c>
      <c r="G30" s="16">
        <v>40</v>
      </c>
      <c r="H30" s="17">
        <v>0.5</v>
      </c>
      <c r="I30" s="17">
        <v>0.17</v>
      </c>
      <c r="J30" s="17">
        <v>0.33</v>
      </c>
      <c r="K30" s="16">
        <v>55</v>
      </c>
      <c r="L30" s="16">
        <v>13</v>
      </c>
      <c r="M30" s="17">
        <v>0.9</v>
      </c>
    </row>
    <row r="31" spans="1:13" x14ac:dyDescent="0.35">
      <c r="A31" s="11" t="s">
        <v>181</v>
      </c>
      <c r="B31" s="16">
        <v>90</v>
      </c>
      <c r="C31" s="31">
        <v>1.4E-2</v>
      </c>
      <c r="D31" s="16">
        <v>105</v>
      </c>
      <c r="E31" s="16">
        <v>45</v>
      </c>
      <c r="F31" s="16">
        <v>20</v>
      </c>
      <c r="G31" s="16">
        <v>40</v>
      </c>
      <c r="H31" s="17">
        <v>0.42</v>
      </c>
      <c r="I31" s="17">
        <v>0.21</v>
      </c>
      <c r="J31" s="17">
        <v>0.38</v>
      </c>
      <c r="K31" s="16">
        <v>40</v>
      </c>
      <c r="L31" s="16">
        <v>13</v>
      </c>
      <c r="M31" s="17">
        <v>0.91</v>
      </c>
    </row>
    <row r="32" spans="1:13" x14ac:dyDescent="0.35">
      <c r="A32" s="11" t="s">
        <v>182</v>
      </c>
      <c r="B32" s="16">
        <v>45</v>
      </c>
      <c r="C32" s="31">
        <v>6.0000000000000001E-3</v>
      </c>
      <c r="D32" s="16">
        <v>55</v>
      </c>
      <c r="E32" s="16">
        <v>20</v>
      </c>
      <c r="F32" s="16">
        <v>20</v>
      </c>
      <c r="G32" s="16">
        <v>15</v>
      </c>
      <c r="H32" s="17">
        <v>0.36</v>
      </c>
      <c r="I32" s="17">
        <v>0.38</v>
      </c>
      <c r="J32" s="17">
        <v>0.25</v>
      </c>
      <c r="K32" s="16">
        <v>30</v>
      </c>
      <c r="L32" s="16">
        <v>10</v>
      </c>
      <c r="M32" s="17">
        <v>0.9</v>
      </c>
    </row>
    <row r="33" spans="1:13" x14ac:dyDescent="0.35">
      <c r="A33" s="11" t="s">
        <v>183</v>
      </c>
      <c r="B33" s="16">
        <v>55</v>
      </c>
      <c r="C33" s="31">
        <v>8.0000000000000002E-3</v>
      </c>
      <c r="D33" s="16">
        <v>55</v>
      </c>
      <c r="E33" s="16">
        <v>15</v>
      </c>
      <c r="F33" s="16">
        <v>10</v>
      </c>
      <c r="G33" s="16">
        <v>30</v>
      </c>
      <c r="H33" s="17">
        <v>0.3</v>
      </c>
      <c r="I33" s="17">
        <v>0.17</v>
      </c>
      <c r="J33" s="17">
        <v>0.53</v>
      </c>
      <c r="K33" s="16">
        <v>30</v>
      </c>
      <c r="L33" s="16">
        <v>11</v>
      </c>
      <c r="M33" s="17" t="s">
        <v>775</v>
      </c>
    </row>
    <row r="34" spans="1:13" x14ac:dyDescent="0.35">
      <c r="A34" s="11" t="s">
        <v>184</v>
      </c>
      <c r="B34" s="16">
        <v>70</v>
      </c>
      <c r="C34" s="31">
        <v>8.0000000000000002E-3</v>
      </c>
      <c r="D34" s="16">
        <v>65</v>
      </c>
      <c r="E34" s="16">
        <v>20</v>
      </c>
      <c r="F34" s="16">
        <v>15</v>
      </c>
      <c r="G34" s="16">
        <v>30</v>
      </c>
      <c r="H34" s="17">
        <v>0.32</v>
      </c>
      <c r="I34" s="17">
        <v>0.21</v>
      </c>
      <c r="J34" s="17">
        <v>0.48</v>
      </c>
      <c r="K34" s="16">
        <v>35</v>
      </c>
      <c r="L34" s="47">
        <v>10</v>
      </c>
      <c r="M34" s="17">
        <v>0.94</v>
      </c>
    </row>
    <row r="35" spans="1:13" x14ac:dyDescent="0.35">
      <c r="A35" s="11" t="s">
        <v>185</v>
      </c>
      <c r="B35" s="16">
        <v>80</v>
      </c>
      <c r="C35" s="31">
        <v>8.0000000000000002E-3</v>
      </c>
      <c r="D35" s="16">
        <v>90</v>
      </c>
      <c r="E35" s="16">
        <v>35</v>
      </c>
      <c r="F35" s="16">
        <v>15</v>
      </c>
      <c r="G35" s="16">
        <v>45</v>
      </c>
      <c r="H35" s="17">
        <v>0.37</v>
      </c>
      <c r="I35" s="17">
        <v>0.15</v>
      </c>
      <c r="J35" s="17">
        <v>0.48</v>
      </c>
      <c r="K35" s="16">
        <v>30</v>
      </c>
      <c r="L35" s="47">
        <v>6</v>
      </c>
      <c r="M35" s="17">
        <v>0.93</v>
      </c>
    </row>
    <row r="36" spans="1:13" x14ac:dyDescent="0.35">
      <c r="A36" s="11" t="s">
        <v>186</v>
      </c>
      <c r="B36" s="16">
        <v>55</v>
      </c>
      <c r="C36" s="31">
        <v>6.0000000000000001E-3</v>
      </c>
      <c r="D36" s="16">
        <v>60</v>
      </c>
      <c r="E36" s="16">
        <v>20</v>
      </c>
      <c r="F36" s="16">
        <v>10</v>
      </c>
      <c r="G36" s="16">
        <v>30</v>
      </c>
      <c r="H36" s="17">
        <v>0.33</v>
      </c>
      <c r="I36" s="17">
        <v>0.2</v>
      </c>
      <c r="J36" s="17">
        <v>0.47</v>
      </c>
      <c r="K36" s="16">
        <v>20</v>
      </c>
      <c r="L36" s="47">
        <v>6</v>
      </c>
      <c r="M36" s="17" t="s">
        <v>775</v>
      </c>
    </row>
    <row r="37" spans="1:13" x14ac:dyDescent="0.35">
      <c r="A37" s="11" t="s">
        <v>187</v>
      </c>
      <c r="B37" s="16">
        <v>55</v>
      </c>
      <c r="C37" s="31">
        <v>7.0000000000000001E-3</v>
      </c>
      <c r="D37" s="16">
        <v>55</v>
      </c>
      <c r="E37" s="16">
        <v>15</v>
      </c>
      <c r="F37" s="16">
        <v>10</v>
      </c>
      <c r="G37" s="16">
        <v>30</v>
      </c>
      <c r="H37" s="17">
        <v>0.25</v>
      </c>
      <c r="I37" s="17">
        <v>0.19</v>
      </c>
      <c r="J37" s="17">
        <v>0.56999999999999995</v>
      </c>
      <c r="K37" s="16">
        <v>25</v>
      </c>
      <c r="L37" s="47">
        <v>7</v>
      </c>
      <c r="M37" s="17">
        <v>0.91</v>
      </c>
    </row>
    <row r="38" spans="1:13" x14ac:dyDescent="0.35">
      <c r="A38" s="11" t="s">
        <v>188</v>
      </c>
      <c r="B38" s="16">
        <v>65</v>
      </c>
      <c r="C38" s="31">
        <v>4.0000000000000001E-3</v>
      </c>
      <c r="D38" s="16">
        <v>65</v>
      </c>
      <c r="E38" s="16">
        <v>20</v>
      </c>
      <c r="F38" s="16">
        <v>15</v>
      </c>
      <c r="G38" s="16">
        <v>30</v>
      </c>
      <c r="H38" s="17">
        <v>0.32</v>
      </c>
      <c r="I38" s="17">
        <v>0.24</v>
      </c>
      <c r="J38" s="17">
        <v>0.44</v>
      </c>
      <c r="K38" s="16">
        <v>25</v>
      </c>
      <c r="L38" s="47">
        <v>9</v>
      </c>
      <c r="M38" s="17">
        <v>0.94</v>
      </c>
    </row>
    <row r="39" spans="1:13" x14ac:dyDescent="0.35">
      <c r="A39" s="11" t="s">
        <v>189</v>
      </c>
      <c r="B39" s="16">
        <v>60</v>
      </c>
      <c r="C39" s="31">
        <v>7.0000000000000001E-3</v>
      </c>
      <c r="D39" s="16">
        <v>60</v>
      </c>
      <c r="E39" s="16">
        <v>20</v>
      </c>
      <c r="F39" s="16">
        <v>15</v>
      </c>
      <c r="G39" s="16">
        <v>25</v>
      </c>
      <c r="H39" s="17">
        <v>0.32</v>
      </c>
      <c r="I39" s="17">
        <v>0.27</v>
      </c>
      <c r="J39" s="17">
        <v>0.4</v>
      </c>
      <c r="K39" s="16">
        <v>25</v>
      </c>
      <c r="L39" s="47">
        <v>8</v>
      </c>
      <c r="M39" s="17">
        <v>0.92</v>
      </c>
    </row>
    <row r="40" spans="1:13" x14ac:dyDescent="0.35">
      <c r="A40" s="11" t="s">
        <v>190</v>
      </c>
      <c r="B40" s="16">
        <v>65</v>
      </c>
      <c r="C40" s="31">
        <v>8.9999999999999993E-3</v>
      </c>
      <c r="D40" s="16">
        <v>55</v>
      </c>
      <c r="E40" s="16">
        <v>30</v>
      </c>
      <c r="F40" s="16">
        <v>10</v>
      </c>
      <c r="G40" s="16">
        <v>15</v>
      </c>
      <c r="H40" s="17">
        <v>0.51</v>
      </c>
      <c r="I40" s="17">
        <v>0.2</v>
      </c>
      <c r="J40" s="17">
        <v>0.28999999999999998</v>
      </c>
      <c r="K40" s="16">
        <v>35</v>
      </c>
      <c r="L40" s="47">
        <v>6</v>
      </c>
      <c r="M40" s="17">
        <v>1</v>
      </c>
    </row>
    <row r="41" spans="1:13" x14ac:dyDescent="0.35">
      <c r="A41" s="11" t="s">
        <v>191</v>
      </c>
      <c r="B41" s="16">
        <v>50</v>
      </c>
      <c r="C41" s="31">
        <v>0.01</v>
      </c>
      <c r="D41" s="16">
        <v>65</v>
      </c>
      <c r="E41" s="16">
        <v>25</v>
      </c>
      <c r="F41" s="16">
        <v>15</v>
      </c>
      <c r="G41" s="16">
        <v>25</v>
      </c>
      <c r="H41" s="17">
        <v>0.41</v>
      </c>
      <c r="I41" s="17">
        <v>0.21</v>
      </c>
      <c r="J41" s="17">
        <v>0.38</v>
      </c>
      <c r="K41" s="16">
        <v>20</v>
      </c>
      <c r="L41" s="47">
        <v>8</v>
      </c>
      <c r="M41" s="17">
        <v>0.73</v>
      </c>
    </row>
    <row r="42" spans="1:13" x14ac:dyDescent="0.35">
      <c r="A42" s="11" t="s">
        <v>192</v>
      </c>
      <c r="B42" s="16">
        <v>35</v>
      </c>
      <c r="C42" s="31">
        <v>8.0000000000000002E-3</v>
      </c>
      <c r="D42" s="16">
        <v>30</v>
      </c>
      <c r="E42" s="16">
        <v>25</v>
      </c>
      <c r="F42" s="16">
        <v>5</v>
      </c>
      <c r="G42" s="16">
        <v>0</v>
      </c>
      <c r="H42" s="17">
        <v>0.78</v>
      </c>
      <c r="I42" s="17">
        <v>0.22</v>
      </c>
      <c r="J42" s="17">
        <v>0</v>
      </c>
      <c r="K42" s="16">
        <v>20</v>
      </c>
      <c r="L42" s="47">
        <v>5</v>
      </c>
      <c r="M42" s="17" t="s">
        <v>775</v>
      </c>
    </row>
    <row r="43" spans="1:13" x14ac:dyDescent="0.35">
      <c r="A43" s="11" t="s">
        <v>193</v>
      </c>
      <c r="B43" s="16">
        <v>30</v>
      </c>
      <c r="C43" s="31">
        <v>5.0000000000000001E-3</v>
      </c>
      <c r="D43" s="16">
        <v>25</v>
      </c>
      <c r="E43" s="16">
        <v>25</v>
      </c>
      <c r="F43" s="16">
        <v>5</v>
      </c>
      <c r="G43" s="16">
        <v>0</v>
      </c>
      <c r="H43" s="17">
        <v>0.85</v>
      </c>
      <c r="I43" s="17">
        <v>0.15</v>
      </c>
      <c r="J43" s="17">
        <v>0</v>
      </c>
      <c r="K43" s="16">
        <v>20</v>
      </c>
      <c r="L43" s="47">
        <v>5</v>
      </c>
      <c r="M43" s="17">
        <v>0.81</v>
      </c>
    </row>
    <row r="44" spans="1:13" x14ac:dyDescent="0.35">
      <c r="A44" s="11" t="s">
        <v>194</v>
      </c>
      <c r="B44" s="16">
        <v>25</v>
      </c>
      <c r="C44" s="31">
        <v>7.0000000000000001E-3</v>
      </c>
      <c r="D44" s="16">
        <v>30</v>
      </c>
      <c r="E44" s="16">
        <v>20</v>
      </c>
      <c r="F44" s="16">
        <v>10</v>
      </c>
      <c r="G44" s="16" t="s">
        <v>775</v>
      </c>
      <c r="H44" s="17">
        <v>0.6</v>
      </c>
      <c r="I44" s="17" t="s">
        <v>775</v>
      </c>
      <c r="J44" s="17" t="s">
        <v>775</v>
      </c>
      <c r="K44" s="16">
        <v>20</v>
      </c>
      <c r="L44" s="47">
        <v>7</v>
      </c>
      <c r="M44" s="17">
        <v>0.9</v>
      </c>
    </row>
    <row r="45" spans="1:13" x14ac:dyDescent="0.35">
      <c r="A45" s="11" t="s">
        <v>195</v>
      </c>
      <c r="B45" s="16">
        <v>30</v>
      </c>
      <c r="C45" s="31">
        <v>7.0000000000000001E-3</v>
      </c>
      <c r="D45" s="16">
        <v>25</v>
      </c>
      <c r="E45" s="16">
        <v>20</v>
      </c>
      <c r="F45" s="16" t="s">
        <v>775</v>
      </c>
      <c r="G45" s="16">
        <v>0</v>
      </c>
      <c r="H45" s="17" t="s">
        <v>775</v>
      </c>
      <c r="I45" s="17" t="s">
        <v>775</v>
      </c>
      <c r="J45" s="17">
        <v>0</v>
      </c>
      <c r="K45" s="16">
        <v>25</v>
      </c>
      <c r="L45" s="47">
        <v>4</v>
      </c>
      <c r="M45" s="17">
        <v>0.96</v>
      </c>
    </row>
    <row r="46" spans="1:13" x14ac:dyDescent="0.35">
      <c r="A46" s="11" t="s">
        <v>196</v>
      </c>
      <c r="B46" s="16">
        <v>45</v>
      </c>
      <c r="C46" s="31">
        <v>8.9999999999999993E-3</v>
      </c>
      <c r="D46" s="16">
        <v>55</v>
      </c>
      <c r="E46" s="16">
        <v>45</v>
      </c>
      <c r="F46" s="16">
        <v>10</v>
      </c>
      <c r="G46" s="16">
        <v>0</v>
      </c>
      <c r="H46" s="17">
        <v>0.8</v>
      </c>
      <c r="I46" s="17">
        <v>0.2</v>
      </c>
      <c r="J46" s="17">
        <v>0</v>
      </c>
      <c r="K46" s="16">
        <v>15</v>
      </c>
      <c r="L46" s="47">
        <v>7</v>
      </c>
      <c r="M46" s="17">
        <v>0.91</v>
      </c>
    </row>
    <row r="47" spans="1:13" x14ac:dyDescent="0.35">
      <c r="A47" s="11" t="s">
        <v>197</v>
      </c>
      <c r="B47" s="16">
        <v>40</v>
      </c>
      <c r="C47" s="31">
        <v>7.0000000000000001E-3</v>
      </c>
      <c r="D47" s="16">
        <v>30</v>
      </c>
      <c r="E47" s="16">
        <v>20</v>
      </c>
      <c r="F47" s="16">
        <v>5</v>
      </c>
      <c r="G47" s="16">
        <v>0</v>
      </c>
      <c r="H47" s="17">
        <v>0.79</v>
      </c>
      <c r="I47" s="17">
        <v>0.21</v>
      </c>
      <c r="J47" s="17">
        <v>0</v>
      </c>
      <c r="K47" s="16">
        <v>25</v>
      </c>
      <c r="L47" s="47">
        <v>6</v>
      </c>
      <c r="M47" s="17">
        <v>0.96</v>
      </c>
    </row>
    <row r="48" spans="1:13" x14ac:dyDescent="0.35">
      <c r="A48" s="11" t="s">
        <v>198</v>
      </c>
      <c r="B48" s="16">
        <v>20</v>
      </c>
      <c r="C48" s="31">
        <v>4.0000000000000001E-3</v>
      </c>
      <c r="D48" s="16">
        <v>25</v>
      </c>
      <c r="E48" s="16">
        <v>20</v>
      </c>
      <c r="F48" s="16">
        <v>5</v>
      </c>
      <c r="G48" s="16">
        <v>0</v>
      </c>
      <c r="H48" s="17">
        <v>0.85</v>
      </c>
      <c r="I48" s="17">
        <v>0.15</v>
      </c>
      <c r="J48" s="17">
        <v>0</v>
      </c>
      <c r="K48" s="16">
        <v>20</v>
      </c>
      <c r="L48" s="47">
        <v>7</v>
      </c>
      <c r="M48" s="17">
        <v>0.92</v>
      </c>
    </row>
    <row r="49" spans="1:13" x14ac:dyDescent="0.35">
      <c r="A49" s="11" t="s">
        <v>199</v>
      </c>
      <c r="B49" s="16">
        <v>35</v>
      </c>
      <c r="C49" s="31">
        <v>5.0000000000000001E-3</v>
      </c>
      <c r="D49" s="16">
        <v>40</v>
      </c>
      <c r="E49" s="16">
        <v>35</v>
      </c>
      <c r="F49" s="16">
        <v>5</v>
      </c>
      <c r="G49" s="16">
        <v>0</v>
      </c>
      <c r="H49" s="17">
        <v>0.9</v>
      </c>
      <c r="I49" s="17">
        <v>0.1</v>
      </c>
      <c r="J49" s="17">
        <v>0</v>
      </c>
      <c r="K49" s="16">
        <v>20</v>
      </c>
      <c r="L49" s="47">
        <v>7</v>
      </c>
      <c r="M49" s="17">
        <v>0.87</v>
      </c>
    </row>
    <row r="50" spans="1:13" x14ac:dyDescent="0.35">
      <c r="A50" s="11" t="s">
        <v>200</v>
      </c>
      <c r="B50" s="16">
        <v>40</v>
      </c>
      <c r="C50" s="31">
        <v>6.0000000000000001E-3</v>
      </c>
      <c r="D50" s="16">
        <v>35</v>
      </c>
      <c r="E50" s="16">
        <v>30</v>
      </c>
      <c r="F50" s="16">
        <v>5</v>
      </c>
      <c r="G50" s="16">
        <v>0</v>
      </c>
      <c r="H50" s="17">
        <v>0.86</v>
      </c>
      <c r="I50" s="17">
        <v>0.14000000000000001</v>
      </c>
      <c r="J50" s="17">
        <v>0</v>
      </c>
      <c r="K50" s="16">
        <v>25</v>
      </c>
      <c r="L50" s="47">
        <v>6</v>
      </c>
      <c r="M50" s="17">
        <v>0.94</v>
      </c>
    </row>
    <row r="51" spans="1:13" x14ac:dyDescent="0.35">
      <c r="A51" s="11" t="s">
        <v>201</v>
      </c>
      <c r="B51" s="16">
        <v>60</v>
      </c>
      <c r="C51" s="31">
        <v>6.0000000000000001E-3</v>
      </c>
      <c r="D51" s="16">
        <v>65</v>
      </c>
      <c r="E51" s="16">
        <v>55</v>
      </c>
      <c r="F51" s="16">
        <v>10</v>
      </c>
      <c r="G51" s="16">
        <v>0</v>
      </c>
      <c r="H51" s="17">
        <v>0.88</v>
      </c>
      <c r="I51" s="17">
        <v>0.12</v>
      </c>
      <c r="J51" s="17">
        <v>0</v>
      </c>
      <c r="K51" s="16">
        <v>15</v>
      </c>
      <c r="L51" s="47">
        <v>6</v>
      </c>
      <c r="M51" s="17">
        <v>0.94</v>
      </c>
    </row>
    <row r="52" spans="1:13" x14ac:dyDescent="0.35">
      <c r="A52" s="11" t="s">
        <v>202</v>
      </c>
      <c r="B52" s="16">
        <v>60</v>
      </c>
      <c r="C52" s="31">
        <v>5.0000000000000001E-3</v>
      </c>
      <c r="D52" s="16">
        <v>50</v>
      </c>
      <c r="E52" s="16">
        <v>35</v>
      </c>
      <c r="F52" s="16">
        <v>15</v>
      </c>
      <c r="G52" s="16">
        <v>0</v>
      </c>
      <c r="H52" s="17">
        <v>0.73</v>
      </c>
      <c r="I52" s="17">
        <v>0.27</v>
      </c>
      <c r="J52" s="17">
        <v>0</v>
      </c>
      <c r="K52" s="16">
        <v>30</v>
      </c>
      <c r="L52" s="47">
        <v>5</v>
      </c>
      <c r="M52" s="17">
        <v>0.96</v>
      </c>
    </row>
    <row r="53" spans="1:13" x14ac:dyDescent="0.35">
      <c r="A53" s="11" t="s">
        <v>203</v>
      </c>
      <c r="B53" s="16">
        <v>75</v>
      </c>
      <c r="C53" s="31">
        <v>7.0000000000000001E-3</v>
      </c>
      <c r="D53" s="16">
        <v>70</v>
      </c>
      <c r="E53" s="16">
        <v>60</v>
      </c>
      <c r="F53" s="16">
        <v>10</v>
      </c>
      <c r="G53" s="16">
        <v>0</v>
      </c>
      <c r="H53" s="17">
        <v>0.86</v>
      </c>
      <c r="I53" s="17">
        <v>0.14000000000000001</v>
      </c>
      <c r="J53" s="17">
        <v>0</v>
      </c>
      <c r="K53" s="16">
        <v>30</v>
      </c>
      <c r="L53" s="47">
        <v>8</v>
      </c>
      <c r="M53" s="17">
        <v>0.97</v>
      </c>
    </row>
    <row r="54" spans="1:13" x14ac:dyDescent="0.35">
      <c r="A54" s="11" t="s">
        <v>204</v>
      </c>
      <c r="B54" s="16">
        <v>70</v>
      </c>
      <c r="C54" s="31">
        <v>0.01</v>
      </c>
      <c r="D54" s="16">
        <v>75</v>
      </c>
      <c r="E54" s="16">
        <v>60</v>
      </c>
      <c r="F54" s="16">
        <v>15</v>
      </c>
      <c r="G54" s="16">
        <v>0</v>
      </c>
      <c r="H54" s="17">
        <v>0.77</v>
      </c>
      <c r="I54" s="17">
        <v>0.23</v>
      </c>
      <c r="J54" s="17">
        <v>0</v>
      </c>
      <c r="K54" s="16">
        <v>30</v>
      </c>
      <c r="L54" s="47">
        <v>7</v>
      </c>
      <c r="M54" s="17">
        <v>1</v>
      </c>
    </row>
    <row r="55" spans="1:13" x14ac:dyDescent="0.35">
      <c r="A55" s="11" t="s">
        <v>205</v>
      </c>
      <c r="B55" s="16">
        <v>55</v>
      </c>
      <c r="C55" s="31">
        <v>8.9999999999999993E-3</v>
      </c>
      <c r="D55" s="16">
        <v>65</v>
      </c>
      <c r="E55" s="16">
        <v>50</v>
      </c>
      <c r="F55" s="16">
        <v>15</v>
      </c>
      <c r="G55" s="16">
        <v>0</v>
      </c>
      <c r="H55" s="17">
        <v>0.77</v>
      </c>
      <c r="I55" s="17">
        <v>0.23</v>
      </c>
      <c r="J55" s="17">
        <v>0</v>
      </c>
      <c r="K55" s="16">
        <v>15</v>
      </c>
      <c r="L55" s="47">
        <v>8</v>
      </c>
      <c r="M55" s="17">
        <v>0.98</v>
      </c>
    </row>
    <row r="56" spans="1:13" x14ac:dyDescent="0.35">
      <c r="A56" s="11" t="s">
        <v>206</v>
      </c>
      <c r="B56" s="16">
        <v>35</v>
      </c>
      <c r="C56" s="31">
        <v>8.9999999999999993E-3</v>
      </c>
      <c r="D56" s="16">
        <v>35</v>
      </c>
      <c r="E56" s="16">
        <v>25</v>
      </c>
      <c r="F56" s="16">
        <v>10</v>
      </c>
      <c r="G56" s="16">
        <v>0</v>
      </c>
      <c r="H56" s="17">
        <v>0.76</v>
      </c>
      <c r="I56" s="17">
        <v>0.24</v>
      </c>
      <c r="J56" s="17">
        <v>0</v>
      </c>
      <c r="K56" s="16">
        <v>15</v>
      </c>
      <c r="L56" s="16">
        <v>8</v>
      </c>
      <c r="M56" s="17">
        <v>0.88</v>
      </c>
    </row>
    <row r="57" spans="1:13" x14ac:dyDescent="0.35">
      <c r="A57" s="11" t="s">
        <v>207</v>
      </c>
      <c r="B57" s="16">
        <v>60</v>
      </c>
      <c r="C57" s="31">
        <v>1.2E-2</v>
      </c>
      <c r="D57" s="16">
        <v>45</v>
      </c>
      <c r="E57" s="16">
        <v>40</v>
      </c>
      <c r="F57" s="16">
        <v>5</v>
      </c>
      <c r="G57" s="16">
        <v>0</v>
      </c>
      <c r="H57" s="17">
        <v>0.85</v>
      </c>
      <c r="I57" s="17">
        <v>0.15</v>
      </c>
      <c r="J57" s="17">
        <v>0</v>
      </c>
      <c r="K57" s="16">
        <v>30</v>
      </c>
      <c r="L57" s="16">
        <v>6</v>
      </c>
      <c r="M57" s="17">
        <v>1</v>
      </c>
    </row>
    <row r="58" spans="1:13" x14ac:dyDescent="0.35">
      <c r="A58" s="11" t="s">
        <v>208</v>
      </c>
      <c r="B58" s="16">
        <v>80</v>
      </c>
      <c r="C58" s="31">
        <v>1.7999999999999999E-2</v>
      </c>
      <c r="D58" s="16">
        <v>70</v>
      </c>
      <c r="E58" s="16">
        <v>65</v>
      </c>
      <c r="F58" s="16">
        <v>10</v>
      </c>
      <c r="G58" s="16">
        <v>0</v>
      </c>
      <c r="H58" s="17">
        <v>0.89</v>
      </c>
      <c r="I58" s="17">
        <v>0.11</v>
      </c>
      <c r="J58" s="17">
        <v>0</v>
      </c>
      <c r="K58" s="16">
        <v>35</v>
      </c>
      <c r="L58" s="16">
        <v>5</v>
      </c>
      <c r="M58" s="17">
        <v>1</v>
      </c>
    </row>
    <row r="59" spans="1:13" x14ac:dyDescent="0.35">
      <c r="A59" s="11" t="s">
        <v>209</v>
      </c>
      <c r="B59" s="16">
        <v>75</v>
      </c>
      <c r="C59" s="31">
        <v>7.0000000000000001E-3</v>
      </c>
      <c r="D59" s="16">
        <v>70</v>
      </c>
      <c r="E59" s="16">
        <v>60</v>
      </c>
      <c r="F59" s="16">
        <v>10</v>
      </c>
      <c r="G59" s="16">
        <v>0</v>
      </c>
      <c r="H59" s="17">
        <v>0.83</v>
      </c>
      <c r="I59" s="17">
        <v>0.17</v>
      </c>
      <c r="J59" s="17">
        <v>0</v>
      </c>
      <c r="K59" s="16">
        <v>40</v>
      </c>
      <c r="L59" s="16">
        <v>6</v>
      </c>
      <c r="M59" s="17">
        <v>0.99</v>
      </c>
    </row>
    <row r="60" spans="1:13" x14ac:dyDescent="0.35">
      <c r="A60" s="18" t="s">
        <v>210</v>
      </c>
      <c r="B60" s="19">
        <v>345</v>
      </c>
      <c r="C60" s="32">
        <v>1.9E-2</v>
      </c>
      <c r="D60" s="19">
        <v>300</v>
      </c>
      <c r="E60" s="19">
        <v>150</v>
      </c>
      <c r="F60" s="19">
        <v>115</v>
      </c>
      <c r="G60" s="19">
        <v>35</v>
      </c>
      <c r="H60" s="20">
        <v>0.5</v>
      </c>
      <c r="I60" s="20">
        <v>0.39</v>
      </c>
      <c r="J60" s="20">
        <v>0.11</v>
      </c>
      <c r="K60" s="19" t="s">
        <v>806</v>
      </c>
      <c r="L60" s="19">
        <v>14</v>
      </c>
      <c r="M60" s="20">
        <v>0.98</v>
      </c>
    </row>
    <row r="61" spans="1:13" x14ac:dyDescent="0.35">
      <c r="A61" s="21" t="s">
        <v>211</v>
      </c>
      <c r="B61" s="22">
        <v>1110</v>
      </c>
      <c r="C61" s="33">
        <v>8.9999999999999993E-3</v>
      </c>
      <c r="D61" s="22">
        <v>1130</v>
      </c>
      <c r="E61" s="22">
        <v>625</v>
      </c>
      <c r="F61" s="22">
        <v>300</v>
      </c>
      <c r="G61" s="22">
        <v>210</v>
      </c>
      <c r="H61" s="23">
        <v>0.55000000000000004</v>
      </c>
      <c r="I61" s="23">
        <v>0.26</v>
      </c>
      <c r="J61" s="23">
        <v>0.18</v>
      </c>
      <c r="K61" s="22" t="s">
        <v>806</v>
      </c>
      <c r="L61" s="22">
        <v>12</v>
      </c>
      <c r="M61" s="23">
        <v>0.97</v>
      </c>
    </row>
    <row r="62" spans="1:13" x14ac:dyDescent="0.35">
      <c r="A62" s="21" t="s">
        <v>212</v>
      </c>
      <c r="B62" s="22">
        <v>1140</v>
      </c>
      <c r="C62" s="33">
        <v>0.01</v>
      </c>
      <c r="D62" s="22">
        <v>1135</v>
      </c>
      <c r="E62" s="22">
        <v>430</v>
      </c>
      <c r="F62" s="22">
        <v>205</v>
      </c>
      <c r="G62" s="22">
        <v>500</v>
      </c>
      <c r="H62" s="23">
        <v>0.38</v>
      </c>
      <c r="I62" s="23">
        <v>0.18</v>
      </c>
      <c r="J62" s="23">
        <v>0.44</v>
      </c>
      <c r="K62" s="22" t="s">
        <v>806</v>
      </c>
      <c r="L62" s="22">
        <v>12</v>
      </c>
      <c r="M62" s="23">
        <v>0.93</v>
      </c>
    </row>
    <row r="63" spans="1:13" x14ac:dyDescent="0.35">
      <c r="A63" s="21" t="s">
        <v>213</v>
      </c>
      <c r="B63" s="22">
        <v>550</v>
      </c>
      <c r="C63" s="33">
        <v>7.0000000000000001E-3</v>
      </c>
      <c r="D63" s="22">
        <v>555</v>
      </c>
      <c r="E63" s="22">
        <v>280</v>
      </c>
      <c r="F63" s="22">
        <v>120</v>
      </c>
      <c r="G63" s="22">
        <v>155</v>
      </c>
      <c r="H63" s="23">
        <v>0.51</v>
      </c>
      <c r="I63" s="23">
        <v>0.22</v>
      </c>
      <c r="J63" s="23">
        <v>0.28000000000000003</v>
      </c>
      <c r="K63" s="22" t="s">
        <v>806</v>
      </c>
      <c r="L63" s="22">
        <v>6</v>
      </c>
      <c r="M63" s="23">
        <v>0.92</v>
      </c>
    </row>
    <row r="64" spans="1:13" x14ac:dyDescent="0.35">
      <c r="A64" s="21" t="s">
        <v>214</v>
      </c>
      <c r="B64" s="22">
        <v>665</v>
      </c>
      <c r="C64" s="33">
        <v>7.0000000000000001E-3</v>
      </c>
      <c r="D64" s="22">
        <v>650</v>
      </c>
      <c r="E64" s="22">
        <v>540</v>
      </c>
      <c r="F64" s="22">
        <v>110</v>
      </c>
      <c r="G64" s="22">
        <v>0</v>
      </c>
      <c r="H64" s="23">
        <v>0.83</v>
      </c>
      <c r="I64" s="23">
        <v>0.17</v>
      </c>
      <c r="J64" s="23">
        <v>0</v>
      </c>
      <c r="K64" s="22" t="s">
        <v>806</v>
      </c>
      <c r="L64" s="22">
        <v>7</v>
      </c>
      <c r="M64" s="23">
        <v>0.96</v>
      </c>
    </row>
    <row r="65" spans="1:13" x14ac:dyDescent="0.35">
      <c r="A65" s="11" t="s">
        <v>56</v>
      </c>
      <c r="B65" s="11"/>
      <c r="C65" s="11"/>
      <c r="D65" s="11"/>
      <c r="E65" s="11"/>
      <c r="F65" s="11"/>
      <c r="G65" s="11"/>
      <c r="H65" s="11"/>
      <c r="I65" s="11"/>
      <c r="J65" s="11"/>
      <c r="K65" s="11"/>
      <c r="L65" s="11"/>
      <c r="M65" s="11"/>
    </row>
    <row r="66" spans="1:13" x14ac:dyDescent="0.35">
      <c r="A66" s="11" t="s">
        <v>74</v>
      </c>
      <c r="B66" s="11"/>
      <c r="C66" s="11"/>
      <c r="D66" s="11"/>
      <c r="E66" s="11"/>
      <c r="F66" s="11"/>
      <c r="G66" s="11"/>
      <c r="H66" s="11"/>
      <c r="I66" s="11"/>
      <c r="J66" s="11"/>
      <c r="K66" s="11"/>
      <c r="L66" s="11"/>
      <c r="M66" s="11"/>
    </row>
    <row r="67" spans="1:13" ht="108.5" x14ac:dyDescent="0.35">
      <c r="A67" s="24" t="s">
        <v>110</v>
      </c>
      <c r="B67" s="11"/>
      <c r="C67" s="11"/>
      <c r="D67" s="11"/>
      <c r="E67" s="11"/>
      <c r="F67" s="11"/>
      <c r="G67" s="11"/>
      <c r="H67" s="11"/>
      <c r="I67" s="11"/>
      <c r="J67" s="11"/>
      <c r="K67" s="11"/>
      <c r="L67" s="11"/>
      <c r="M67" s="11"/>
    </row>
    <row r="68" spans="1:13" x14ac:dyDescent="0.35">
      <c r="A68" s="11" t="s">
        <v>111</v>
      </c>
      <c r="B68" s="11"/>
      <c r="C68" s="11"/>
      <c r="D68" s="11"/>
      <c r="E68" s="11"/>
      <c r="F68" s="11"/>
      <c r="G68" s="11"/>
      <c r="H68" s="11"/>
      <c r="I68" s="11"/>
      <c r="J68" s="11"/>
      <c r="K68" s="11"/>
      <c r="L68" s="11"/>
      <c r="M68" s="11"/>
    </row>
    <row r="69" spans="1:13" x14ac:dyDescent="0.35">
      <c r="A69" s="11" t="s">
        <v>112</v>
      </c>
      <c r="B69" s="11"/>
      <c r="C69" s="11"/>
      <c r="D69" s="11"/>
      <c r="E69" s="11"/>
      <c r="F69" s="11"/>
      <c r="G69" s="11"/>
      <c r="H69" s="11"/>
      <c r="I69" s="11"/>
      <c r="J69" s="11"/>
      <c r="K69" s="11"/>
      <c r="L69" s="11"/>
      <c r="M69" s="11"/>
    </row>
    <row r="70" spans="1:13" ht="77.5" x14ac:dyDescent="0.35">
      <c r="A70" s="24" t="s">
        <v>113</v>
      </c>
      <c r="B70" s="11"/>
      <c r="C70" s="11"/>
      <c r="D70" s="11"/>
      <c r="E70" s="11"/>
      <c r="F70" s="11"/>
      <c r="G70" s="11"/>
      <c r="H70" s="11"/>
      <c r="I70" s="11"/>
      <c r="J70" s="11"/>
      <c r="K70" s="11"/>
      <c r="L70" s="11"/>
      <c r="M70" s="11"/>
    </row>
    <row r="71" spans="1:13" ht="62" x14ac:dyDescent="0.35">
      <c r="A71" s="24" t="s">
        <v>114</v>
      </c>
      <c r="B71" s="11"/>
      <c r="C71" s="11"/>
      <c r="D71" s="11"/>
      <c r="E71" s="11"/>
      <c r="F71" s="11"/>
      <c r="G71" s="11"/>
      <c r="H71" s="11"/>
      <c r="I71" s="11"/>
      <c r="J71" s="11"/>
      <c r="K71" s="11"/>
      <c r="L71" s="11"/>
      <c r="M71" s="11"/>
    </row>
  </sheetData>
  <sheetProtection sheet="1" objects="1" scenarios="1"/>
  <conditionalFormatting sqref="C1:C1048576 H1:J1048576 M1:M1048576">
    <cfRule type="dataBar" priority="1">
      <dataBar>
        <cfvo type="num" val="0"/>
        <cfvo type="num" val="1"/>
        <color rgb="FFB4A9D4"/>
      </dataBar>
      <extLst>
        <ext xmlns:x14="http://schemas.microsoft.com/office/spreadsheetml/2009/9/main" uri="{B025F937-C7B1-47D3-B67F-A62EFF666E3E}">
          <x14:id>{D1BC5A03-0CD4-465E-99A0-1E7A2BBCAB63}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BC5A03-0CD4-465E-99A0-1E7A2BBCAB63}">
            <x14:dataBar minLength="0" maxLength="100" gradient="0">
              <x14:cfvo type="num">
                <xm:f>0</xm:f>
              </x14:cfvo>
              <x14:cfvo type="num">
                <xm:f>1</xm:f>
              </x14:cfvo>
              <x14:negativeFillColor rgb="FFB4A9D4"/>
              <x14:axisColor rgb="FF000000"/>
            </x14:dataBar>
          </x14:cfRule>
          <xm:sqref>C1:C1048576 H1:J1048576 M1:M1048576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9"/>
  <sheetViews>
    <sheetView workbookViewId="0"/>
  </sheetViews>
  <sheetFormatPr defaultColWidth="10.58203125" defaultRowHeight="15.5" x14ac:dyDescent="0.35"/>
  <cols>
    <col min="1" max="1" width="50.58203125" customWidth="1"/>
    <col min="2" max="7" width="16.58203125" customWidth="1"/>
  </cols>
  <sheetData>
    <row r="1" spans="1:14" ht="21" x14ac:dyDescent="0.5">
      <c r="A1" s="10" t="s">
        <v>854</v>
      </c>
      <c r="B1" s="11"/>
      <c r="C1" s="11"/>
      <c r="D1" s="11"/>
      <c r="E1" s="11"/>
      <c r="F1" s="11"/>
      <c r="G1" s="11"/>
    </row>
    <row r="2" spans="1:14" x14ac:dyDescent="0.35">
      <c r="A2" s="11" t="s">
        <v>49</v>
      </c>
      <c r="B2" s="11"/>
      <c r="C2" s="11"/>
      <c r="D2" s="11"/>
      <c r="E2" s="11"/>
      <c r="F2" s="11"/>
      <c r="G2" s="11"/>
    </row>
    <row r="3" spans="1:14" x14ac:dyDescent="0.35">
      <c r="A3" s="11" t="s">
        <v>19</v>
      </c>
      <c r="B3" s="11"/>
      <c r="C3" s="11"/>
      <c r="D3" s="11"/>
      <c r="E3" s="11"/>
      <c r="F3" s="11"/>
      <c r="G3" s="11"/>
    </row>
    <row r="4" spans="1:14" x14ac:dyDescent="0.35">
      <c r="A4" s="11" t="s">
        <v>20</v>
      </c>
      <c r="B4" s="11"/>
      <c r="C4" s="11"/>
      <c r="D4" s="11"/>
      <c r="E4" s="11"/>
      <c r="F4" s="11"/>
      <c r="G4" s="11"/>
    </row>
    <row r="5" spans="1:14" x14ac:dyDescent="0.35">
      <c r="A5" s="11" t="s">
        <v>21</v>
      </c>
      <c r="B5" s="11"/>
      <c r="C5" s="11"/>
      <c r="D5" s="11"/>
      <c r="E5" s="11"/>
      <c r="F5" s="11"/>
      <c r="G5" s="11"/>
    </row>
    <row r="6" spans="1:14" ht="80.150000000000006" customHeight="1" x14ac:dyDescent="0.35">
      <c r="A6" s="12" t="s">
        <v>790</v>
      </c>
      <c r="B6" s="12" t="s">
        <v>791</v>
      </c>
      <c r="C6" s="12" t="s">
        <v>792</v>
      </c>
      <c r="D6" s="12" t="s">
        <v>793</v>
      </c>
      <c r="E6" s="12" t="s">
        <v>794</v>
      </c>
      <c r="F6" s="67" t="s">
        <v>795</v>
      </c>
      <c r="G6" s="72" t="s">
        <v>796</v>
      </c>
    </row>
    <row r="7" spans="1:14" x14ac:dyDescent="0.35">
      <c r="A7" s="13" t="s">
        <v>157</v>
      </c>
      <c r="B7" s="14">
        <v>130</v>
      </c>
      <c r="C7" s="14">
        <v>100</v>
      </c>
      <c r="D7" s="14">
        <v>5</v>
      </c>
      <c r="E7" s="14">
        <v>95</v>
      </c>
      <c r="F7" s="68">
        <v>0.04</v>
      </c>
      <c r="G7" s="73">
        <v>0.96</v>
      </c>
      <c r="I7" s="37"/>
      <c r="J7" s="37"/>
      <c r="K7" s="37"/>
      <c r="L7" s="37"/>
      <c r="M7" s="37"/>
      <c r="N7" s="37"/>
    </row>
    <row r="8" spans="1:14" x14ac:dyDescent="0.35">
      <c r="A8" s="11" t="s">
        <v>158</v>
      </c>
      <c r="B8" s="16">
        <v>0</v>
      </c>
      <c r="C8" s="16">
        <v>0</v>
      </c>
      <c r="D8" s="36" t="s">
        <v>776</v>
      </c>
      <c r="E8" s="36" t="s">
        <v>776</v>
      </c>
      <c r="F8" s="36" t="s">
        <v>776</v>
      </c>
      <c r="G8" s="74" t="s">
        <v>776</v>
      </c>
      <c r="I8" s="37"/>
      <c r="J8" s="37"/>
      <c r="K8" s="37"/>
      <c r="L8" s="37"/>
      <c r="M8" s="37"/>
      <c r="N8" s="37"/>
    </row>
    <row r="9" spans="1:14" x14ac:dyDescent="0.35">
      <c r="A9" s="11" t="s">
        <v>159</v>
      </c>
      <c r="B9" s="16">
        <v>0</v>
      </c>
      <c r="C9" s="16">
        <v>0</v>
      </c>
      <c r="D9" s="36" t="s">
        <v>776</v>
      </c>
      <c r="E9" s="36" t="s">
        <v>776</v>
      </c>
      <c r="F9" s="36" t="s">
        <v>776</v>
      </c>
      <c r="G9" s="74" t="s">
        <v>776</v>
      </c>
      <c r="I9" s="37"/>
      <c r="J9" s="37"/>
      <c r="K9" s="37"/>
      <c r="L9" s="37"/>
      <c r="M9" s="37"/>
      <c r="N9" s="37"/>
    </row>
    <row r="10" spans="1:14" x14ac:dyDescent="0.35">
      <c r="A10" s="11" t="s">
        <v>160</v>
      </c>
      <c r="B10" s="34" t="s">
        <v>775</v>
      </c>
      <c r="C10" s="16">
        <v>0</v>
      </c>
      <c r="D10" s="36" t="s">
        <v>776</v>
      </c>
      <c r="E10" s="36" t="s">
        <v>776</v>
      </c>
      <c r="F10" s="36" t="s">
        <v>776</v>
      </c>
      <c r="G10" s="74" t="s">
        <v>776</v>
      </c>
      <c r="I10" s="37"/>
      <c r="J10" s="37"/>
      <c r="K10" s="37"/>
      <c r="L10" s="37"/>
      <c r="M10" s="37"/>
      <c r="N10" s="37"/>
    </row>
    <row r="11" spans="1:14" x14ac:dyDescent="0.35">
      <c r="A11" s="11" t="s">
        <v>161</v>
      </c>
      <c r="B11" s="16">
        <v>5</v>
      </c>
      <c r="C11" s="16">
        <v>0</v>
      </c>
      <c r="D11" s="36" t="s">
        <v>776</v>
      </c>
      <c r="E11" s="36" t="s">
        <v>776</v>
      </c>
      <c r="F11" s="36" t="s">
        <v>776</v>
      </c>
      <c r="G11" s="74" t="s">
        <v>776</v>
      </c>
      <c r="I11" s="37"/>
      <c r="J11" s="37"/>
      <c r="K11" s="37"/>
      <c r="L11" s="37"/>
      <c r="M11" s="37"/>
      <c r="N11" s="37"/>
    </row>
    <row r="12" spans="1:14" x14ac:dyDescent="0.35">
      <c r="A12" s="11" t="s">
        <v>162</v>
      </c>
      <c r="B12" s="16">
        <v>10</v>
      </c>
      <c r="C12" s="16">
        <v>0</v>
      </c>
      <c r="D12" s="36" t="s">
        <v>776</v>
      </c>
      <c r="E12" s="36" t="s">
        <v>776</v>
      </c>
      <c r="F12" s="36" t="s">
        <v>776</v>
      </c>
      <c r="G12" s="74" t="s">
        <v>776</v>
      </c>
      <c r="I12" s="37"/>
      <c r="J12" s="37"/>
      <c r="K12" s="37"/>
      <c r="L12" s="37"/>
      <c r="M12" s="37"/>
      <c r="N12" s="37"/>
    </row>
    <row r="13" spans="1:14" x14ac:dyDescent="0.35">
      <c r="A13" s="11" t="s">
        <v>163</v>
      </c>
      <c r="B13" s="34" t="s">
        <v>775</v>
      </c>
      <c r="C13" s="16">
        <v>5</v>
      </c>
      <c r="D13" s="16">
        <v>0</v>
      </c>
      <c r="E13" s="16">
        <v>5</v>
      </c>
      <c r="F13" s="69">
        <v>0</v>
      </c>
      <c r="G13" s="75">
        <v>1</v>
      </c>
      <c r="I13" s="37"/>
      <c r="J13" s="37"/>
      <c r="K13" s="37"/>
      <c r="L13" s="37"/>
      <c r="M13" s="37"/>
      <c r="N13" s="37"/>
    </row>
    <row r="14" spans="1:14" x14ac:dyDescent="0.35">
      <c r="A14" s="11" t="s">
        <v>164</v>
      </c>
      <c r="B14" s="16">
        <v>10</v>
      </c>
      <c r="C14" s="16">
        <v>5</v>
      </c>
      <c r="D14" s="16">
        <v>0</v>
      </c>
      <c r="E14" s="16">
        <v>5</v>
      </c>
      <c r="F14" s="69">
        <v>0</v>
      </c>
      <c r="G14" s="75">
        <v>1</v>
      </c>
      <c r="I14" s="37"/>
      <c r="J14" s="37"/>
      <c r="K14" s="37"/>
      <c r="L14" s="37"/>
      <c r="M14" s="37"/>
      <c r="N14" s="37"/>
    </row>
    <row r="15" spans="1:14" x14ac:dyDescent="0.35">
      <c r="A15" s="11" t="s">
        <v>165</v>
      </c>
      <c r="B15" s="16">
        <v>15</v>
      </c>
      <c r="C15" s="34" t="s">
        <v>775</v>
      </c>
      <c r="D15" s="16">
        <v>0</v>
      </c>
      <c r="E15" s="34" t="s">
        <v>775</v>
      </c>
      <c r="F15" s="69">
        <v>0</v>
      </c>
      <c r="G15" s="75">
        <v>1</v>
      </c>
      <c r="I15" s="37"/>
      <c r="J15" s="37"/>
      <c r="K15" s="37"/>
      <c r="L15" s="37"/>
      <c r="M15" s="37"/>
      <c r="N15" s="37"/>
    </row>
    <row r="16" spans="1:14" x14ac:dyDescent="0.35">
      <c r="A16" s="11" t="s">
        <v>166</v>
      </c>
      <c r="B16" s="16">
        <v>15</v>
      </c>
      <c r="C16" s="16">
        <v>5</v>
      </c>
      <c r="D16" s="16">
        <v>0</v>
      </c>
      <c r="E16" s="16">
        <v>5</v>
      </c>
      <c r="F16" s="69">
        <v>0</v>
      </c>
      <c r="G16" s="75">
        <v>1</v>
      </c>
      <c r="I16" s="37"/>
      <c r="J16" s="37"/>
      <c r="K16" s="37"/>
      <c r="L16" s="37"/>
      <c r="M16" s="37"/>
      <c r="N16" s="37"/>
    </row>
    <row r="17" spans="1:14" x14ac:dyDescent="0.35">
      <c r="A17" s="11" t="s">
        <v>167</v>
      </c>
      <c r="B17" s="16">
        <v>5</v>
      </c>
      <c r="C17" s="16">
        <v>5</v>
      </c>
      <c r="D17" s="16">
        <v>0</v>
      </c>
      <c r="E17" s="16">
        <v>5</v>
      </c>
      <c r="F17" s="69">
        <v>0</v>
      </c>
      <c r="G17" s="75">
        <v>1</v>
      </c>
      <c r="I17" s="37"/>
      <c r="J17" s="37"/>
      <c r="K17" s="37"/>
      <c r="L17" s="37"/>
      <c r="M17" s="37"/>
      <c r="N17" s="37"/>
    </row>
    <row r="18" spans="1:14" x14ac:dyDescent="0.35">
      <c r="A18" s="11" t="s">
        <v>168</v>
      </c>
      <c r="B18" s="16">
        <v>5</v>
      </c>
      <c r="C18" s="16">
        <v>20</v>
      </c>
      <c r="D18" s="16">
        <v>0</v>
      </c>
      <c r="E18" s="16">
        <v>20</v>
      </c>
      <c r="F18" s="69">
        <v>0</v>
      </c>
      <c r="G18" s="75">
        <v>1</v>
      </c>
      <c r="I18" s="37"/>
      <c r="J18" s="37"/>
      <c r="K18" s="37"/>
      <c r="L18" s="37"/>
      <c r="M18" s="37"/>
      <c r="N18" s="37"/>
    </row>
    <row r="19" spans="1:14" x14ac:dyDescent="0.35">
      <c r="A19" s="11" t="s">
        <v>169</v>
      </c>
      <c r="B19" s="34" t="s">
        <v>775</v>
      </c>
      <c r="C19" s="16">
        <v>5</v>
      </c>
      <c r="D19" s="16">
        <v>0</v>
      </c>
      <c r="E19" s="16">
        <v>5</v>
      </c>
      <c r="F19" s="69">
        <v>0</v>
      </c>
      <c r="G19" s="75">
        <v>1</v>
      </c>
      <c r="I19" s="37"/>
      <c r="J19" s="37"/>
      <c r="K19" s="37"/>
      <c r="L19" s="37"/>
      <c r="M19" s="37"/>
      <c r="N19" s="37"/>
    </row>
    <row r="20" spans="1:14" x14ac:dyDescent="0.35">
      <c r="A20" s="11" t="s">
        <v>170</v>
      </c>
      <c r="B20" s="16">
        <v>5</v>
      </c>
      <c r="C20" s="16">
        <v>5</v>
      </c>
      <c r="D20" s="16">
        <v>0</v>
      </c>
      <c r="E20" s="16">
        <v>5</v>
      </c>
      <c r="F20" s="69">
        <v>0</v>
      </c>
      <c r="G20" s="75">
        <v>1</v>
      </c>
      <c r="I20" s="37"/>
      <c r="J20" s="37"/>
      <c r="K20" s="37"/>
      <c r="L20" s="37"/>
      <c r="M20" s="37"/>
      <c r="N20" s="37"/>
    </row>
    <row r="21" spans="1:14" x14ac:dyDescent="0.35">
      <c r="A21" s="11" t="s">
        <v>171</v>
      </c>
      <c r="B21" s="16">
        <v>0</v>
      </c>
      <c r="C21" s="34" t="s">
        <v>775</v>
      </c>
      <c r="D21" s="16">
        <v>0</v>
      </c>
      <c r="E21" s="34" t="s">
        <v>775</v>
      </c>
      <c r="F21" s="69">
        <v>0</v>
      </c>
      <c r="G21" s="75">
        <v>1</v>
      </c>
      <c r="I21" s="37"/>
      <c r="J21" s="37"/>
      <c r="K21" s="37"/>
      <c r="L21" s="37"/>
      <c r="M21" s="37"/>
      <c r="N21" s="37"/>
    </row>
    <row r="22" spans="1:14" x14ac:dyDescent="0.35">
      <c r="A22" s="11" t="s">
        <v>172</v>
      </c>
      <c r="B22" s="16">
        <v>0</v>
      </c>
      <c r="C22" s="34" t="s">
        <v>775</v>
      </c>
      <c r="D22" s="16">
        <v>0</v>
      </c>
      <c r="E22" s="34" t="s">
        <v>775</v>
      </c>
      <c r="F22" s="69">
        <v>0</v>
      </c>
      <c r="G22" s="75">
        <v>1</v>
      </c>
      <c r="I22" s="37"/>
      <c r="J22" s="37"/>
      <c r="K22" s="37"/>
      <c r="L22" s="37"/>
      <c r="M22" s="37"/>
      <c r="N22" s="37"/>
    </row>
    <row r="23" spans="1:14" x14ac:dyDescent="0.35">
      <c r="A23" s="11" t="s">
        <v>173</v>
      </c>
      <c r="B23" s="34" t="s">
        <v>775</v>
      </c>
      <c r="C23" s="16">
        <v>5</v>
      </c>
      <c r="D23" s="16">
        <v>0</v>
      </c>
      <c r="E23" s="16">
        <v>5</v>
      </c>
      <c r="F23" s="69">
        <v>0</v>
      </c>
      <c r="G23" s="75">
        <v>1</v>
      </c>
      <c r="I23" s="37"/>
      <c r="J23" s="37"/>
      <c r="K23" s="37"/>
      <c r="L23" s="37"/>
      <c r="M23" s="37"/>
      <c r="N23" s="37"/>
    </row>
    <row r="24" spans="1:14" x14ac:dyDescent="0.35">
      <c r="A24" s="11" t="s">
        <v>174</v>
      </c>
      <c r="B24" s="34" t="s">
        <v>775</v>
      </c>
      <c r="C24" s="16">
        <v>0</v>
      </c>
      <c r="D24" s="16">
        <v>0</v>
      </c>
      <c r="E24" s="16">
        <v>0</v>
      </c>
      <c r="F24" s="36" t="s">
        <v>776</v>
      </c>
      <c r="G24" s="74" t="s">
        <v>776</v>
      </c>
      <c r="I24" s="37"/>
      <c r="J24" s="37"/>
      <c r="K24" s="37"/>
      <c r="L24" s="37"/>
      <c r="M24" s="37"/>
      <c r="N24" s="37"/>
    </row>
    <row r="25" spans="1:14" x14ac:dyDescent="0.35">
      <c r="A25" s="11" t="s">
        <v>175</v>
      </c>
      <c r="B25" s="16">
        <v>5</v>
      </c>
      <c r="C25" s="16">
        <v>0</v>
      </c>
      <c r="D25" s="16">
        <v>0</v>
      </c>
      <c r="E25" s="16">
        <v>0</v>
      </c>
      <c r="F25" s="36" t="s">
        <v>776</v>
      </c>
      <c r="G25" s="74" t="s">
        <v>776</v>
      </c>
      <c r="I25" s="37"/>
      <c r="J25" s="37"/>
      <c r="K25" s="37"/>
      <c r="L25" s="37"/>
      <c r="M25" s="37"/>
      <c r="N25" s="37"/>
    </row>
    <row r="26" spans="1:14" x14ac:dyDescent="0.35">
      <c r="A26" s="11" t="s">
        <v>176</v>
      </c>
      <c r="B26" s="16">
        <v>5</v>
      </c>
      <c r="C26" s="34" t="s">
        <v>775</v>
      </c>
      <c r="D26" s="16">
        <v>0</v>
      </c>
      <c r="E26" s="34" t="s">
        <v>775</v>
      </c>
      <c r="F26" s="69">
        <v>0</v>
      </c>
      <c r="G26" s="75">
        <v>1</v>
      </c>
      <c r="I26" s="37"/>
      <c r="J26" s="37"/>
      <c r="K26" s="37"/>
      <c r="L26" s="37"/>
      <c r="M26" s="37"/>
      <c r="N26" s="37"/>
    </row>
    <row r="27" spans="1:14" x14ac:dyDescent="0.35">
      <c r="A27" s="11" t="s">
        <v>177</v>
      </c>
      <c r="B27" s="16">
        <v>5</v>
      </c>
      <c r="C27" s="34" t="s">
        <v>775</v>
      </c>
      <c r="D27" s="34" t="s">
        <v>775</v>
      </c>
      <c r="E27" s="34" t="s">
        <v>775</v>
      </c>
      <c r="F27" s="69">
        <v>0.5</v>
      </c>
      <c r="G27" s="75">
        <v>0.5</v>
      </c>
      <c r="I27" s="37"/>
      <c r="J27" s="37"/>
      <c r="K27" s="37"/>
      <c r="L27" s="37"/>
      <c r="M27" s="37"/>
      <c r="N27" s="37"/>
    </row>
    <row r="28" spans="1:14" x14ac:dyDescent="0.35">
      <c r="A28" s="11" t="s">
        <v>178</v>
      </c>
      <c r="B28" s="16">
        <v>5</v>
      </c>
      <c r="C28" s="16">
        <v>0</v>
      </c>
      <c r="D28" s="16">
        <v>0</v>
      </c>
      <c r="E28" s="16">
        <v>0</v>
      </c>
      <c r="F28" s="36" t="s">
        <v>776</v>
      </c>
      <c r="G28" s="74" t="s">
        <v>776</v>
      </c>
      <c r="I28" s="37"/>
      <c r="J28" s="37"/>
      <c r="K28" s="37"/>
      <c r="L28" s="37"/>
      <c r="M28" s="37"/>
      <c r="N28" s="37"/>
    </row>
    <row r="29" spans="1:14" x14ac:dyDescent="0.35">
      <c r="A29" s="11" t="s">
        <v>179</v>
      </c>
      <c r="B29" s="16">
        <v>5</v>
      </c>
      <c r="C29" s="34" t="s">
        <v>775</v>
      </c>
      <c r="D29" s="16">
        <v>0</v>
      </c>
      <c r="E29" s="34" t="s">
        <v>775</v>
      </c>
      <c r="F29" s="69">
        <v>0</v>
      </c>
      <c r="G29" s="75">
        <v>1</v>
      </c>
      <c r="I29" s="37"/>
      <c r="J29" s="37"/>
      <c r="K29" s="37"/>
      <c r="L29" s="37"/>
      <c r="M29" s="37"/>
      <c r="N29" s="37"/>
    </row>
    <row r="30" spans="1:14" x14ac:dyDescent="0.35">
      <c r="A30" s="11" t="s">
        <v>180</v>
      </c>
      <c r="B30" s="16">
        <v>5</v>
      </c>
      <c r="C30" s="16">
        <v>5</v>
      </c>
      <c r="D30" s="16">
        <v>0</v>
      </c>
      <c r="E30" s="16">
        <v>5</v>
      </c>
      <c r="F30" s="69">
        <v>0</v>
      </c>
      <c r="G30" s="75">
        <v>1</v>
      </c>
      <c r="I30" s="37"/>
      <c r="J30" s="37"/>
      <c r="K30" s="37"/>
      <c r="L30" s="37"/>
      <c r="M30" s="37"/>
      <c r="N30" s="37"/>
    </row>
    <row r="31" spans="1:14" x14ac:dyDescent="0.35">
      <c r="A31" s="11" t="s">
        <v>181</v>
      </c>
      <c r="B31" s="16">
        <v>5</v>
      </c>
      <c r="C31" s="34" t="s">
        <v>775</v>
      </c>
      <c r="D31" s="34" t="s">
        <v>775</v>
      </c>
      <c r="E31" s="34" t="s">
        <v>775</v>
      </c>
      <c r="F31" s="69">
        <v>0.5</v>
      </c>
      <c r="G31" s="75">
        <v>0.5</v>
      </c>
      <c r="I31" s="37"/>
      <c r="J31" s="37"/>
      <c r="K31" s="37"/>
      <c r="L31" s="37"/>
      <c r="M31" s="37"/>
      <c r="N31" s="37"/>
    </row>
    <row r="32" spans="1:14" x14ac:dyDescent="0.35">
      <c r="A32" s="11" t="s">
        <v>182</v>
      </c>
      <c r="B32" s="34" t="s">
        <v>775</v>
      </c>
      <c r="C32" s="16">
        <v>5</v>
      </c>
      <c r="D32" s="16">
        <v>0</v>
      </c>
      <c r="E32" s="16">
        <v>5</v>
      </c>
      <c r="F32" s="69">
        <v>0</v>
      </c>
      <c r="G32" s="75">
        <v>1</v>
      </c>
      <c r="I32" s="37"/>
      <c r="J32" s="37"/>
      <c r="K32" s="37"/>
      <c r="L32" s="37"/>
      <c r="M32" s="37"/>
      <c r="N32" s="37"/>
    </row>
    <row r="33" spans="1:14" x14ac:dyDescent="0.35">
      <c r="A33" s="11" t="s">
        <v>183</v>
      </c>
      <c r="B33" s="16">
        <v>0</v>
      </c>
      <c r="C33" s="34" t="s">
        <v>775</v>
      </c>
      <c r="D33" s="16">
        <v>0</v>
      </c>
      <c r="E33" s="34" t="s">
        <v>775</v>
      </c>
      <c r="F33" s="69">
        <v>0</v>
      </c>
      <c r="G33" s="75">
        <v>1</v>
      </c>
      <c r="I33" s="37"/>
      <c r="J33" s="37"/>
      <c r="K33" s="37"/>
      <c r="L33" s="37"/>
      <c r="M33" s="37"/>
      <c r="N33" s="37"/>
    </row>
    <row r="34" spans="1:14" x14ac:dyDescent="0.35">
      <c r="A34" s="11" t="s">
        <v>184</v>
      </c>
      <c r="B34" s="16">
        <v>5</v>
      </c>
      <c r="C34" s="16">
        <v>5</v>
      </c>
      <c r="D34" s="16">
        <v>0</v>
      </c>
      <c r="E34" s="16">
        <v>5</v>
      </c>
      <c r="F34" s="69">
        <v>0</v>
      </c>
      <c r="G34" s="75">
        <v>1</v>
      </c>
      <c r="I34" s="37"/>
      <c r="J34" s="37"/>
      <c r="K34" s="37"/>
      <c r="L34" s="37"/>
      <c r="M34" s="37"/>
      <c r="N34" s="37"/>
    </row>
    <row r="35" spans="1:14" x14ac:dyDescent="0.35">
      <c r="A35" s="11" t="s">
        <v>185</v>
      </c>
      <c r="B35" s="16">
        <v>5</v>
      </c>
      <c r="C35" s="16">
        <v>0</v>
      </c>
      <c r="D35" s="16">
        <v>0</v>
      </c>
      <c r="E35" s="16">
        <v>0</v>
      </c>
      <c r="F35" s="36" t="s">
        <v>776</v>
      </c>
      <c r="G35" s="74" t="s">
        <v>776</v>
      </c>
      <c r="I35" s="37"/>
      <c r="J35" s="37"/>
      <c r="K35" s="37"/>
      <c r="L35" s="37"/>
      <c r="M35" s="37"/>
      <c r="N35" s="37"/>
    </row>
    <row r="36" spans="1:14" x14ac:dyDescent="0.35">
      <c r="A36" s="11" t="s">
        <v>186</v>
      </c>
      <c r="B36" s="34" t="s">
        <v>775</v>
      </c>
      <c r="C36" s="34" t="s">
        <v>775</v>
      </c>
      <c r="D36" s="16">
        <v>0</v>
      </c>
      <c r="E36" s="34" t="s">
        <v>775</v>
      </c>
      <c r="F36" s="69">
        <v>0</v>
      </c>
      <c r="G36" s="75">
        <v>1</v>
      </c>
      <c r="I36" s="37"/>
      <c r="J36" s="37"/>
      <c r="K36" s="37"/>
      <c r="L36" s="37"/>
      <c r="M36" s="37"/>
      <c r="N36" s="37"/>
    </row>
    <row r="37" spans="1:14" x14ac:dyDescent="0.35">
      <c r="A37" s="11" t="s">
        <v>187</v>
      </c>
      <c r="B37" s="34" t="s">
        <v>775</v>
      </c>
      <c r="C37" s="34" t="s">
        <v>775</v>
      </c>
      <c r="D37" s="16">
        <v>0</v>
      </c>
      <c r="E37" s="34" t="s">
        <v>775</v>
      </c>
      <c r="F37" s="69">
        <v>0</v>
      </c>
      <c r="G37" s="75">
        <v>1</v>
      </c>
      <c r="I37" s="37"/>
      <c r="J37" s="37"/>
      <c r="K37" s="37"/>
      <c r="L37" s="37"/>
      <c r="M37" s="37"/>
      <c r="N37" s="37"/>
    </row>
    <row r="38" spans="1:14" x14ac:dyDescent="0.35">
      <c r="A38" s="11" t="s">
        <v>188</v>
      </c>
      <c r="B38" s="16">
        <v>0</v>
      </c>
      <c r="C38" s="16">
        <v>0</v>
      </c>
      <c r="D38" s="16">
        <v>0</v>
      </c>
      <c r="E38" s="16">
        <v>0</v>
      </c>
      <c r="F38" s="36" t="s">
        <v>776</v>
      </c>
      <c r="G38" s="74" t="s">
        <v>776</v>
      </c>
      <c r="I38" s="37"/>
      <c r="J38" s="37"/>
      <c r="K38" s="37"/>
      <c r="L38" s="37"/>
      <c r="M38" s="37"/>
      <c r="N38" s="37"/>
    </row>
    <row r="39" spans="1:14" x14ac:dyDescent="0.35">
      <c r="A39" s="11" t="s">
        <v>189</v>
      </c>
      <c r="B39" s="16">
        <v>5</v>
      </c>
      <c r="C39" s="16">
        <v>5</v>
      </c>
      <c r="D39" s="16">
        <v>0</v>
      </c>
      <c r="E39" s="16">
        <v>5</v>
      </c>
      <c r="F39" s="69">
        <v>0</v>
      </c>
      <c r="G39" s="75">
        <v>1</v>
      </c>
      <c r="I39" s="37"/>
      <c r="J39" s="37"/>
      <c r="K39" s="37"/>
      <c r="L39" s="37"/>
      <c r="M39" s="37"/>
      <c r="N39" s="37"/>
    </row>
    <row r="40" spans="1:14" x14ac:dyDescent="0.35">
      <c r="A40" s="11" t="s">
        <v>190</v>
      </c>
      <c r="B40" s="34" t="s">
        <v>775</v>
      </c>
      <c r="C40" s="16">
        <v>0</v>
      </c>
      <c r="D40" s="16">
        <v>0</v>
      </c>
      <c r="E40" s="16">
        <v>0</v>
      </c>
      <c r="F40" s="36" t="s">
        <v>776</v>
      </c>
      <c r="G40" s="74" t="s">
        <v>776</v>
      </c>
      <c r="I40" s="37"/>
      <c r="J40" s="37"/>
      <c r="K40" s="37"/>
      <c r="L40" s="37"/>
      <c r="M40" s="37"/>
      <c r="N40" s="37"/>
    </row>
    <row r="41" spans="1:14" x14ac:dyDescent="0.35">
      <c r="A41" s="11" t="s">
        <v>191</v>
      </c>
      <c r="B41" s="34" t="s">
        <v>775</v>
      </c>
      <c r="C41" s="16">
        <v>0</v>
      </c>
      <c r="D41" s="16">
        <v>0</v>
      </c>
      <c r="E41" s="16">
        <v>0</v>
      </c>
      <c r="F41" s="36" t="s">
        <v>776</v>
      </c>
      <c r="G41" s="74" t="s">
        <v>776</v>
      </c>
      <c r="I41" s="37"/>
      <c r="J41" s="37"/>
      <c r="K41" s="37"/>
      <c r="L41" s="37"/>
      <c r="M41" s="37"/>
      <c r="N41" s="37"/>
    </row>
    <row r="42" spans="1:14" x14ac:dyDescent="0.35">
      <c r="A42" s="11" t="s">
        <v>192</v>
      </c>
      <c r="B42" s="16">
        <v>5</v>
      </c>
      <c r="C42" s="34" t="s">
        <v>775</v>
      </c>
      <c r="D42" s="16">
        <v>0</v>
      </c>
      <c r="E42" s="34" t="s">
        <v>775</v>
      </c>
      <c r="F42" s="69">
        <v>0</v>
      </c>
      <c r="G42" s="75">
        <v>1</v>
      </c>
      <c r="I42" s="37"/>
      <c r="J42" s="37"/>
      <c r="K42" s="37"/>
      <c r="L42" s="37"/>
      <c r="M42" s="37"/>
      <c r="N42" s="37"/>
    </row>
    <row r="43" spans="1:14" x14ac:dyDescent="0.35">
      <c r="A43" s="11" t="s">
        <v>193</v>
      </c>
      <c r="B43" s="16">
        <v>0</v>
      </c>
      <c r="C43" s="34" t="s">
        <v>775</v>
      </c>
      <c r="D43" s="34" t="s">
        <v>775</v>
      </c>
      <c r="E43" s="16">
        <v>0</v>
      </c>
      <c r="F43" s="69">
        <v>1</v>
      </c>
      <c r="G43" s="75">
        <v>0</v>
      </c>
      <c r="I43" s="37"/>
      <c r="J43" s="37"/>
      <c r="K43" s="37"/>
      <c r="L43" s="37"/>
      <c r="M43" s="37"/>
      <c r="N43" s="37"/>
    </row>
    <row r="44" spans="1:14" x14ac:dyDescent="0.35">
      <c r="A44" s="11" t="s">
        <v>194</v>
      </c>
      <c r="B44" s="16">
        <v>5</v>
      </c>
      <c r="C44" s="34" t="s">
        <v>775</v>
      </c>
      <c r="D44" s="16">
        <v>0</v>
      </c>
      <c r="E44" s="34" t="s">
        <v>775</v>
      </c>
      <c r="F44" s="69">
        <v>0</v>
      </c>
      <c r="G44" s="75">
        <v>1</v>
      </c>
      <c r="I44" s="37"/>
      <c r="J44" s="37"/>
      <c r="K44" s="37"/>
      <c r="L44" s="37"/>
      <c r="M44" s="37"/>
      <c r="N44" s="37"/>
    </row>
    <row r="45" spans="1:14" x14ac:dyDescent="0.35">
      <c r="A45" s="11" t="s">
        <v>195</v>
      </c>
      <c r="B45" s="16">
        <v>0</v>
      </c>
      <c r="C45" s="34" t="s">
        <v>775</v>
      </c>
      <c r="D45" s="16">
        <v>0</v>
      </c>
      <c r="E45" s="34" t="s">
        <v>775</v>
      </c>
      <c r="F45" s="69">
        <v>0</v>
      </c>
      <c r="G45" s="75">
        <v>1</v>
      </c>
      <c r="I45" s="37"/>
      <c r="J45" s="37"/>
      <c r="K45" s="37"/>
      <c r="L45" s="37"/>
      <c r="M45" s="37"/>
      <c r="N45" s="37"/>
    </row>
    <row r="46" spans="1:14" x14ac:dyDescent="0.35">
      <c r="A46" s="11" t="s">
        <v>196</v>
      </c>
      <c r="B46" s="34" t="s">
        <v>775</v>
      </c>
      <c r="C46" s="34" t="s">
        <v>775</v>
      </c>
      <c r="D46" s="34" t="s">
        <v>775</v>
      </c>
      <c r="E46" s="34" t="s">
        <v>775</v>
      </c>
      <c r="F46" s="69">
        <v>0.5</v>
      </c>
      <c r="G46" s="75">
        <v>0.5</v>
      </c>
      <c r="I46" s="37"/>
      <c r="J46" s="37"/>
      <c r="K46" s="37"/>
      <c r="L46" s="37"/>
      <c r="M46" s="37"/>
      <c r="N46" s="37"/>
    </row>
    <row r="47" spans="1:14" x14ac:dyDescent="0.35">
      <c r="A47" s="11" t="s">
        <v>197</v>
      </c>
      <c r="B47" s="16">
        <v>0</v>
      </c>
      <c r="C47" s="16">
        <v>0</v>
      </c>
      <c r="D47" s="16">
        <v>0</v>
      </c>
      <c r="E47" s="16">
        <v>0</v>
      </c>
      <c r="F47" s="36" t="s">
        <v>776</v>
      </c>
      <c r="G47" s="74" t="s">
        <v>776</v>
      </c>
      <c r="I47" s="37"/>
      <c r="J47" s="37"/>
      <c r="K47" s="37"/>
      <c r="L47" s="37"/>
      <c r="M47" s="37"/>
      <c r="N47" s="37"/>
    </row>
    <row r="48" spans="1:14" x14ac:dyDescent="0.35">
      <c r="A48" s="11" t="s">
        <v>198</v>
      </c>
      <c r="B48" s="34" t="s">
        <v>775</v>
      </c>
      <c r="C48" s="16">
        <v>0</v>
      </c>
      <c r="D48" s="16">
        <v>0</v>
      </c>
      <c r="E48" s="16">
        <v>0</v>
      </c>
      <c r="F48" s="36" t="s">
        <v>776</v>
      </c>
      <c r="G48" s="74" t="s">
        <v>776</v>
      </c>
      <c r="I48" s="37"/>
      <c r="J48" s="37"/>
      <c r="K48" s="37"/>
      <c r="L48" s="37"/>
      <c r="M48" s="37"/>
      <c r="N48" s="37"/>
    </row>
    <row r="49" spans="1:14" x14ac:dyDescent="0.35">
      <c r="A49" s="11" t="s">
        <v>199</v>
      </c>
      <c r="B49" s="16">
        <v>0</v>
      </c>
      <c r="C49" s="34" t="s">
        <v>775</v>
      </c>
      <c r="D49" s="16">
        <v>0</v>
      </c>
      <c r="E49" s="34" t="s">
        <v>775</v>
      </c>
      <c r="F49" s="69">
        <v>0</v>
      </c>
      <c r="G49" s="75">
        <v>1</v>
      </c>
      <c r="I49" s="37"/>
      <c r="J49" s="37"/>
      <c r="K49" s="37"/>
      <c r="L49" s="37"/>
      <c r="M49" s="37"/>
      <c r="N49" s="37"/>
    </row>
    <row r="50" spans="1:14" x14ac:dyDescent="0.35">
      <c r="A50" s="11" t="s">
        <v>200</v>
      </c>
      <c r="B50" s="16">
        <v>0</v>
      </c>
      <c r="C50" s="16">
        <v>0</v>
      </c>
      <c r="D50" s="16">
        <v>0</v>
      </c>
      <c r="E50" s="16">
        <v>0</v>
      </c>
      <c r="F50" s="36" t="s">
        <v>776</v>
      </c>
      <c r="G50" s="74" t="s">
        <v>776</v>
      </c>
      <c r="I50" s="37"/>
      <c r="J50" s="37"/>
      <c r="K50" s="37"/>
      <c r="L50" s="37"/>
      <c r="M50" s="37"/>
      <c r="N50" s="37"/>
    </row>
    <row r="51" spans="1:14" x14ac:dyDescent="0.35">
      <c r="A51" s="11" t="s">
        <v>201</v>
      </c>
      <c r="B51" s="16">
        <v>0</v>
      </c>
      <c r="C51" s="34" t="s">
        <v>775</v>
      </c>
      <c r="D51" s="16">
        <v>0</v>
      </c>
      <c r="E51" s="34" t="s">
        <v>775</v>
      </c>
      <c r="F51" s="69">
        <v>0</v>
      </c>
      <c r="G51" s="75">
        <v>1</v>
      </c>
      <c r="I51" s="37"/>
      <c r="J51" s="37"/>
      <c r="K51" s="37"/>
      <c r="L51" s="37"/>
      <c r="M51" s="37"/>
      <c r="N51" s="37"/>
    </row>
    <row r="52" spans="1:14" x14ac:dyDescent="0.35">
      <c r="A52" s="11" t="s">
        <v>202</v>
      </c>
      <c r="B52" s="16">
        <v>0</v>
      </c>
      <c r="C52" s="16">
        <v>0</v>
      </c>
      <c r="D52" s="16">
        <v>0</v>
      </c>
      <c r="E52" s="16">
        <v>0</v>
      </c>
      <c r="F52" s="36" t="s">
        <v>776</v>
      </c>
      <c r="G52" s="74" t="s">
        <v>776</v>
      </c>
      <c r="I52" s="37"/>
      <c r="J52" s="37"/>
      <c r="K52" s="37"/>
      <c r="L52" s="37"/>
      <c r="M52" s="37"/>
      <c r="N52" s="37"/>
    </row>
    <row r="53" spans="1:14" x14ac:dyDescent="0.35">
      <c r="A53" s="11" t="s">
        <v>203</v>
      </c>
      <c r="B53" s="16">
        <v>5</v>
      </c>
      <c r="C53" s="16">
        <v>0</v>
      </c>
      <c r="D53" s="16">
        <v>0</v>
      </c>
      <c r="E53" s="16">
        <v>0</v>
      </c>
      <c r="F53" s="36" t="s">
        <v>776</v>
      </c>
      <c r="G53" s="74" t="s">
        <v>776</v>
      </c>
      <c r="I53" s="37"/>
      <c r="J53" s="37"/>
      <c r="K53" s="37"/>
      <c r="L53" s="37"/>
      <c r="M53" s="37"/>
      <c r="N53" s="37"/>
    </row>
    <row r="54" spans="1:14" x14ac:dyDescent="0.35">
      <c r="A54" s="11" t="s">
        <v>204</v>
      </c>
      <c r="B54" s="34" t="s">
        <v>775</v>
      </c>
      <c r="C54" s="16">
        <v>0</v>
      </c>
      <c r="D54" s="16">
        <v>0</v>
      </c>
      <c r="E54" s="16">
        <v>0</v>
      </c>
      <c r="F54" s="36" t="s">
        <v>776</v>
      </c>
      <c r="G54" s="74" t="s">
        <v>776</v>
      </c>
      <c r="I54" s="37"/>
      <c r="J54" s="37"/>
      <c r="K54" s="37"/>
      <c r="L54" s="37"/>
      <c r="M54" s="37"/>
      <c r="N54" s="37"/>
    </row>
    <row r="55" spans="1:14" x14ac:dyDescent="0.35">
      <c r="A55" s="11" t="s">
        <v>205</v>
      </c>
      <c r="B55" s="34" t="s">
        <v>775</v>
      </c>
      <c r="C55" s="34" t="s">
        <v>775</v>
      </c>
      <c r="D55" s="16">
        <v>0</v>
      </c>
      <c r="E55" s="34" t="s">
        <v>775</v>
      </c>
      <c r="F55" s="69">
        <v>0</v>
      </c>
      <c r="G55" s="75">
        <v>1</v>
      </c>
      <c r="I55" s="37"/>
      <c r="J55" s="37"/>
      <c r="K55" s="37"/>
      <c r="L55" s="37"/>
      <c r="M55" s="37"/>
      <c r="N55" s="37"/>
    </row>
    <row r="56" spans="1:14" x14ac:dyDescent="0.35">
      <c r="A56" s="11" t="s">
        <v>206</v>
      </c>
      <c r="B56" s="34" t="s">
        <v>775</v>
      </c>
      <c r="C56" s="34" t="s">
        <v>775</v>
      </c>
      <c r="D56" s="16">
        <v>0</v>
      </c>
      <c r="E56" s="34" t="s">
        <v>775</v>
      </c>
      <c r="F56" s="69">
        <v>0</v>
      </c>
      <c r="G56" s="75">
        <v>1</v>
      </c>
      <c r="I56" s="37"/>
      <c r="J56" s="37"/>
      <c r="K56" s="37"/>
      <c r="L56" s="37"/>
      <c r="M56" s="37"/>
      <c r="N56" s="37"/>
    </row>
    <row r="57" spans="1:14" x14ac:dyDescent="0.35">
      <c r="A57" s="11" t="s">
        <v>207</v>
      </c>
      <c r="B57" s="16">
        <v>0</v>
      </c>
      <c r="C57" s="34" t="s">
        <v>775</v>
      </c>
      <c r="D57" s="16">
        <v>0</v>
      </c>
      <c r="E57" s="34" t="s">
        <v>775</v>
      </c>
      <c r="F57" s="69">
        <v>0</v>
      </c>
      <c r="G57" s="75">
        <v>1</v>
      </c>
      <c r="I57" s="37"/>
      <c r="J57" s="37"/>
      <c r="K57" s="37"/>
      <c r="L57" s="37"/>
      <c r="M57" s="37"/>
      <c r="N57" s="37"/>
    </row>
    <row r="58" spans="1:14" x14ac:dyDescent="0.35">
      <c r="A58" s="11" t="s">
        <v>208</v>
      </c>
      <c r="B58" s="34" t="s">
        <v>775</v>
      </c>
      <c r="C58" s="16">
        <v>5</v>
      </c>
      <c r="D58" s="16">
        <v>0</v>
      </c>
      <c r="E58" s="16">
        <v>5</v>
      </c>
      <c r="F58" s="69">
        <v>0</v>
      </c>
      <c r="G58" s="75">
        <v>1</v>
      </c>
      <c r="I58" s="37"/>
      <c r="J58" s="37"/>
      <c r="K58" s="37"/>
      <c r="L58" s="37"/>
      <c r="M58" s="37"/>
      <c r="N58" s="37"/>
    </row>
    <row r="59" spans="1:14" x14ac:dyDescent="0.35">
      <c r="A59" s="11" t="s">
        <v>209</v>
      </c>
      <c r="B59" s="16">
        <v>0</v>
      </c>
      <c r="C59" s="16">
        <v>0</v>
      </c>
      <c r="D59" s="16">
        <v>0</v>
      </c>
      <c r="E59" s="16">
        <v>0</v>
      </c>
      <c r="F59" s="36" t="s">
        <v>776</v>
      </c>
      <c r="G59" s="74" t="s">
        <v>776</v>
      </c>
      <c r="I59" s="37"/>
      <c r="J59" s="37"/>
      <c r="K59" s="37"/>
      <c r="L59" s="37"/>
      <c r="M59" s="37"/>
      <c r="N59" s="37"/>
    </row>
    <row r="60" spans="1:14" x14ac:dyDescent="0.35">
      <c r="A60" s="18" t="s">
        <v>210</v>
      </c>
      <c r="B60" s="19">
        <v>5</v>
      </c>
      <c r="C60" s="19">
        <v>0</v>
      </c>
      <c r="D60" s="19">
        <v>0</v>
      </c>
      <c r="E60" s="19">
        <v>0</v>
      </c>
      <c r="F60" s="70" t="s">
        <v>776</v>
      </c>
      <c r="G60" s="76" t="s">
        <v>776</v>
      </c>
    </row>
    <row r="61" spans="1:14" x14ac:dyDescent="0.35">
      <c r="A61" s="21" t="s">
        <v>211</v>
      </c>
      <c r="B61" s="22">
        <v>60</v>
      </c>
      <c r="C61" s="22">
        <v>60</v>
      </c>
      <c r="D61" s="22">
        <v>0</v>
      </c>
      <c r="E61" s="22">
        <v>60</v>
      </c>
      <c r="F61" s="71">
        <v>0</v>
      </c>
      <c r="G61" s="77">
        <v>1</v>
      </c>
    </row>
    <row r="62" spans="1:14" x14ac:dyDescent="0.35">
      <c r="A62" s="21" t="s">
        <v>212</v>
      </c>
      <c r="B62" s="22">
        <v>35</v>
      </c>
      <c r="C62" s="22">
        <v>20</v>
      </c>
      <c r="D62" s="35" t="s">
        <v>775</v>
      </c>
      <c r="E62" s="22">
        <v>15</v>
      </c>
      <c r="F62" s="71">
        <v>0.10526315789473684</v>
      </c>
      <c r="G62" s="77">
        <v>0.89473684210526316</v>
      </c>
    </row>
    <row r="63" spans="1:14" x14ac:dyDescent="0.35">
      <c r="A63" s="21" t="s">
        <v>213</v>
      </c>
      <c r="B63" s="22">
        <v>15</v>
      </c>
      <c r="C63" s="22">
        <v>15</v>
      </c>
      <c r="D63" s="35" t="s">
        <v>775</v>
      </c>
      <c r="E63" s="22">
        <v>10</v>
      </c>
      <c r="F63" s="71">
        <v>0.15384615384615385</v>
      </c>
      <c r="G63" s="77">
        <v>0.84615384615384615</v>
      </c>
    </row>
    <row r="64" spans="1:14" x14ac:dyDescent="0.35">
      <c r="A64" s="21" t="s">
        <v>214</v>
      </c>
      <c r="B64" s="22">
        <v>10</v>
      </c>
      <c r="C64" s="22">
        <v>10</v>
      </c>
      <c r="D64" s="22">
        <v>0</v>
      </c>
      <c r="E64" s="22">
        <v>10</v>
      </c>
      <c r="F64" s="71">
        <v>0</v>
      </c>
      <c r="G64" s="78">
        <v>1</v>
      </c>
    </row>
    <row r="65" spans="1:7" x14ac:dyDescent="0.35">
      <c r="A65" s="11" t="s">
        <v>56</v>
      </c>
      <c r="B65" s="11"/>
      <c r="C65" s="11"/>
      <c r="D65" s="11"/>
      <c r="E65" s="11"/>
      <c r="F65" s="11"/>
      <c r="G65" s="11"/>
    </row>
    <row r="66" spans="1:7" x14ac:dyDescent="0.35">
      <c r="A66" s="11" t="s">
        <v>74</v>
      </c>
      <c r="B66" s="11"/>
      <c r="C66" s="11"/>
      <c r="D66" s="11"/>
      <c r="E66" s="11"/>
      <c r="F66" s="11"/>
      <c r="G66" s="11"/>
    </row>
    <row r="67" spans="1:7" x14ac:dyDescent="0.35">
      <c r="A67" s="38" t="s">
        <v>862</v>
      </c>
      <c r="B67" s="11"/>
      <c r="C67" s="11"/>
      <c r="D67" s="11"/>
      <c r="E67" s="11"/>
      <c r="F67" s="11"/>
      <c r="G67" s="11"/>
    </row>
    <row r="68" spans="1:7" ht="31" x14ac:dyDescent="0.35">
      <c r="A68" s="24" t="s">
        <v>115</v>
      </c>
      <c r="B68" s="11"/>
      <c r="C68" s="11"/>
      <c r="D68" s="11"/>
      <c r="E68" s="11"/>
      <c r="F68" s="11"/>
      <c r="G68" s="11"/>
    </row>
    <row r="69" spans="1:7" x14ac:dyDescent="0.35">
      <c r="A69" s="5" t="s">
        <v>861</v>
      </c>
      <c r="B69" s="11"/>
      <c r="C69" s="11"/>
      <c r="D69" s="11"/>
      <c r="E69" s="11"/>
      <c r="F69" s="11"/>
      <c r="G69" s="11"/>
    </row>
  </sheetData>
  <sheetProtection sheet="1" objects="1" scenarios="1"/>
  <conditionalFormatting sqref="F1:G7 F13:G23 F26:G27 F29:G34 F36:G37 F39:G39 F42:G46 F49:G49 F51:G51 F55:G58 F60:G1048576">
    <cfRule type="dataBar" priority="45">
      <dataBar>
        <cfvo type="num" val="0"/>
        <cfvo type="num" val="1"/>
        <color rgb="FFB4A9D4"/>
      </dataBar>
      <extLst>
        <ext xmlns:x14="http://schemas.microsoft.com/office/spreadsheetml/2009/9/main" uri="{B025F937-C7B1-47D3-B67F-A62EFF666E3E}">
          <x14:id>{110DDE08-E988-477B-86A8-D0C8905829C1}</x14:id>
        </ext>
      </extLst>
    </cfRule>
  </conditionalFormatting>
  <conditionalFormatting sqref="D8:D12">
    <cfRule type="dataBar" priority="44">
      <dataBar>
        <cfvo type="num" val="0"/>
        <cfvo type="num" val="1"/>
        <color rgb="FFB4A9D4"/>
      </dataBar>
      <extLst>
        <ext xmlns:x14="http://schemas.microsoft.com/office/spreadsheetml/2009/9/main" uri="{B025F937-C7B1-47D3-B67F-A62EFF666E3E}">
          <x14:id>{6D534846-6838-4102-A040-4E2BAD1FF387}</x14:id>
        </ext>
      </extLst>
    </cfRule>
  </conditionalFormatting>
  <conditionalFormatting sqref="E8">
    <cfRule type="dataBar" priority="43">
      <dataBar>
        <cfvo type="num" val="0"/>
        <cfvo type="num" val="1"/>
        <color rgb="FFB4A9D4"/>
      </dataBar>
      <extLst>
        <ext xmlns:x14="http://schemas.microsoft.com/office/spreadsheetml/2009/9/main" uri="{B025F937-C7B1-47D3-B67F-A62EFF666E3E}">
          <x14:id>{20FEF389-974F-427D-97DA-B54FDC373071}</x14:id>
        </ext>
      </extLst>
    </cfRule>
  </conditionalFormatting>
  <conditionalFormatting sqref="E9">
    <cfRule type="dataBar" priority="42">
      <dataBar>
        <cfvo type="num" val="0"/>
        <cfvo type="num" val="1"/>
        <color rgb="FFB4A9D4"/>
      </dataBar>
      <extLst>
        <ext xmlns:x14="http://schemas.microsoft.com/office/spreadsheetml/2009/9/main" uri="{B025F937-C7B1-47D3-B67F-A62EFF666E3E}">
          <x14:id>{AD17088D-F47E-45BB-837E-8CFD9B3080BD}</x14:id>
        </ext>
      </extLst>
    </cfRule>
  </conditionalFormatting>
  <conditionalFormatting sqref="E10">
    <cfRule type="dataBar" priority="41">
      <dataBar>
        <cfvo type="num" val="0"/>
        <cfvo type="num" val="1"/>
        <color rgb="FFB4A9D4"/>
      </dataBar>
      <extLst>
        <ext xmlns:x14="http://schemas.microsoft.com/office/spreadsheetml/2009/9/main" uri="{B025F937-C7B1-47D3-B67F-A62EFF666E3E}">
          <x14:id>{BA3A56E4-EB2B-4892-A424-C8859682733D}</x14:id>
        </ext>
      </extLst>
    </cfRule>
  </conditionalFormatting>
  <conditionalFormatting sqref="E11">
    <cfRule type="dataBar" priority="40">
      <dataBar>
        <cfvo type="num" val="0"/>
        <cfvo type="num" val="1"/>
        <color rgb="FFB4A9D4"/>
      </dataBar>
      <extLst>
        <ext xmlns:x14="http://schemas.microsoft.com/office/spreadsheetml/2009/9/main" uri="{B025F937-C7B1-47D3-B67F-A62EFF666E3E}">
          <x14:id>{75DBE5DE-D326-4446-8715-6DBF3F6C295F}</x14:id>
        </ext>
      </extLst>
    </cfRule>
  </conditionalFormatting>
  <conditionalFormatting sqref="E12">
    <cfRule type="dataBar" priority="39">
      <dataBar>
        <cfvo type="num" val="0"/>
        <cfvo type="num" val="1"/>
        <color rgb="FFB4A9D4"/>
      </dataBar>
      <extLst>
        <ext xmlns:x14="http://schemas.microsoft.com/office/spreadsheetml/2009/9/main" uri="{B025F937-C7B1-47D3-B67F-A62EFF666E3E}">
          <x14:id>{0AAFF86D-C1B7-47FB-BB9D-D532A9B31A7B}</x14:id>
        </ext>
      </extLst>
    </cfRule>
  </conditionalFormatting>
  <conditionalFormatting sqref="F8">
    <cfRule type="dataBar" priority="38">
      <dataBar>
        <cfvo type="num" val="0"/>
        <cfvo type="num" val="1"/>
        <color rgb="FFB4A9D4"/>
      </dataBar>
      <extLst>
        <ext xmlns:x14="http://schemas.microsoft.com/office/spreadsheetml/2009/9/main" uri="{B025F937-C7B1-47D3-B67F-A62EFF666E3E}">
          <x14:id>{DF0263F7-BB8F-4F4D-9DE4-22D917C6CFC7}</x14:id>
        </ext>
      </extLst>
    </cfRule>
  </conditionalFormatting>
  <conditionalFormatting sqref="F9">
    <cfRule type="dataBar" priority="37">
      <dataBar>
        <cfvo type="num" val="0"/>
        <cfvo type="num" val="1"/>
        <color rgb="FFB4A9D4"/>
      </dataBar>
      <extLst>
        <ext xmlns:x14="http://schemas.microsoft.com/office/spreadsheetml/2009/9/main" uri="{B025F937-C7B1-47D3-B67F-A62EFF666E3E}">
          <x14:id>{F52EC3EB-96ED-41A0-90EA-99E72502538A}</x14:id>
        </ext>
      </extLst>
    </cfRule>
  </conditionalFormatting>
  <conditionalFormatting sqref="F10">
    <cfRule type="dataBar" priority="36">
      <dataBar>
        <cfvo type="num" val="0"/>
        <cfvo type="num" val="1"/>
        <color rgb="FFB4A9D4"/>
      </dataBar>
      <extLst>
        <ext xmlns:x14="http://schemas.microsoft.com/office/spreadsheetml/2009/9/main" uri="{B025F937-C7B1-47D3-B67F-A62EFF666E3E}">
          <x14:id>{FCF3341F-2232-46FF-BF65-BAFB0578F200}</x14:id>
        </ext>
      </extLst>
    </cfRule>
  </conditionalFormatting>
  <conditionalFormatting sqref="F11">
    <cfRule type="dataBar" priority="35">
      <dataBar>
        <cfvo type="num" val="0"/>
        <cfvo type="num" val="1"/>
        <color rgb="FFB4A9D4"/>
      </dataBar>
      <extLst>
        <ext xmlns:x14="http://schemas.microsoft.com/office/spreadsheetml/2009/9/main" uri="{B025F937-C7B1-47D3-B67F-A62EFF666E3E}">
          <x14:id>{396A9617-9789-4000-A08B-0E31A699186B}</x14:id>
        </ext>
      </extLst>
    </cfRule>
  </conditionalFormatting>
  <conditionalFormatting sqref="F12">
    <cfRule type="dataBar" priority="34">
      <dataBar>
        <cfvo type="num" val="0"/>
        <cfvo type="num" val="1"/>
        <color rgb="FFB4A9D4"/>
      </dataBar>
      <extLst>
        <ext xmlns:x14="http://schemas.microsoft.com/office/spreadsheetml/2009/9/main" uri="{B025F937-C7B1-47D3-B67F-A62EFF666E3E}">
          <x14:id>{9BD427F0-A478-42C7-8F13-E70B7034BB17}</x14:id>
        </ext>
      </extLst>
    </cfRule>
  </conditionalFormatting>
  <conditionalFormatting sqref="G8">
    <cfRule type="dataBar" priority="33">
      <dataBar>
        <cfvo type="num" val="0"/>
        <cfvo type="num" val="1"/>
        <color rgb="FFB4A9D4"/>
      </dataBar>
      <extLst>
        <ext xmlns:x14="http://schemas.microsoft.com/office/spreadsheetml/2009/9/main" uri="{B025F937-C7B1-47D3-B67F-A62EFF666E3E}">
          <x14:id>{C2FE7B17-0706-459F-A1B0-1791F975A7BD}</x14:id>
        </ext>
      </extLst>
    </cfRule>
  </conditionalFormatting>
  <conditionalFormatting sqref="G10">
    <cfRule type="dataBar" priority="32">
      <dataBar>
        <cfvo type="num" val="0"/>
        <cfvo type="num" val="1"/>
        <color rgb="FFB4A9D4"/>
      </dataBar>
      <extLst>
        <ext xmlns:x14="http://schemas.microsoft.com/office/spreadsheetml/2009/9/main" uri="{B025F937-C7B1-47D3-B67F-A62EFF666E3E}">
          <x14:id>{F5250732-F78B-471F-ABE1-AEC5FDD2D30E}</x14:id>
        </ext>
      </extLst>
    </cfRule>
  </conditionalFormatting>
  <conditionalFormatting sqref="G9">
    <cfRule type="dataBar" priority="31">
      <dataBar>
        <cfvo type="num" val="0"/>
        <cfvo type="num" val="1"/>
        <color rgb="FFB4A9D4"/>
      </dataBar>
      <extLst>
        <ext xmlns:x14="http://schemas.microsoft.com/office/spreadsheetml/2009/9/main" uri="{B025F937-C7B1-47D3-B67F-A62EFF666E3E}">
          <x14:id>{CC2FDD10-B41C-4718-B6B3-927404B28118}</x14:id>
        </ext>
      </extLst>
    </cfRule>
  </conditionalFormatting>
  <conditionalFormatting sqref="G11">
    <cfRule type="dataBar" priority="30">
      <dataBar>
        <cfvo type="num" val="0"/>
        <cfvo type="num" val="1"/>
        <color rgb="FFB4A9D4"/>
      </dataBar>
      <extLst>
        <ext xmlns:x14="http://schemas.microsoft.com/office/spreadsheetml/2009/9/main" uri="{B025F937-C7B1-47D3-B67F-A62EFF666E3E}">
          <x14:id>{D0CC2EC8-395B-41F6-B83C-AD7CA7F064BE}</x14:id>
        </ext>
      </extLst>
    </cfRule>
  </conditionalFormatting>
  <conditionalFormatting sqref="G12">
    <cfRule type="dataBar" priority="29">
      <dataBar>
        <cfvo type="num" val="0"/>
        <cfvo type="num" val="1"/>
        <color rgb="FFB4A9D4"/>
      </dataBar>
      <extLst>
        <ext xmlns:x14="http://schemas.microsoft.com/office/spreadsheetml/2009/9/main" uri="{B025F937-C7B1-47D3-B67F-A62EFF666E3E}">
          <x14:id>{C5A603BA-423A-4811-8E77-2B5695FE4B5F}</x14:id>
        </ext>
      </extLst>
    </cfRule>
  </conditionalFormatting>
  <conditionalFormatting sqref="F24">
    <cfRule type="dataBar" priority="28">
      <dataBar>
        <cfvo type="num" val="0"/>
        <cfvo type="num" val="1"/>
        <color rgb="FFB4A9D4"/>
      </dataBar>
      <extLst>
        <ext xmlns:x14="http://schemas.microsoft.com/office/spreadsheetml/2009/9/main" uri="{B025F937-C7B1-47D3-B67F-A62EFF666E3E}">
          <x14:id>{F8118704-DFF0-48A0-BC1E-2AF5D15BECF5}</x14:id>
        </ext>
      </extLst>
    </cfRule>
  </conditionalFormatting>
  <conditionalFormatting sqref="G24">
    <cfRule type="dataBar" priority="27">
      <dataBar>
        <cfvo type="num" val="0"/>
        <cfvo type="num" val="1"/>
        <color rgb="FFB4A9D4"/>
      </dataBar>
      <extLst>
        <ext xmlns:x14="http://schemas.microsoft.com/office/spreadsheetml/2009/9/main" uri="{B025F937-C7B1-47D3-B67F-A62EFF666E3E}">
          <x14:id>{6CE7F997-04A3-4AD4-AE81-EBB4FBD25AD5}</x14:id>
        </ext>
      </extLst>
    </cfRule>
  </conditionalFormatting>
  <conditionalFormatting sqref="F25">
    <cfRule type="dataBar" priority="26">
      <dataBar>
        <cfvo type="num" val="0"/>
        <cfvo type="num" val="1"/>
        <color rgb="FFB4A9D4"/>
      </dataBar>
      <extLst>
        <ext xmlns:x14="http://schemas.microsoft.com/office/spreadsheetml/2009/9/main" uri="{B025F937-C7B1-47D3-B67F-A62EFF666E3E}">
          <x14:id>{E3470ECC-A84E-4AE9-AE11-7F87E067E71C}</x14:id>
        </ext>
      </extLst>
    </cfRule>
  </conditionalFormatting>
  <conditionalFormatting sqref="G25">
    <cfRule type="dataBar" priority="25">
      <dataBar>
        <cfvo type="num" val="0"/>
        <cfvo type="num" val="1"/>
        <color rgb="FFB4A9D4"/>
      </dataBar>
      <extLst>
        <ext xmlns:x14="http://schemas.microsoft.com/office/spreadsheetml/2009/9/main" uri="{B025F937-C7B1-47D3-B67F-A62EFF666E3E}">
          <x14:id>{BE0F1505-42BB-4789-854D-4C33BFF4B1E3}</x14:id>
        </ext>
      </extLst>
    </cfRule>
  </conditionalFormatting>
  <conditionalFormatting sqref="F28">
    <cfRule type="dataBar" priority="24">
      <dataBar>
        <cfvo type="num" val="0"/>
        <cfvo type="num" val="1"/>
        <color rgb="FFB4A9D4"/>
      </dataBar>
      <extLst>
        <ext xmlns:x14="http://schemas.microsoft.com/office/spreadsheetml/2009/9/main" uri="{B025F937-C7B1-47D3-B67F-A62EFF666E3E}">
          <x14:id>{653B533F-F9CF-46C6-BECD-634C38730017}</x14:id>
        </ext>
      </extLst>
    </cfRule>
  </conditionalFormatting>
  <conditionalFormatting sqref="G28">
    <cfRule type="dataBar" priority="23">
      <dataBar>
        <cfvo type="num" val="0"/>
        <cfvo type="num" val="1"/>
        <color rgb="FFB4A9D4"/>
      </dataBar>
      <extLst>
        <ext xmlns:x14="http://schemas.microsoft.com/office/spreadsheetml/2009/9/main" uri="{B025F937-C7B1-47D3-B67F-A62EFF666E3E}">
          <x14:id>{C6A511B4-8210-4C46-88EF-68E597545B9A}</x14:id>
        </ext>
      </extLst>
    </cfRule>
  </conditionalFormatting>
  <conditionalFormatting sqref="F35">
    <cfRule type="dataBar" priority="22">
      <dataBar>
        <cfvo type="num" val="0"/>
        <cfvo type="num" val="1"/>
        <color rgb="FFB4A9D4"/>
      </dataBar>
      <extLst>
        <ext xmlns:x14="http://schemas.microsoft.com/office/spreadsheetml/2009/9/main" uri="{B025F937-C7B1-47D3-B67F-A62EFF666E3E}">
          <x14:id>{DB8C81E2-5905-4AFD-AB6B-9F5A96F3247E}</x14:id>
        </ext>
      </extLst>
    </cfRule>
  </conditionalFormatting>
  <conditionalFormatting sqref="G35">
    <cfRule type="dataBar" priority="21">
      <dataBar>
        <cfvo type="num" val="0"/>
        <cfvo type="num" val="1"/>
        <color rgb="FFB4A9D4"/>
      </dataBar>
      <extLst>
        <ext xmlns:x14="http://schemas.microsoft.com/office/spreadsheetml/2009/9/main" uri="{B025F937-C7B1-47D3-B67F-A62EFF666E3E}">
          <x14:id>{A84B9402-2131-463F-A60E-0013C23A4337}</x14:id>
        </ext>
      </extLst>
    </cfRule>
  </conditionalFormatting>
  <conditionalFormatting sqref="F38">
    <cfRule type="dataBar" priority="20">
      <dataBar>
        <cfvo type="num" val="0"/>
        <cfvo type="num" val="1"/>
        <color rgb="FFB4A9D4"/>
      </dataBar>
      <extLst>
        <ext xmlns:x14="http://schemas.microsoft.com/office/spreadsheetml/2009/9/main" uri="{B025F937-C7B1-47D3-B67F-A62EFF666E3E}">
          <x14:id>{F04AFFF7-4368-411F-953B-7AC055441DD7}</x14:id>
        </ext>
      </extLst>
    </cfRule>
  </conditionalFormatting>
  <conditionalFormatting sqref="G38">
    <cfRule type="dataBar" priority="19">
      <dataBar>
        <cfvo type="num" val="0"/>
        <cfvo type="num" val="1"/>
        <color rgb="FFB4A9D4"/>
      </dataBar>
      <extLst>
        <ext xmlns:x14="http://schemas.microsoft.com/office/spreadsheetml/2009/9/main" uri="{B025F937-C7B1-47D3-B67F-A62EFF666E3E}">
          <x14:id>{A37F9A4E-665C-41FA-B0A0-6AC0A85CD193}</x14:id>
        </ext>
      </extLst>
    </cfRule>
  </conditionalFormatting>
  <conditionalFormatting sqref="F40">
    <cfRule type="dataBar" priority="18">
      <dataBar>
        <cfvo type="num" val="0"/>
        <cfvo type="num" val="1"/>
        <color rgb="FFB4A9D4"/>
      </dataBar>
      <extLst>
        <ext xmlns:x14="http://schemas.microsoft.com/office/spreadsheetml/2009/9/main" uri="{B025F937-C7B1-47D3-B67F-A62EFF666E3E}">
          <x14:id>{D1B4DE93-D126-4F6C-ABEB-5C408B5793D5}</x14:id>
        </ext>
      </extLst>
    </cfRule>
  </conditionalFormatting>
  <conditionalFormatting sqref="F41">
    <cfRule type="dataBar" priority="17">
      <dataBar>
        <cfvo type="num" val="0"/>
        <cfvo type="num" val="1"/>
        <color rgb="FFB4A9D4"/>
      </dataBar>
      <extLst>
        <ext xmlns:x14="http://schemas.microsoft.com/office/spreadsheetml/2009/9/main" uri="{B025F937-C7B1-47D3-B67F-A62EFF666E3E}">
          <x14:id>{7715B485-C478-4AE6-807B-9B11E6A0ABF5}</x14:id>
        </ext>
      </extLst>
    </cfRule>
  </conditionalFormatting>
  <conditionalFormatting sqref="G40">
    <cfRule type="dataBar" priority="16">
      <dataBar>
        <cfvo type="num" val="0"/>
        <cfvo type="num" val="1"/>
        <color rgb="FFB4A9D4"/>
      </dataBar>
      <extLst>
        <ext xmlns:x14="http://schemas.microsoft.com/office/spreadsheetml/2009/9/main" uri="{B025F937-C7B1-47D3-B67F-A62EFF666E3E}">
          <x14:id>{58590E6F-3EB7-43DF-8C09-FDC43120596A}</x14:id>
        </ext>
      </extLst>
    </cfRule>
  </conditionalFormatting>
  <conditionalFormatting sqref="G41">
    <cfRule type="dataBar" priority="15">
      <dataBar>
        <cfvo type="num" val="0"/>
        <cfvo type="num" val="1"/>
        <color rgb="FFB4A9D4"/>
      </dataBar>
      <extLst>
        <ext xmlns:x14="http://schemas.microsoft.com/office/spreadsheetml/2009/9/main" uri="{B025F937-C7B1-47D3-B67F-A62EFF666E3E}">
          <x14:id>{828D42F7-2703-4AEA-BA1D-B6EE1860C49A}</x14:id>
        </ext>
      </extLst>
    </cfRule>
  </conditionalFormatting>
  <conditionalFormatting sqref="F47">
    <cfRule type="dataBar" priority="14">
      <dataBar>
        <cfvo type="num" val="0"/>
        <cfvo type="num" val="1"/>
        <color rgb="FFB4A9D4"/>
      </dataBar>
      <extLst>
        <ext xmlns:x14="http://schemas.microsoft.com/office/spreadsheetml/2009/9/main" uri="{B025F937-C7B1-47D3-B67F-A62EFF666E3E}">
          <x14:id>{1ADF4032-2D3A-4ABB-A462-247B604990DC}</x14:id>
        </ext>
      </extLst>
    </cfRule>
  </conditionalFormatting>
  <conditionalFormatting sqref="F48">
    <cfRule type="dataBar" priority="13">
      <dataBar>
        <cfvo type="num" val="0"/>
        <cfvo type="num" val="1"/>
        <color rgb="FFB4A9D4"/>
      </dataBar>
      <extLst>
        <ext xmlns:x14="http://schemas.microsoft.com/office/spreadsheetml/2009/9/main" uri="{B025F937-C7B1-47D3-B67F-A62EFF666E3E}">
          <x14:id>{60623E4A-0A49-40B9-93D6-FE4F189BF5FA}</x14:id>
        </ext>
      </extLst>
    </cfRule>
  </conditionalFormatting>
  <conditionalFormatting sqref="F50">
    <cfRule type="dataBar" priority="12">
      <dataBar>
        <cfvo type="num" val="0"/>
        <cfvo type="num" val="1"/>
        <color rgb="FFB4A9D4"/>
      </dataBar>
      <extLst>
        <ext xmlns:x14="http://schemas.microsoft.com/office/spreadsheetml/2009/9/main" uri="{B025F937-C7B1-47D3-B67F-A62EFF666E3E}">
          <x14:id>{AE8A5CA0-B1B5-4635-9ED7-546FF016C1D0}</x14:id>
        </ext>
      </extLst>
    </cfRule>
  </conditionalFormatting>
  <conditionalFormatting sqref="F52">
    <cfRule type="dataBar" priority="10">
      <dataBar>
        <cfvo type="num" val="0"/>
        <cfvo type="num" val="1"/>
        <color rgb="FFB4A9D4"/>
      </dataBar>
      <extLst>
        <ext xmlns:x14="http://schemas.microsoft.com/office/spreadsheetml/2009/9/main" uri="{B025F937-C7B1-47D3-B67F-A62EFF666E3E}">
          <x14:id>{FEBEB611-B9D2-4CBC-B150-558B9078E6DF}</x14:id>
        </ext>
      </extLst>
    </cfRule>
  </conditionalFormatting>
  <conditionalFormatting sqref="F53">
    <cfRule type="dataBar" priority="9">
      <dataBar>
        <cfvo type="num" val="0"/>
        <cfvo type="num" val="1"/>
        <color rgb="FFB4A9D4"/>
      </dataBar>
      <extLst>
        <ext xmlns:x14="http://schemas.microsoft.com/office/spreadsheetml/2009/9/main" uri="{B025F937-C7B1-47D3-B67F-A62EFF666E3E}">
          <x14:id>{8A2E1621-6156-4FEC-9883-4D5907BC4986}</x14:id>
        </ext>
      </extLst>
    </cfRule>
  </conditionalFormatting>
  <conditionalFormatting sqref="F54">
    <cfRule type="dataBar" priority="8">
      <dataBar>
        <cfvo type="num" val="0"/>
        <cfvo type="num" val="1"/>
        <color rgb="FFB4A9D4"/>
      </dataBar>
      <extLst>
        <ext xmlns:x14="http://schemas.microsoft.com/office/spreadsheetml/2009/9/main" uri="{B025F937-C7B1-47D3-B67F-A62EFF666E3E}">
          <x14:id>{CE689916-310F-49F3-9F91-9A6FF5E98BC4}</x14:id>
        </ext>
      </extLst>
    </cfRule>
  </conditionalFormatting>
  <conditionalFormatting sqref="F59:G59">
    <cfRule type="dataBar" priority="7">
      <dataBar>
        <cfvo type="num" val="0"/>
        <cfvo type="num" val="1"/>
        <color rgb="FFB4A9D4"/>
      </dataBar>
      <extLst>
        <ext xmlns:x14="http://schemas.microsoft.com/office/spreadsheetml/2009/9/main" uri="{B025F937-C7B1-47D3-B67F-A62EFF666E3E}">
          <x14:id>{47557ED9-710C-499C-9408-DDC1CEB31E02}</x14:id>
        </ext>
      </extLst>
    </cfRule>
  </conditionalFormatting>
  <conditionalFormatting sqref="G54">
    <cfRule type="dataBar" priority="6">
      <dataBar>
        <cfvo type="num" val="0"/>
        <cfvo type="num" val="1"/>
        <color rgb="FFB4A9D4"/>
      </dataBar>
      <extLst>
        <ext xmlns:x14="http://schemas.microsoft.com/office/spreadsheetml/2009/9/main" uri="{B025F937-C7B1-47D3-B67F-A62EFF666E3E}">
          <x14:id>{15D177E8-0D38-4591-9319-A0A513FD21FC}</x14:id>
        </ext>
      </extLst>
    </cfRule>
  </conditionalFormatting>
  <conditionalFormatting sqref="G53">
    <cfRule type="dataBar" priority="5">
      <dataBar>
        <cfvo type="num" val="0"/>
        <cfvo type="num" val="1"/>
        <color rgb="FFB4A9D4"/>
      </dataBar>
      <extLst>
        <ext xmlns:x14="http://schemas.microsoft.com/office/spreadsheetml/2009/9/main" uri="{B025F937-C7B1-47D3-B67F-A62EFF666E3E}">
          <x14:id>{D5D2C785-53C2-4313-9692-486E89E03EB4}</x14:id>
        </ext>
      </extLst>
    </cfRule>
  </conditionalFormatting>
  <conditionalFormatting sqref="G52">
    <cfRule type="dataBar" priority="4">
      <dataBar>
        <cfvo type="num" val="0"/>
        <cfvo type="num" val="1"/>
        <color rgb="FFB4A9D4"/>
      </dataBar>
      <extLst>
        <ext xmlns:x14="http://schemas.microsoft.com/office/spreadsheetml/2009/9/main" uri="{B025F937-C7B1-47D3-B67F-A62EFF666E3E}">
          <x14:id>{6D6AC853-0555-43CB-9FD8-2FD911A802C2}</x14:id>
        </ext>
      </extLst>
    </cfRule>
  </conditionalFormatting>
  <conditionalFormatting sqref="G50">
    <cfRule type="dataBar" priority="3">
      <dataBar>
        <cfvo type="num" val="0"/>
        <cfvo type="num" val="1"/>
        <color rgb="FFB4A9D4"/>
      </dataBar>
      <extLst>
        <ext xmlns:x14="http://schemas.microsoft.com/office/spreadsheetml/2009/9/main" uri="{B025F937-C7B1-47D3-B67F-A62EFF666E3E}">
          <x14:id>{6EBF0019-2296-4BDE-A5C8-194330ED22F9}</x14:id>
        </ext>
      </extLst>
    </cfRule>
  </conditionalFormatting>
  <conditionalFormatting sqref="G48">
    <cfRule type="dataBar" priority="2">
      <dataBar>
        <cfvo type="num" val="0"/>
        <cfvo type="num" val="1"/>
        <color rgb="FFB4A9D4"/>
      </dataBar>
      <extLst>
        <ext xmlns:x14="http://schemas.microsoft.com/office/spreadsheetml/2009/9/main" uri="{B025F937-C7B1-47D3-B67F-A62EFF666E3E}">
          <x14:id>{871E4491-8269-454D-A2B7-68AED5C4A67C}</x14:id>
        </ext>
      </extLst>
    </cfRule>
  </conditionalFormatting>
  <conditionalFormatting sqref="G47">
    <cfRule type="dataBar" priority="1">
      <dataBar>
        <cfvo type="num" val="0"/>
        <cfvo type="num" val="1"/>
        <color rgb="FFB4A9D4"/>
      </dataBar>
      <extLst>
        <ext xmlns:x14="http://schemas.microsoft.com/office/spreadsheetml/2009/9/main" uri="{B025F937-C7B1-47D3-B67F-A62EFF666E3E}">
          <x14:id>{309175F7-B0D0-4368-8D15-3FF8AF1A9CFF}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10DDE08-E988-477B-86A8-D0C8905829C1}">
            <x14:dataBar minLength="0" maxLength="100" gradient="0">
              <x14:cfvo type="num">
                <xm:f>0</xm:f>
              </x14:cfvo>
              <x14:cfvo type="num">
                <xm:f>1</xm:f>
              </x14:cfvo>
              <x14:negativeFillColor rgb="FFB4A9D4"/>
              <x14:axisColor rgb="FF000000"/>
            </x14:dataBar>
          </x14:cfRule>
          <xm:sqref>F1:G7 F13:G23 F26:G27 F29:G34 F36:G37 F39:G39 F42:G46 F49:G49 F51:G51 F55:G58 F60:G1048576</xm:sqref>
        </x14:conditionalFormatting>
        <x14:conditionalFormatting xmlns:xm="http://schemas.microsoft.com/office/excel/2006/main">
          <x14:cfRule type="dataBar" id="{6D534846-6838-4102-A040-4E2BAD1FF387}">
            <x14:dataBar minLength="0" maxLength="100" gradient="0">
              <x14:cfvo type="num">
                <xm:f>0</xm:f>
              </x14:cfvo>
              <x14:cfvo type="num">
                <xm:f>1</xm:f>
              </x14:cfvo>
              <x14:negativeFillColor rgb="FFFF0000"/>
              <x14:axisColor rgb="FF000000"/>
            </x14:dataBar>
          </x14:cfRule>
          <xm:sqref>D8:D12</xm:sqref>
        </x14:conditionalFormatting>
        <x14:conditionalFormatting xmlns:xm="http://schemas.microsoft.com/office/excel/2006/main">
          <x14:cfRule type="dataBar" id="{20FEF389-974F-427D-97DA-B54FDC373071}">
            <x14:dataBar minLength="0" maxLength="100" gradient="0">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AD17088D-F47E-45BB-837E-8CFD9B3080BD}">
            <x14:dataBar minLength="0" maxLength="100" gradient="0">
              <x14:cfvo type="num">
                <xm:f>0</xm:f>
              </x14:cfvo>
              <x14:cfvo type="num">
                <xm:f>1</xm:f>
              </x14:cfvo>
              <x14:negativeFillColor rgb="FFFF0000"/>
              <x14:axisColor rgb="FF000000"/>
            </x14:dataBar>
          </x14:cfRule>
          <xm:sqref>E9</xm:sqref>
        </x14:conditionalFormatting>
        <x14:conditionalFormatting xmlns:xm="http://schemas.microsoft.com/office/excel/2006/main">
          <x14:cfRule type="dataBar" id="{BA3A56E4-EB2B-4892-A424-C8859682733D}">
            <x14:dataBar minLength="0" maxLength="100" gradient="0">
              <x14:cfvo type="num">
                <xm:f>0</xm:f>
              </x14:cfvo>
              <x14:cfvo type="num">
                <xm:f>1</xm:f>
              </x14:cfvo>
              <x14:negativeFillColor rgb="FFFF0000"/>
              <x14:axisColor rgb="FF000000"/>
            </x14:dataBar>
          </x14:cfRule>
          <xm:sqref>E10</xm:sqref>
        </x14:conditionalFormatting>
        <x14:conditionalFormatting xmlns:xm="http://schemas.microsoft.com/office/excel/2006/main">
          <x14:cfRule type="dataBar" id="{75DBE5DE-D326-4446-8715-6DBF3F6C295F}">
            <x14:dataBar minLength="0" maxLength="100" gradient="0">
              <x14:cfvo type="num">
                <xm:f>0</xm:f>
              </x14:cfvo>
              <x14:cfvo type="num">
                <xm:f>1</xm:f>
              </x14:cfvo>
              <x14:negativeFillColor rgb="FFFF0000"/>
              <x14:axisColor rgb="FF000000"/>
            </x14:dataBar>
          </x14:cfRule>
          <xm:sqref>E11</xm:sqref>
        </x14:conditionalFormatting>
        <x14:conditionalFormatting xmlns:xm="http://schemas.microsoft.com/office/excel/2006/main">
          <x14:cfRule type="dataBar" id="{0AAFF86D-C1B7-47FB-BB9D-D532A9B31A7B}">
            <x14:dataBar minLength="0" maxLength="100" gradient="0">
              <x14:cfvo type="num">
                <xm:f>0</xm:f>
              </x14:cfvo>
              <x14:cfvo type="num">
                <xm:f>1</xm:f>
              </x14:cfvo>
              <x14:negativeFillColor rgb="FFFF0000"/>
              <x14:axisColor rgb="FF000000"/>
            </x14:dataBar>
          </x14:cfRule>
          <xm:sqref>E12</xm:sqref>
        </x14:conditionalFormatting>
        <x14:conditionalFormatting xmlns:xm="http://schemas.microsoft.com/office/excel/2006/main">
          <x14:cfRule type="dataBar" id="{DF0263F7-BB8F-4F4D-9DE4-22D917C6CFC7}">
            <x14:dataBar minLength="0" maxLength="100" gradient="0">
              <x14:cfvo type="num">
                <xm:f>0</xm:f>
              </x14:cfvo>
              <x14:cfvo type="num">
                <xm:f>1</xm:f>
              </x14:cfvo>
              <x14:negativeFillColor rgb="FFFF0000"/>
              <x14:axisColor rgb="FF000000"/>
            </x14:dataBar>
          </x14:cfRule>
          <xm:sqref>F8</xm:sqref>
        </x14:conditionalFormatting>
        <x14:conditionalFormatting xmlns:xm="http://schemas.microsoft.com/office/excel/2006/main">
          <x14:cfRule type="dataBar" id="{F52EC3EB-96ED-41A0-90EA-99E72502538A}">
            <x14:dataBar minLength="0" maxLength="100" gradient="0">
              <x14:cfvo type="num">
                <xm:f>0</xm:f>
              </x14:cfvo>
              <x14:cfvo type="num">
                <xm:f>1</xm:f>
              </x14:cfvo>
              <x14:negativeFillColor rgb="FFFF0000"/>
              <x14:axisColor rgb="FF000000"/>
            </x14:dataBar>
          </x14:cfRule>
          <xm:sqref>F9</xm:sqref>
        </x14:conditionalFormatting>
        <x14:conditionalFormatting xmlns:xm="http://schemas.microsoft.com/office/excel/2006/main">
          <x14:cfRule type="dataBar" id="{FCF3341F-2232-46FF-BF65-BAFB0578F200}">
            <x14:dataBar minLength="0" maxLength="100" gradient="0">
              <x14:cfvo type="num">
                <xm:f>0</xm:f>
              </x14:cfvo>
              <x14:cfvo type="num">
                <xm:f>1</xm:f>
              </x14:cfvo>
              <x14:negativeFillColor rgb="FFFF0000"/>
              <x14:axisColor rgb="FF000000"/>
            </x14:dataBar>
          </x14:cfRule>
          <xm:sqref>F10</xm:sqref>
        </x14:conditionalFormatting>
        <x14:conditionalFormatting xmlns:xm="http://schemas.microsoft.com/office/excel/2006/main">
          <x14:cfRule type="dataBar" id="{396A9617-9789-4000-A08B-0E31A699186B}">
            <x14:dataBar minLength="0" maxLength="100" gradient="0">
              <x14:cfvo type="num">
                <xm:f>0</xm:f>
              </x14:cfvo>
              <x14:cfvo type="num">
                <xm:f>1</xm:f>
              </x14:cfvo>
              <x14:negativeFillColor rgb="FFFF0000"/>
              <x14:axisColor rgb="FF000000"/>
            </x14:dataBar>
          </x14:cfRule>
          <xm:sqref>F11</xm:sqref>
        </x14:conditionalFormatting>
        <x14:conditionalFormatting xmlns:xm="http://schemas.microsoft.com/office/excel/2006/main">
          <x14:cfRule type="dataBar" id="{9BD427F0-A478-42C7-8F13-E70B7034BB17}">
            <x14:dataBar minLength="0" maxLength="100" gradient="0">
              <x14:cfvo type="num">
                <xm:f>0</xm:f>
              </x14:cfvo>
              <x14:cfvo type="num">
                <xm:f>1</xm:f>
              </x14:cfvo>
              <x14:negativeFillColor rgb="FFFF0000"/>
              <x14:axisColor rgb="FF000000"/>
            </x14:dataBar>
          </x14:cfRule>
          <xm:sqref>F12</xm:sqref>
        </x14:conditionalFormatting>
        <x14:conditionalFormatting xmlns:xm="http://schemas.microsoft.com/office/excel/2006/main">
          <x14:cfRule type="dataBar" id="{C2FE7B17-0706-459F-A1B0-1791F975A7BD}">
            <x14:dataBar minLength="0" maxLength="100" gradient="0">
              <x14:cfvo type="num">
                <xm:f>0</xm:f>
              </x14:cfvo>
              <x14:cfvo type="num">
                <xm:f>1</xm:f>
              </x14:cfvo>
              <x14:negativeFillColor rgb="FFFF0000"/>
              <x14:axisColor rgb="FF000000"/>
            </x14:dataBar>
          </x14:cfRule>
          <xm:sqref>G8</xm:sqref>
        </x14:conditionalFormatting>
        <x14:conditionalFormatting xmlns:xm="http://schemas.microsoft.com/office/excel/2006/main">
          <x14:cfRule type="dataBar" id="{F5250732-F78B-471F-ABE1-AEC5FDD2D30E}">
            <x14:dataBar minLength="0" maxLength="100" gradient="0">
              <x14:cfvo type="num">
                <xm:f>0</xm:f>
              </x14:cfvo>
              <x14:cfvo type="num">
                <xm:f>1</xm:f>
              </x14:cfvo>
              <x14:negativeFillColor rgb="FFFF0000"/>
              <x14:axisColor rgb="FF000000"/>
            </x14:dataBar>
          </x14:cfRule>
          <xm:sqref>G10</xm:sqref>
        </x14:conditionalFormatting>
        <x14:conditionalFormatting xmlns:xm="http://schemas.microsoft.com/office/excel/2006/main">
          <x14:cfRule type="dataBar" id="{CC2FDD10-B41C-4718-B6B3-927404B28118}">
            <x14:dataBar minLength="0" maxLength="100" gradient="0">
              <x14:cfvo type="num">
                <xm:f>0</xm:f>
              </x14:cfvo>
              <x14:cfvo type="num">
                <xm:f>1</xm:f>
              </x14:cfvo>
              <x14:negativeFillColor rgb="FFFF0000"/>
              <x14:axisColor rgb="FF000000"/>
            </x14:dataBar>
          </x14:cfRule>
          <xm:sqref>G9</xm:sqref>
        </x14:conditionalFormatting>
        <x14:conditionalFormatting xmlns:xm="http://schemas.microsoft.com/office/excel/2006/main">
          <x14:cfRule type="dataBar" id="{D0CC2EC8-395B-41F6-B83C-AD7CA7F064BE}">
            <x14:dataBar minLength="0" maxLength="100" gradient="0">
              <x14:cfvo type="num">
                <xm:f>0</xm:f>
              </x14:cfvo>
              <x14:cfvo type="num">
                <xm:f>1</xm:f>
              </x14:cfvo>
              <x14:negativeFillColor rgb="FFFF0000"/>
              <x14:axisColor rgb="FF000000"/>
            </x14:dataBar>
          </x14:cfRule>
          <xm:sqref>G11</xm:sqref>
        </x14:conditionalFormatting>
        <x14:conditionalFormatting xmlns:xm="http://schemas.microsoft.com/office/excel/2006/main">
          <x14:cfRule type="dataBar" id="{C5A603BA-423A-4811-8E77-2B5695FE4B5F}">
            <x14:dataBar minLength="0" maxLength="100" gradient="0">
              <x14:cfvo type="num">
                <xm:f>0</xm:f>
              </x14:cfvo>
              <x14:cfvo type="num">
                <xm:f>1</xm:f>
              </x14:cfvo>
              <x14:negativeFillColor rgb="FFFF0000"/>
              <x14:axisColor rgb="FF000000"/>
            </x14:dataBar>
          </x14:cfRule>
          <xm:sqref>G12</xm:sqref>
        </x14:conditionalFormatting>
        <x14:conditionalFormatting xmlns:xm="http://schemas.microsoft.com/office/excel/2006/main">
          <x14:cfRule type="dataBar" id="{F8118704-DFF0-48A0-BC1E-2AF5D15BECF5}">
            <x14:dataBar minLength="0" maxLength="100" gradient="0">
              <x14:cfvo type="num">
                <xm:f>0</xm:f>
              </x14:cfvo>
              <x14:cfvo type="num">
                <xm:f>1</xm:f>
              </x14:cfvo>
              <x14:negativeFillColor rgb="FFFF0000"/>
              <x14:axisColor rgb="FF000000"/>
            </x14:dataBar>
          </x14:cfRule>
          <xm:sqref>F24</xm:sqref>
        </x14:conditionalFormatting>
        <x14:conditionalFormatting xmlns:xm="http://schemas.microsoft.com/office/excel/2006/main">
          <x14:cfRule type="dataBar" id="{6CE7F997-04A3-4AD4-AE81-EBB4FBD25AD5}">
            <x14:dataBar minLength="0" maxLength="100" gradient="0">
              <x14:cfvo type="num">
                <xm:f>0</xm:f>
              </x14:cfvo>
              <x14:cfvo type="num">
                <xm:f>1</xm:f>
              </x14:cfvo>
              <x14:negativeFillColor rgb="FFFF0000"/>
              <x14:axisColor rgb="FF000000"/>
            </x14:dataBar>
          </x14:cfRule>
          <xm:sqref>G24</xm:sqref>
        </x14:conditionalFormatting>
        <x14:conditionalFormatting xmlns:xm="http://schemas.microsoft.com/office/excel/2006/main">
          <x14:cfRule type="dataBar" id="{E3470ECC-A84E-4AE9-AE11-7F87E067E71C}">
            <x14:dataBar minLength="0" maxLength="100" gradient="0">
              <x14:cfvo type="num">
                <xm:f>0</xm:f>
              </x14:cfvo>
              <x14:cfvo type="num">
                <xm:f>1</xm:f>
              </x14:cfvo>
              <x14:negativeFillColor rgb="FFFF0000"/>
              <x14:axisColor rgb="FF000000"/>
            </x14:dataBar>
          </x14:cfRule>
          <xm:sqref>F25</xm:sqref>
        </x14:conditionalFormatting>
        <x14:conditionalFormatting xmlns:xm="http://schemas.microsoft.com/office/excel/2006/main">
          <x14:cfRule type="dataBar" id="{BE0F1505-42BB-4789-854D-4C33BFF4B1E3}">
            <x14:dataBar minLength="0" maxLength="100" gradient="0">
              <x14:cfvo type="num">
                <xm:f>0</xm:f>
              </x14:cfvo>
              <x14:cfvo type="num">
                <xm:f>1</xm:f>
              </x14:cfvo>
              <x14:negativeFillColor rgb="FFFF0000"/>
              <x14:axisColor rgb="FF000000"/>
            </x14:dataBar>
          </x14:cfRule>
          <xm:sqref>G25</xm:sqref>
        </x14:conditionalFormatting>
        <x14:conditionalFormatting xmlns:xm="http://schemas.microsoft.com/office/excel/2006/main">
          <x14:cfRule type="dataBar" id="{653B533F-F9CF-46C6-BECD-634C38730017}">
            <x14:dataBar minLength="0" maxLength="100" gradient="0">
              <x14:cfvo type="num">
                <xm:f>0</xm:f>
              </x14:cfvo>
              <x14:cfvo type="num">
                <xm:f>1</xm:f>
              </x14:cfvo>
              <x14:negativeFillColor rgb="FFFF0000"/>
              <x14:axisColor rgb="FF000000"/>
            </x14:dataBar>
          </x14:cfRule>
          <xm:sqref>F28</xm:sqref>
        </x14:conditionalFormatting>
        <x14:conditionalFormatting xmlns:xm="http://schemas.microsoft.com/office/excel/2006/main">
          <x14:cfRule type="dataBar" id="{C6A511B4-8210-4C46-88EF-68E597545B9A}">
            <x14:dataBar minLength="0" maxLength="100" gradient="0">
              <x14:cfvo type="num">
                <xm:f>0</xm:f>
              </x14:cfvo>
              <x14:cfvo type="num">
                <xm:f>1</xm:f>
              </x14:cfvo>
              <x14:negativeFillColor rgb="FFFF0000"/>
              <x14:axisColor rgb="FF000000"/>
            </x14:dataBar>
          </x14:cfRule>
          <xm:sqref>G28</xm:sqref>
        </x14:conditionalFormatting>
        <x14:conditionalFormatting xmlns:xm="http://schemas.microsoft.com/office/excel/2006/main">
          <x14:cfRule type="dataBar" id="{DB8C81E2-5905-4AFD-AB6B-9F5A96F3247E}">
            <x14:dataBar minLength="0" maxLength="100" gradient="0">
              <x14:cfvo type="num">
                <xm:f>0</xm:f>
              </x14:cfvo>
              <x14:cfvo type="num">
                <xm:f>1</xm:f>
              </x14:cfvo>
              <x14:negativeFillColor rgb="FFFF0000"/>
              <x14:axisColor rgb="FF000000"/>
            </x14:dataBar>
          </x14:cfRule>
          <xm:sqref>F35</xm:sqref>
        </x14:conditionalFormatting>
        <x14:conditionalFormatting xmlns:xm="http://schemas.microsoft.com/office/excel/2006/main">
          <x14:cfRule type="dataBar" id="{A84B9402-2131-463F-A60E-0013C23A4337}">
            <x14:dataBar minLength="0" maxLength="100" gradient="0">
              <x14:cfvo type="num">
                <xm:f>0</xm:f>
              </x14:cfvo>
              <x14:cfvo type="num">
                <xm:f>1</xm:f>
              </x14:cfvo>
              <x14:negativeFillColor rgb="FFFF0000"/>
              <x14:axisColor rgb="FF000000"/>
            </x14:dataBar>
          </x14:cfRule>
          <xm:sqref>G35</xm:sqref>
        </x14:conditionalFormatting>
        <x14:conditionalFormatting xmlns:xm="http://schemas.microsoft.com/office/excel/2006/main">
          <x14:cfRule type="dataBar" id="{F04AFFF7-4368-411F-953B-7AC055441DD7}">
            <x14:dataBar minLength="0" maxLength="100" gradient="0">
              <x14:cfvo type="num">
                <xm:f>0</xm:f>
              </x14:cfvo>
              <x14:cfvo type="num">
                <xm:f>1</xm:f>
              </x14:cfvo>
              <x14:negativeFillColor rgb="FFFF0000"/>
              <x14:axisColor rgb="FF000000"/>
            </x14:dataBar>
          </x14:cfRule>
          <xm:sqref>F38</xm:sqref>
        </x14:conditionalFormatting>
        <x14:conditionalFormatting xmlns:xm="http://schemas.microsoft.com/office/excel/2006/main">
          <x14:cfRule type="dataBar" id="{A37F9A4E-665C-41FA-B0A0-6AC0A85CD193}">
            <x14:dataBar minLength="0" maxLength="100" gradient="0">
              <x14:cfvo type="num">
                <xm:f>0</xm:f>
              </x14:cfvo>
              <x14:cfvo type="num">
                <xm:f>1</xm:f>
              </x14:cfvo>
              <x14:negativeFillColor rgb="FFFF0000"/>
              <x14:axisColor rgb="FF000000"/>
            </x14:dataBar>
          </x14:cfRule>
          <xm:sqref>G38</xm:sqref>
        </x14:conditionalFormatting>
        <x14:conditionalFormatting xmlns:xm="http://schemas.microsoft.com/office/excel/2006/main">
          <x14:cfRule type="dataBar" id="{D1B4DE93-D126-4F6C-ABEB-5C408B5793D5}">
            <x14:dataBar minLength="0" maxLength="100" gradient="0">
              <x14:cfvo type="num">
                <xm:f>0</xm:f>
              </x14:cfvo>
              <x14:cfvo type="num">
                <xm:f>1</xm:f>
              </x14:cfvo>
              <x14:negativeFillColor rgb="FFFF0000"/>
              <x14:axisColor rgb="FF000000"/>
            </x14:dataBar>
          </x14:cfRule>
          <xm:sqref>F40</xm:sqref>
        </x14:conditionalFormatting>
        <x14:conditionalFormatting xmlns:xm="http://schemas.microsoft.com/office/excel/2006/main">
          <x14:cfRule type="dataBar" id="{7715B485-C478-4AE6-807B-9B11E6A0ABF5}">
            <x14:dataBar minLength="0" maxLength="100" gradient="0">
              <x14:cfvo type="num">
                <xm:f>0</xm:f>
              </x14:cfvo>
              <x14:cfvo type="num">
                <xm:f>1</xm:f>
              </x14:cfvo>
              <x14:negativeFillColor rgb="FFFF0000"/>
              <x14:axisColor rgb="FF000000"/>
            </x14:dataBar>
          </x14:cfRule>
          <xm:sqref>F41</xm:sqref>
        </x14:conditionalFormatting>
        <x14:conditionalFormatting xmlns:xm="http://schemas.microsoft.com/office/excel/2006/main">
          <x14:cfRule type="dataBar" id="{58590E6F-3EB7-43DF-8C09-FDC43120596A}">
            <x14:dataBar minLength="0" maxLength="100" gradient="0">
              <x14:cfvo type="num">
                <xm:f>0</xm:f>
              </x14:cfvo>
              <x14:cfvo type="num">
                <xm:f>1</xm:f>
              </x14:cfvo>
              <x14:negativeFillColor rgb="FFFF0000"/>
              <x14:axisColor rgb="FF000000"/>
            </x14:dataBar>
          </x14:cfRule>
          <xm:sqref>G40</xm:sqref>
        </x14:conditionalFormatting>
        <x14:conditionalFormatting xmlns:xm="http://schemas.microsoft.com/office/excel/2006/main">
          <x14:cfRule type="dataBar" id="{828D42F7-2703-4AEA-BA1D-B6EE1860C49A}">
            <x14:dataBar minLength="0" maxLength="100" gradient="0">
              <x14:cfvo type="num">
                <xm:f>0</xm:f>
              </x14:cfvo>
              <x14:cfvo type="num">
                <xm:f>1</xm:f>
              </x14:cfvo>
              <x14:negativeFillColor rgb="FFFF0000"/>
              <x14:axisColor rgb="FF000000"/>
            </x14:dataBar>
          </x14:cfRule>
          <xm:sqref>G41</xm:sqref>
        </x14:conditionalFormatting>
        <x14:conditionalFormatting xmlns:xm="http://schemas.microsoft.com/office/excel/2006/main">
          <x14:cfRule type="dataBar" id="{1ADF4032-2D3A-4ABB-A462-247B604990DC}">
            <x14:dataBar minLength="0" maxLength="100" gradient="0">
              <x14:cfvo type="num">
                <xm:f>0</xm:f>
              </x14:cfvo>
              <x14:cfvo type="num">
                <xm:f>1</xm:f>
              </x14:cfvo>
              <x14:negativeFillColor rgb="FFFF0000"/>
              <x14:axisColor rgb="FF000000"/>
            </x14:dataBar>
          </x14:cfRule>
          <xm:sqref>F47</xm:sqref>
        </x14:conditionalFormatting>
        <x14:conditionalFormatting xmlns:xm="http://schemas.microsoft.com/office/excel/2006/main">
          <x14:cfRule type="dataBar" id="{60623E4A-0A49-40B9-93D6-FE4F189BF5FA}">
            <x14:dataBar minLength="0" maxLength="100" gradient="0">
              <x14:cfvo type="num">
                <xm:f>0</xm:f>
              </x14:cfvo>
              <x14:cfvo type="num">
                <xm:f>1</xm:f>
              </x14:cfvo>
              <x14:negativeFillColor rgb="FFFF0000"/>
              <x14:axisColor rgb="FF000000"/>
            </x14:dataBar>
          </x14:cfRule>
          <xm:sqref>F48</xm:sqref>
        </x14:conditionalFormatting>
        <x14:conditionalFormatting xmlns:xm="http://schemas.microsoft.com/office/excel/2006/main">
          <x14:cfRule type="dataBar" id="{AE8A5CA0-B1B5-4635-9ED7-546FF016C1D0}">
            <x14:dataBar minLength="0" maxLength="100" gradient="0">
              <x14:cfvo type="num">
                <xm:f>0</xm:f>
              </x14:cfvo>
              <x14:cfvo type="num">
                <xm:f>1</xm:f>
              </x14:cfvo>
              <x14:negativeFillColor rgb="FFFF0000"/>
              <x14:axisColor rgb="FF000000"/>
            </x14:dataBar>
          </x14:cfRule>
          <xm:sqref>F50</xm:sqref>
        </x14:conditionalFormatting>
        <x14:conditionalFormatting xmlns:xm="http://schemas.microsoft.com/office/excel/2006/main">
          <x14:cfRule type="dataBar" id="{FEBEB611-B9D2-4CBC-B150-558B9078E6DF}">
            <x14:dataBar minLength="0" maxLength="100" gradient="0">
              <x14:cfvo type="num">
                <xm:f>0</xm:f>
              </x14:cfvo>
              <x14:cfvo type="num">
                <xm:f>1</xm:f>
              </x14:cfvo>
              <x14:negativeFillColor rgb="FFFF0000"/>
              <x14:axisColor rgb="FF000000"/>
            </x14:dataBar>
          </x14:cfRule>
          <xm:sqref>F52</xm:sqref>
        </x14:conditionalFormatting>
        <x14:conditionalFormatting xmlns:xm="http://schemas.microsoft.com/office/excel/2006/main">
          <x14:cfRule type="dataBar" id="{8A2E1621-6156-4FEC-9883-4D5907BC4986}">
            <x14:dataBar minLength="0" maxLength="100" gradient="0">
              <x14:cfvo type="num">
                <xm:f>0</xm:f>
              </x14:cfvo>
              <x14:cfvo type="num">
                <xm:f>1</xm:f>
              </x14:cfvo>
              <x14:negativeFillColor rgb="FFFF0000"/>
              <x14:axisColor rgb="FF000000"/>
            </x14:dataBar>
          </x14:cfRule>
          <xm:sqref>F53</xm:sqref>
        </x14:conditionalFormatting>
        <x14:conditionalFormatting xmlns:xm="http://schemas.microsoft.com/office/excel/2006/main">
          <x14:cfRule type="dataBar" id="{CE689916-310F-49F3-9F91-9A6FF5E98BC4}">
            <x14:dataBar minLength="0" maxLength="100" gradient="0">
              <x14:cfvo type="num">
                <xm:f>0</xm:f>
              </x14:cfvo>
              <x14:cfvo type="num">
                <xm:f>1</xm:f>
              </x14:cfvo>
              <x14:negativeFillColor rgb="FFFF0000"/>
              <x14:axisColor rgb="FF000000"/>
            </x14:dataBar>
          </x14:cfRule>
          <xm:sqref>F54</xm:sqref>
        </x14:conditionalFormatting>
        <x14:conditionalFormatting xmlns:xm="http://schemas.microsoft.com/office/excel/2006/main">
          <x14:cfRule type="dataBar" id="{47557ED9-710C-499C-9408-DDC1CEB31E02}">
            <x14:dataBar minLength="0" maxLength="100" gradient="0">
              <x14:cfvo type="num">
                <xm:f>0</xm:f>
              </x14:cfvo>
              <x14:cfvo type="num">
                <xm:f>1</xm:f>
              </x14:cfvo>
              <x14:negativeFillColor rgb="FFFF0000"/>
              <x14:axisColor rgb="FF000000"/>
            </x14:dataBar>
          </x14:cfRule>
          <xm:sqref>F59:G59</xm:sqref>
        </x14:conditionalFormatting>
        <x14:conditionalFormatting xmlns:xm="http://schemas.microsoft.com/office/excel/2006/main">
          <x14:cfRule type="dataBar" id="{15D177E8-0D38-4591-9319-A0A513FD21FC}">
            <x14:dataBar minLength="0" maxLength="100" gradient="0">
              <x14:cfvo type="num">
                <xm:f>0</xm:f>
              </x14:cfvo>
              <x14:cfvo type="num">
                <xm:f>1</xm:f>
              </x14:cfvo>
              <x14:negativeFillColor rgb="FFFF0000"/>
              <x14:axisColor rgb="FF000000"/>
            </x14:dataBar>
          </x14:cfRule>
          <xm:sqref>G54</xm:sqref>
        </x14:conditionalFormatting>
        <x14:conditionalFormatting xmlns:xm="http://schemas.microsoft.com/office/excel/2006/main">
          <x14:cfRule type="dataBar" id="{D5D2C785-53C2-4313-9692-486E89E03EB4}">
            <x14:dataBar minLength="0" maxLength="100" gradient="0">
              <x14:cfvo type="num">
                <xm:f>0</xm:f>
              </x14:cfvo>
              <x14:cfvo type="num">
                <xm:f>1</xm:f>
              </x14:cfvo>
              <x14:negativeFillColor rgb="FFFF0000"/>
              <x14:axisColor rgb="FF000000"/>
            </x14:dataBar>
          </x14:cfRule>
          <xm:sqref>G53</xm:sqref>
        </x14:conditionalFormatting>
        <x14:conditionalFormatting xmlns:xm="http://schemas.microsoft.com/office/excel/2006/main">
          <x14:cfRule type="dataBar" id="{6D6AC853-0555-43CB-9FD8-2FD911A802C2}">
            <x14:dataBar minLength="0" maxLength="100" gradient="0">
              <x14:cfvo type="num">
                <xm:f>0</xm:f>
              </x14:cfvo>
              <x14:cfvo type="num">
                <xm:f>1</xm:f>
              </x14:cfvo>
              <x14:negativeFillColor rgb="FFFF0000"/>
              <x14:axisColor rgb="FF000000"/>
            </x14:dataBar>
          </x14:cfRule>
          <xm:sqref>G52</xm:sqref>
        </x14:conditionalFormatting>
        <x14:conditionalFormatting xmlns:xm="http://schemas.microsoft.com/office/excel/2006/main">
          <x14:cfRule type="dataBar" id="{6EBF0019-2296-4BDE-A5C8-194330ED22F9}">
            <x14:dataBar minLength="0" maxLength="100" gradient="0">
              <x14:cfvo type="num">
                <xm:f>0</xm:f>
              </x14:cfvo>
              <x14:cfvo type="num">
                <xm:f>1</xm:f>
              </x14:cfvo>
              <x14:negativeFillColor rgb="FFFF0000"/>
              <x14:axisColor rgb="FF000000"/>
            </x14:dataBar>
          </x14:cfRule>
          <xm:sqref>G50</xm:sqref>
        </x14:conditionalFormatting>
        <x14:conditionalFormatting xmlns:xm="http://schemas.microsoft.com/office/excel/2006/main">
          <x14:cfRule type="dataBar" id="{871E4491-8269-454D-A2B7-68AED5C4A67C}">
            <x14:dataBar minLength="0" maxLength="100" gradient="0">
              <x14:cfvo type="num">
                <xm:f>0</xm:f>
              </x14:cfvo>
              <x14:cfvo type="num">
                <xm:f>1</xm:f>
              </x14:cfvo>
              <x14:negativeFillColor rgb="FFFF0000"/>
              <x14:axisColor rgb="FF000000"/>
            </x14:dataBar>
          </x14:cfRule>
          <xm:sqref>G48</xm:sqref>
        </x14:conditionalFormatting>
        <x14:conditionalFormatting xmlns:xm="http://schemas.microsoft.com/office/excel/2006/main">
          <x14:cfRule type="dataBar" id="{309175F7-B0D0-4368-8D15-3FF8AF1A9CFF}">
            <x14:dataBar minLength="0" maxLength="100" gradient="0">
              <x14:cfvo type="num">
                <xm:f>0</xm:f>
              </x14:cfvo>
              <x14:cfvo type="num">
                <xm:f>1</xm:f>
              </x14:cfvo>
              <x14:negativeFillColor rgb="FFFF0000"/>
              <x14:axisColor rgb="FF000000"/>
            </x14:dataBar>
          </x14:cfRule>
          <xm:sqref>G47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1"/>
  <sheetViews>
    <sheetView zoomScaleNormal="100" workbookViewId="0"/>
  </sheetViews>
  <sheetFormatPr defaultColWidth="10.58203125" defaultRowHeight="15.5" x14ac:dyDescent="0.35"/>
  <cols>
    <col min="1" max="1" width="50.58203125" customWidth="1"/>
    <col min="2" max="12" width="16.58203125" customWidth="1"/>
  </cols>
  <sheetData>
    <row r="1" spans="1:12" ht="21" x14ac:dyDescent="0.5">
      <c r="A1" s="10" t="s">
        <v>855</v>
      </c>
      <c r="B1" s="11"/>
      <c r="C1" s="11"/>
      <c r="D1" s="11"/>
      <c r="E1" s="11"/>
      <c r="F1" s="11"/>
      <c r="G1" s="11"/>
      <c r="H1" s="11"/>
      <c r="I1" s="11"/>
      <c r="J1" s="11"/>
      <c r="K1" s="11"/>
      <c r="L1" s="11"/>
    </row>
    <row r="2" spans="1:12" x14ac:dyDescent="0.35">
      <c r="A2" s="11" t="s">
        <v>50</v>
      </c>
      <c r="B2" s="11"/>
      <c r="C2" s="11"/>
      <c r="D2" s="11"/>
      <c r="E2" s="11"/>
      <c r="F2" s="11"/>
      <c r="G2" s="11"/>
      <c r="H2" s="11"/>
      <c r="I2" s="11"/>
      <c r="J2" s="11"/>
      <c r="K2" s="11"/>
      <c r="L2" s="11"/>
    </row>
    <row r="3" spans="1:12" x14ac:dyDescent="0.35">
      <c r="A3" s="11" t="s">
        <v>19</v>
      </c>
      <c r="B3" s="11"/>
      <c r="C3" s="11"/>
      <c r="D3" s="11"/>
      <c r="E3" s="11"/>
      <c r="F3" s="11"/>
      <c r="G3" s="11"/>
      <c r="H3" s="11"/>
      <c r="I3" s="11"/>
      <c r="J3" s="11"/>
      <c r="K3" s="11"/>
      <c r="L3" s="11"/>
    </row>
    <row r="4" spans="1:12" x14ac:dyDescent="0.35">
      <c r="A4" s="11" t="s">
        <v>20</v>
      </c>
      <c r="B4" s="11"/>
      <c r="C4" s="11"/>
      <c r="D4" s="11"/>
      <c r="E4" s="11"/>
      <c r="F4" s="11"/>
      <c r="G4" s="11"/>
      <c r="H4" s="11"/>
      <c r="I4" s="11"/>
      <c r="J4" s="11"/>
      <c r="K4" s="11"/>
      <c r="L4" s="11"/>
    </row>
    <row r="5" spans="1:12" x14ac:dyDescent="0.35">
      <c r="A5" s="11" t="s">
        <v>51</v>
      </c>
      <c r="B5" s="11"/>
      <c r="C5" s="11"/>
      <c r="D5" s="11"/>
      <c r="E5" s="11"/>
      <c r="F5" s="11"/>
      <c r="G5" s="11"/>
      <c r="H5" s="11"/>
      <c r="I5" s="11"/>
      <c r="J5" s="11"/>
      <c r="K5" s="11"/>
      <c r="L5" s="11"/>
    </row>
    <row r="6" spans="1:12" ht="80.150000000000006" customHeight="1" x14ac:dyDescent="0.35">
      <c r="A6" s="12" t="s">
        <v>737</v>
      </c>
      <c r="B6" s="12" t="s">
        <v>797</v>
      </c>
      <c r="C6" s="12" t="s">
        <v>314</v>
      </c>
      <c r="D6" s="12" t="s">
        <v>798</v>
      </c>
      <c r="E6" s="12" t="s">
        <v>799</v>
      </c>
      <c r="F6" s="12" t="s">
        <v>800</v>
      </c>
      <c r="G6" s="12" t="s">
        <v>801</v>
      </c>
      <c r="H6" s="12" t="s">
        <v>802</v>
      </c>
      <c r="I6" s="12" t="s">
        <v>803</v>
      </c>
      <c r="J6" s="12" t="s">
        <v>804</v>
      </c>
      <c r="K6" s="12" t="s">
        <v>315</v>
      </c>
      <c r="L6" s="12" t="s">
        <v>805</v>
      </c>
    </row>
    <row r="7" spans="1:12" x14ac:dyDescent="0.35">
      <c r="A7" s="13" t="s">
        <v>157</v>
      </c>
      <c r="B7" s="14">
        <v>1130</v>
      </c>
      <c r="C7" s="30">
        <v>3.0000000000000001E-3</v>
      </c>
      <c r="D7" s="14">
        <v>1100</v>
      </c>
      <c r="E7" s="14">
        <v>540</v>
      </c>
      <c r="F7" s="14">
        <v>425</v>
      </c>
      <c r="G7" s="14">
        <v>135</v>
      </c>
      <c r="H7" s="15">
        <v>0.49</v>
      </c>
      <c r="I7" s="15">
        <v>0.39</v>
      </c>
      <c r="J7" s="15">
        <v>0.12</v>
      </c>
      <c r="K7" s="41" t="s">
        <v>776</v>
      </c>
      <c r="L7" s="14">
        <v>12</v>
      </c>
    </row>
    <row r="8" spans="1:12" x14ac:dyDescent="0.35">
      <c r="A8" s="11" t="s">
        <v>166</v>
      </c>
      <c r="B8" s="16" t="s">
        <v>775</v>
      </c>
      <c r="C8" s="31">
        <v>0</v>
      </c>
      <c r="D8" s="16">
        <v>0</v>
      </c>
      <c r="E8" s="16">
        <v>0</v>
      </c>
      <c r="F8" s="16">
        <v>0</v>
      </c>
      <c r="G8" s="16">
        <v>0</v>
      </c>
      <c r="H8" s="17">
        <v>0</v>
      </c>
      <c r="I8" s="17">
        <v>0</v>
      </c>
      <c r="J8" s="17">
        <v>0</v>
      </c>
      <c r="K8" s="16" t="s">
        <v>775</v>
      </c>
      <c r="L8" s="42" t="s">
        <v>776</v>
      </c>
    </row>
    <row r="9" spans="1:12" x14ac:dyDescent="0.35">
      <c r="A9" s="11" t="s">
        <v>167</v>
      </c>
      <c r="B9" s="16">
        <v>15</v>
      </c>
      <c r="C9" s="31">
        <v>2E-3</v>
      </c>
      <c r="D9" s="16">
        <v>5</v>
      </c>
      <c r="E9" s="16">
        <v>5</v>
      </c>
      <c r="F9" s="16" t="s">
        <v>775</v>
      </c>
      <c r="G9" s="16">
        <v>0</v>
      </c>
      <c r="H9" s="17" t="s">
        <v>775</v>
      </c>
      <c r="I9" s="17" t="s">
        <v>775</v>
      </c>
      <c r="J9" s="17">
        <v>0</v>
      </c>
      <c r="K9" s="16">
        <v>10</v>
      </c>
      <c r="L9" s="16">
        <v>11</v>
      </c>
    </row>
    <row r="10" spans="1:12" x14ac:dyDescent="0.35">
      <c r="A10" s="11" t="s">
        <v>168</v>
      </c>
      <c r="B10" s="16">
        <v>30</v>
      </c>
      <c r="C10" s="31">
        <v>4.0000000000000001E-3</v>
      </c>
      <c r="D10" s="16">
        <v>15</v>
      </c>
      <c r="E10" s="16">
        <v>5</v>
      </c>
      <c r="F10" s="16">
        <v>5</v>
      </c>
      <c r="G10" s="16">
        <v>5</v>
      </c>
      <c r="H10" s="17">
        <v>0.41</v>
      </c>
      <c r="I10" s="17">
        <v>0.41</v>
      </c>
      <c r="J10" s="17">
        <v>0.18</v>
      </c>
      <c r="K10" s="16">
        <v>25</v>
      </c>
      <c r="L10" s="16">
        <v>16</v>
      </c>
    </row>
    <row r="11" spans="1:12" x14ac:dyDescent="0.35">
      <c r="A11" s="11" t="s">
        <v>169</v>
      </c>
      <c r="B11" s="16">
        <v>25</v>
      </c>
      <c r="C11" s="31">
        <v>3.0000000000000001E-3</v>
      </c>
      <c r="D11" s="16">
        <v>35</v>
      </c>
      <c r="E11" s="16">
        <v>15</v>
      </c>
      <c r="F11" s="16">
        <v>10</v>
      </c>
      <c r="G11" s="16">
        <v>5</v>
      </c>
      <c r="H11" s="17">
        <v>0.52</v>
      </c>
      <c r="I11" s="17">
        <v>0.36</v>
      </c>
      <c r="J11" s="17">
        <v>0.12</v>
      </c>
      <c r="K11" s="16">
        <v>15</v>
      </c>
      <c r="L11" s="16">
        <v>16</v>
      </c>
    </row>
    <row r="12" spans="1:12" x14ac:dyDescent="0.35">
      <c r="A12" s="11" t="s">
        <v>170</v>
      </c>
      <c r="B12" s="16">
        <v>20</v>
      </c>
      <c r="C12" s="31">
        <v>3.0000000000000001E-3</v>
      </c>
      <c r="D12" s="16">
        <v>30</v>
      </c>
      <c r="E12" s="16">
        <v>10</v>
      </c>
      <c r="F12" s="16">
        <v>20</v>
      </c>
      <c r="G12" s="16" t="s">
        <v>775</v>
      </c>
      <c r="H12" s="17" t="s">
        <v>775</v>
      </c>
      <c r="I12" s="17">
        <v>0.6</v>
      </c>
      <c r="J12" s="17" t="s">
        <v>775</v>
      </c>
      <c r="K12" s="16">
        <v>5</v>
      </c>
      <c r="L12" s="16">
        <v>14</v>
      </c>
    </row>
    <row r="13" spans="1:12" x14ac:dyDescent="0.35">
      <c r="A13" s="11" t="s">
        <v>171</v>
      </c>
      <c r="B13" s="16">
        <v>30</v>
      </c>
      <c r="C13" s="31">
        <v>4.0000000000000001E-3</v>
      </c>
      <c r="D13" s="16">
        <v>25</v>
      </c>
      <c r="E13" s="16">
        <v>5</v>
      </c>
      <c r="F13" s="16">
        <v>15</v>
      </c>
      <c r="G13" s="16" t="s">
        <v>775</v>
      </c>
      <c r="H13" s="17" t="s">
        <v>775</v>
      </c>
      <c r="I13" s="17">
        <v>0.61</v>
      </c>
      <c r="J13" s="17" t="s">
        <v>775</v>
      </c>
      <c r="K13" s="16">
        <v>10</v>
      </c>
      <c r="L13" s="16">
        <v>11</v>
      </c>
    </row>
    <row r="14" spans="1:12" x14ac:dyDescent="0.35">
      <c r="A14" s="11" t="s">
        <v>172</v>
      </c>
      <c r="B14" s="16">
        <v>20</v>
      </c>
      <c r="C14" s="31">
        <v>3.0000000000000001E-3</v>
      </c>
      <c r="D14" s="16">
        <v>20</v>
      </c>
      <c r="E14" s="16">
        <v>10</v>
      </c>
      <c r="F14" s="16">
        <v>10</v>
      </c>
      <c r="G14" s="16">
        <v>0</v>
      </c>
      <c r="H14" s="17">
        <v>0.57999999999999996</v>
      </c>
      <c r="I14" s="17">
        <v>0.42</v>
      </c>
      <c r="J14" s="17">
        <v>0</v>
      </c>
      <c r="K14" s="16">
        <v>15</v>
      </c>
      <c r="L14" s="16">
        <v>13</v>
      </c>
    </row>
    <row r="15" spans="1:12" x14ac:dyDescent="0.35">
      <c r="A15" s="11" t="s">
        <v>173</v>
      </c>
      <c r="B15" s="16">
        <v>25</v>
      </c>
      <c r="C15" s="31">
        <v>3.0000000000000001E-3</v>
      </c>
      <c r="D15" s="16">
        <v>30</v>
      </c>
      <c r="E15" s="16">
        <v>10</v>
      </c>
      <c r="F15" s="16">
        <v>20</v>
      </c>
      <c r="G15" s="16" t="s">
        <v>775</v>
      </c>
      <c r="H15" s="17" t="s">
        <v>775</v>
      </c>
      <c r="I15" s="17">
        <v>0.58099999999999996</v>
      </c>
      <c r="J15" s="17" t="s">
        <v>775</v>
      </c>
      <c r="K15" s="16">
        <v>10</v>
      </c>
      <c r="L15" s="16">
        <v>12</v>
      </c>
    </row>
    <row r="16" spans="1:12" x14ac:dyDescent="0.35">
      <c r="A16" s="11" t="s">
        <v>174</v>
      </c>
      <c r="B16" s="16">
        <v>25</v>
      </c>
      <c r="C16" s="31">
        <v>4.0000000000000001E-3</v>
      </c>
      <c r="D16" s="16">
        <v>20</v>
      </c>
      <c r="E16" s="16">
        <v>10</v>
      </c>
      <c r="F16" s="16">
        <v>10</v>
      </c>
      <c r="G16" s="16" t="s">
        <v>775</v>
      </c>
      <c r="H16" s="17">
        <v>0.45</v>
      </c>
      <c r="I16" s="17" t="s">
        <v>775</v>
      </c>
      <c r="J16" s="17" t="s">
        <v>775</v>
      </c>
      <c r="K16" s="16">
        <v>15</v>
      </c>
      <c r="L16" s="16">
        <v>11</v>
      </c>
    </row>
    <row r="17" spans="1:12" x14ac:dyDescent="0.35">
      <c r="A17" s="11" t="s">
        <v>175</v>
      </c>
      <c r="B17" s="16">
        <v>25</v>
      </c>
      <c r="C17" s="31">
        <v>4.0000000000000001E-3</v>
      </c>
      <c r="D17" s="16">
        <v>25</v>
      </c>
      <c r="E17" s="16">
        <v>10</v>
      </c>
      <c r="F17" s="16">
        <v>10</v>
      </c>
      <c r="G17" s="16" t="s">
        <v>775</v>
      </c>
      <c r="H17" s="17">
        <v>0.48</v>
      </c>
      <c r="I17" s="17" t="s">
        <v>775</v>
      </c>
      <c r="J17" s="17" t="s">
        <v>775</v>
      </c>
      <c r="K17" s="16">
        <v>15</v>
      </c>
      <c r="L17" s="16">
        <v>10</v>
      </c>
    </row>
    <row r="18" spans="1:12" x14ac:dyDescent="0.35">
      <c r="A18" s="11" t="s">
        <v>176</v>
      </c>
      <c r="B18" s="16">
        <v>25</v>
      </c>
      <c r="C18" s="31">
        <v>2E-3</v>
      </c>
      <c r="D18" s="16">
        <v>25</v>
      </c>
      <c r="E18" s="16">
        <v>15</v>
      </c>
      <c r="F18" s="16">
        <v>10</v>
      </c>
      <c r="G18" s="16">
        <v>5</v>
      </c>
      <c r="H18" s="17">
        <v>0.52</v>
      </c>
      <c r="I18" s="17">
        <v>0.3</v>
      </c>
      <c r="J18" s="17">
        <v>0.19</v>
      </c>
      <c r="K18" s="16">
        <v>10</v>
      </c>
      <c r="L18" s="16">
        <v>14</v>
      </c>
    </row>
    <row r="19" spans="1:12" x14ac:dyDescent="0.35">
      <c r="A19" s="11" t="s">
        <v>177</v>
      </c>
      <c r="B19" s="16">
        <v>30</v>
      </c>
      <c r="C19" s="31">
        <v>2E-3</v>
      </c>
      <c r="D19" s="16">
        <v>25</v>
      </c>
      <c r="E19" s="16">
        <v>15</v>
      </c>
      <c r="F19" s="16">
        <v>5</v>
      </c>
      <c r="G19" s="16">
        <v>5</v>
      </c>
      <c r="H19" s="17">
        <v>0.54</v>
      </c>
      <c r="I19" s="17">
        <v>0.23</v>
      </c>
      <c r="J19" s="17">
        <v>0.23</v>
      </c>
      <c r="K19" s="16">
        <v>15</v>
      </c>
      <c r="L19" s="16">
        <v>13</v>
      </c>
    </row>
    <row r="20" spans="1:12" x14ac:dyDescent="0.35">
      <c r="A20" s="11" t="s">
        <v>178</v>
      </c>
      <c r="B20" s="16">
        <v>25</v>
      </c>
      <c r="C20" s="31">
        <v>2E-3</v>
      </c>
      <c r="D20" s="16">
        <v>20</v>
      </c>
      <c r="E20" s="16">
        <v>10</v>
      </c>
      <c r="F20" s="16">
        <v>10</v>
      </c>
      <c r="G20" s="16">
        <v>5</v>
      </c>
      <c r="H20" s="17">
        <v>0.38</v>
      </c>
      <c r="I20" s="17">
        <v>0.43</v>
      </c>
      <c r="J20" s="17">
        <v>0.19</v>
      </c>
      <c r="K20" s="16">
        <v>20</v>
      </c>
      <c r="L20" s="16">
        <v>15</v>
      </c>
    </row>
    <row r="21" spans="1:12" x14ac:dyDescent="0.35">
      <c r="A21" s="11" t="s">
        <v>179</v>
      </c>
      <c r="B21" s="16">
        <v>45</v>
      </c>
      <c r="C21" s="31">
        <v>4.0000000000000001E-3</v>
      </c>
      <c r="D21" s="16">
        <v>30</v>
      </c>
      <c r="E21" s="16">
        <v>15</v>
      </c>
      <c r="F21" s="16">
        <v>15</v>
      </c>
      <c r="G21" s="16">
        <v>5</v>
      </c>
      <c r="H21" s="17">
        <v>0.47</v>
      </c>
      <c r="I21" s="17">
        <v>0.43</v>
      </c>
      <c r="J21" s="17">
        <v>0.1</v>
      </c>
      <c r="K21" s="16">
        <v>35</v>
      </c>
      <c r="L21" s="16">
        <v>13</v>
      </c>
    </row>
    <row r="22" spans="1:12" x14ac:dyDescent="0.35">
      <c r="A22" s="11" t="s">
        <v>180</v>
      </c>
      <c r="B22" s="16">
        <v>35</v>
      </c>
      <c r="C22" s="31">
        <v>5.0000000000000001E-3</v>
      </c>
      <c r="D22" s="16">
        <v>55</v>
      </c>
      <c r="E22" s="16">
        <v>15</v>
      </c>
      <c r="F22" s="16">
        <v>25</v>
      </c>
      <c r="G22" s="16">
        <v>10</v>
      </c>
      <c r="H22" s="17">
        <v>0.28000000000000003</v>
      </c>
      <c r="I22" s="17">
        <v>0.51</v>
      </c>
      <c r="J22" s="17">
        <v>0.21</v>
      </c>
      <c r="K22" s="16">
        <v>15</v>
      </c>
      <c r="L22" s="16">
        <v>14</v>
      </c>
    </row>
    <row r="23" spans="1:12" x14ac:dyDescent="0.35">
      <c r="A23" s="11" t="s">
        <v>181</v>
      </c>
      <c r="B23" s="16">
        <v>35</v>
      </c>
      <c r="C23" s="31">
        <v>5.0000000000000001E-3</v>
      </c>
      <c r="D23" s="16">
        <v>30</v>
      </c>
      <c r="E23" s="16">
        <v>10</v>
      </c>
      <c r="F23" s="16">
        <v>15</v>
      </c>
      <c r="G23" s="16">
        <v>5</v>
      </c>
      <c r="H23" s="17">
        <v>0.35</v>
      </c>
      <c r="I23" s="17">
        <v>0.42</v>
      </c>
      <c r="J23" s="17">
        <v>0.23</v>
      </c>
      <c r="K23" s="16">
        <v>20</v>
      </c>
      <c r="L23" s="16">
        <v>14</v>
      </c>
    </row>
    <row r="24" spans="1:12" x14ac:dyDescent="0.35">
      <c r="A24" s="11" t="s">
        <v>182</v>
      </c>
      <c r="B24" s="16">
        <v>40</v>
      </c>
      <c r="C24" s="31">
        <v>5.0000000000000001E-3</v>
      </c>
      <c r="D24" s="16">
        <v>30</v>
      </c>
      <c r="E24" s="16">
        <v>10</v>
      </c>
      <c r="F24" s="16">
        <v>10</v>
      </c>
      <c r="G24" s="16">
        <v>10</v>
      </c>
      <c r="H24" s="17">
        <v>0.38</v>
      </c>
      <c r="I24" s="17">
        <v>0.34</v>
      </c>
      <c r="J24" s="17">
        <v>0.28000000000000003</v>
      </c>
      <c r="K24" s="16">
        <v>30</v>
      </c>
      <c r="L24" s="16">
        <v>14</v>
      </c>
    </row>
    <row r="25" spans="1:12" x14ac:dyDescent="0.35">
      <c r="A25" s="11" t="s">
        <v>183</v>
      </c>
      <c r="B25" s="16">
        <v>25</v>
      </c>
      <c r="C25" s="31">
        <v>3.0000000000000001E-3</v>
      </c>
      <c r="D25" s="16">
        <v>35</v>
      </c>
      <c r="E25" s="16">
        <v>15</v>
      </c>
      <c r="F25" s="16">
        <v>10</v>
      </c>
      <c r="G25" s="16">
        <v>10</v>
      </c>
      <c r="H25" s="17">
        <v>0.44</v>
      </c>
      <c r="I25" s="17">
        <v>0.32</v>
      </c>
      <c r="J25" s="17">
        <v>0.24</v>
      </c>
      <c r="K25" s="16">
        <v>15</v>
      </c>
      <c r="L25" s="16">
        <v>13</v>
      </c>
    </row>
    <row r="26" spans="1:12" x14ac:dyDescent="0.35">
      <c r="A26" s="11" t="s">
        <v>184</v>
      </c>
      <c r="B26" s="16">
        <v>30</v>
      </c>
      <c r="C26" s="31">
        <v>3.0000000000000001E-3</v>
      </c>
      <c r="D26" s="16">
        <v>25</v>
      </c>
      <c r="E26" s="16">
        <v>10</v>
      </c>
      <c r="F26" s="16">
        <v>10</v>
      </c>
      <c r="G26" s="16">
        <v>5</v>
      </c>
      <c r="H26" s="17">
        <v>0.38</v>
      </c>
      <c r="I26" s="17">
        <v>0.35</v>
      </c>
      <c r="J26" s="17">
        <v>0.27</v>
      </c>
      <c r="K26" s="16">
        <v>20</v>
      </c>
      <c r="L26" s="16">
        <v>14</v>
      </c>
    </row>
    <row r="27" spans="1:12" x14ac:dyDescent="0.35">
      <c r="A27" s="11" t="s">
        <v>185</v>
      </c>
      <c r="B27" s="16">
        <v>40</v>
      </c>
      <c r="C27" s="31">
        <v>4.0000000000000001E-3</v>
      </c>
      <c r="D27" s="16">
        <v>40</v>
      </c>
      <c r="E27" s="16">
        <v>10</v>
      </c>
      <c r="F27" s="16">
        <v>10</v>
      </c>
      <c r="G27" s="16">
        <v>15</v>
      </c>
      <c r="H27" s="17">
        <v>0.31</v>
      </c>
      <c r="I27" s="17">
        <v>0.28000000000000003</v>
      </c>
      <c r="J27" s="17">
        <v>0.41</v>
      </c>
      <c r="K27" s="16">
        <v>20</v>
      </c>
      <c r="L27" s="16">
        <v>10</v>
      </c>
    </row>
    <row r="28" spans="1:12" x14ac:dyDescent="0.35">
      <c r="A28" s="11" t="s">
        <v>186</v>
      </c>
      <c r="B28" s="16">
        <v>30</v>
      </c>
      <c r="C28" s="31">
        <v>3.0000000000000001E-3</v>
      </c>
      <c r="D28" s="16">
        <v>35</v>
      </c>
      <c r="E28" s="16">
        <v>15</v>
      </c>
      <c r="F28" s="16">
        <v>10</v>
      </c>
      <c r="G28" s="16">
        <v>10</v>
      </c>
      <c r="H28" s="17">
        <v>0.42</v>
      </c>
      <c r="I28" s="17">
        <v>0.27</v>
      </c>
      <c r="J28" s="17">
        <v>0.3</v>
      </c>
      <c r="K28" s="16">
        <v>20</v>
      </c>
      <c r="L28" s="16">
        <v>8</v>
      </c>
    </row>
    <row r="29" spans="1:12" x14ac:dyDescent="0.35">
      <c r="A29" s="11" t="s">
        <v>187</v>
      </c>
      <c r="B29" s="16">
        <v>25</v>
      </c>
      <c r="C29" s="31">
        <v>3.0000000000000001E-3</v>
      </c>
      <c r="D29" s="16">
        <v>30</v>
      </c>
      <c r="E29" s="16">
        <v>5</v>
      </c>
      <c r="F29" s="16">
        <v>15</v>
      </c>
      <c r="G29" s="16">
        <v>10</v>
      </c>
      <c r="H29" s="17">
        <v>0.17</v>
      </c>
      <c r="I29" s="17">
        <v>0.52</v>
      </c>
      <c r="J29" s="17">
        <v>0.31</v>
      </c>
      <c r="K29" s="16">
        <v>15</v>
      </c>
      <c r="L29" s="16">
        <v>11</v>
      </c>
    </row>
    <row r="30" spans="1:12" x14ac:dyDescent="0.35">
      <c r="A30" s="11" t="s">
        <v>188</v>
      </c>
      <c r="B30" s="16">
        <v>25</v>
      </c>
      <c r="C30" s="31">
        <v>2E-3</v>
      </c>
      <c r="D30" s="16">
        <v>25</v>
      </c>
      <c r="E30" s="16">
        <v>10</v>
      </c>
      <c r="F30" s="16">
        <v>10</v>
      </c>
      <c r="G30" s="16">
        <v>5</v>
      </c>
      <c r="H30" s="17">
        <v>0.31</v>
      </c>
      <c r="I30" s="17">
        <v>0.42</v>
      </c>
      <c r="J30" s="17">
        <v>0.27</v>
      </c>
      <c r="K30" s="16">
        <v>10</v>
      </c>
      <c r="L30" s="16">
        <v>11</v>
      </c>
    </row>
    <row r="31" spans="1:12" x14ac:dyDescent="0.35">
      <c r="A31" s="11" t="s">
        <v>189</v>
      </c>
      <c r="B31" s="16">
        <v>25</v>
      </c>
      <c r="C31" s="31">
        <v>3.0000000000000001E-3</v>
      </c>
      <c r="D31" s="16">
        <v>20</v>
      </c>
      <c r="E31" s="16">
        <v>5</v>
      </c>
      <c r="F31" s="16">
        <v>10</v>
      </c>
      <c r="G31" s="16">
        <v>5</v>
      </c>
      <c r="H31" s="17">
        <v>0.25</v>
      </c>
      <c r="I31" s="17">
        <v>0.45</v>
      </c>
      <c r="J31" s="17">
        <v>0.3</v>
      </c>
      <c r="K31" s="16">
        <v>15</v>
      </c>
      <c r="L31" s="16">
        <v>9</v>
      </c>
    </row>
    <row r="32" spans="1:12" x14ac:dyDescent="0.35">
      <c r="A32" s="11" t="s">
        <v>190</v>
      </c>
      <c r="B32" s="16">
        <v>20</v>
      </c>
      <c r="C32" s="31">
        <v>3.0000000000000001E-3</v>
      </c>
      <c r="D32" s="16">
        <v>25</v>
      </c>
      <c r="E32" s="16">
        <v>5</v>
      </c>
      <c r="F32" s="16">
        <v>15</v>
      </c>
      <c r="G32" s="16">
        <v>5</v>
      </c>
      <c r="H32" s="17">
        <v>0.28000000000000003</v>
      </c>
      <c r="I32" s="17">
        <v>0.6</v>
      </c>
      <c r="J32" s="17">
        <v>0.12</v>
      </c>
      <c r="K32" s="16">
        <v>10</v>
      </c>
      <c r="L32" s="16">
        <v>11</v>
      </c>
    </row>
    <row r="33" spans="1:12" x14ac:dyDescent="0.35">
      <c r="A33" s="11" t="s">
        <v>191</v>
      </c>
      <c r="B33" s="16">
        <v>30</v>
      </c>
      <c r="C33" s="31">
        <v>6.0000000000000001E-3</v>
      </c>
      <c r="D33" s="16">
        <v>25</v>
      </c>
      <c r="E33" s="16">
        <v>10</v>
      </c>
      <c r="F33" s="16">
        <v>5</v>
      </c>
      <c r="G33" s="16">
        <v>10</v>
      </c>
      <c r="H33" s="17">
        <v>0.33</v>
      </c>
      <c r="I33" s="17">
        <v>0.25</v>
      </c>
      <c r="J33" s="17">
        <v>0.42</v>
      </c>
      <c r="K33" s="16">
        <v>20</v>
      </c>
      <c r="L33" s="16">
        <v>5</v>
      </c>
    </row>
    <row r="34" spans="1:12" x14ac:dyDescent="0.35">
      <c r="A34" s="11" t="s">
        <v>192</v>
      </c>
      <c r="B34" s="16">
        <v>20</v>
      </c>
      <c r="C34" s="31">
        <v>4.0000000000000001E-3</v>
      </c>
      <c r="D34" s="16">
        <v>25</v>
      </c>
      <c r="E34" s="16">
        <v>10</v>
      </c>
      <c r="F34" s="16">
        <v>10</v>
      </c>
      <c r="G34" s="16">
        <v>0</v>
      </c>
      <c r="H34" s="17">
        <v>0.48</v>
      </c>
      <c r="I34" s="17">
        <v>0.52</v>
      </c>
      <c r="J34" s="17">
        <v>0</v>
      </c>
      <c r="K34" s="16">
        <v>15</v>
      </c>
      <c r="L34" s="16">
        <v>12</v>
      </c>
    </row>
    <row r="35" spans="1:12" x14ac:dyDescent="0.35">
      <c r="A35" s="11" t="s">
        <v>193</v>
      </c>
      <c r="B35" s="16">
        <v>20</v>
      </c>
      <c r="C35" s="31">
        <v>3.0000000000000001E-3</v>
      </c>
      <c r="D35" s="16">
        <v>15</v>
      </c>
      <c r="E35" s="16">
        <v>10</v>
      </c>
      <c r="F35" s="16">
        <v>5</v>
      </c>
      <c r="G35" s="16">
        <v>0</v>
      </c>
      <c r="H35" s="17">
        <v>0.65</v>
      </c>
      <c r="I35" s="17">
        <v>0.35</v>
      </c>
      <c r="J35" s="17">
        <v>0</v>
      </c>
      <c r="K35" s="16">
        <v>15</v>
      </c>
      <c r="L35" s="16">
        <v>6</v>
      </c>
    </row>
    <row r="36" spans="1:12" x14ac:dyDescent="0.35">
      <c r="A36" s="11" t="s">
        <v>194</v>
      </c>
      <c r="B36" s="16">
        <v>20</v>
      </c>
      <c r="C36" s="31">
        <v>6.0000000000000001E-3</v>
      </c>
      <c r="D36" s="16">
        <v>25</v>
      </c>
      <c r="E36" s="16">
        <v>10</v>
      </c>
      <c r="F36" s="16">
        <v>15</v>
      </c>
      <c r="G36" s="16" t="s">
        <v>775</v>
      </c>
      <c r="H36" s="17" t="s">
        <v>775</v>
      </c>
      <c r="I36" s="17">
        <v>0.5</v>
      </c>
      <c r="J36" s="17" t="s">
        <v>775</v>
      </c>
      <c r="K36" s="16">
        <v>10</v>
      </c>
      <c r="L36" s="16">
        <v>8</v>
      </c>
    </row>
    <row r="37" spans="1:12" x14ac:dyDescent="0.35">
      <c r="A37" s="11" t="s">
        <v>195</v>
      </c>
      <c r="B37" s="16">
        <v>20</v>
      </c>
      <c r="C37" s="31">
        <v>5.0000000000000001E-3</v>
      </c>
      <c r="D37" s="16">
        <v>15</v>
      </c>
      <c r="E37" s="16">
        <v>10</v>
      </c>
      <c r="F37" s="16">
        <v>5</v>
      </c>
      <c r="G37" s="16">
        <v>0</v>
      </c>
      <c r="H37" s="17">
        <v>0.71</v>
      </c>
      <c r="I37" s="17">
        <v>0.28999999999999998</v>
      </c>
      <c r="J37" s="17">
        <v>0</v>
      </c>
      <c r="K37" s="16">
        <v>15</v>
      </c>
      <c r="L37" s="16">
        <v>5</v>
      </c>
    </row>
    <row r="38" spans="1:12" x14ac:dyDescent="0.35">
      <c r="A38" s="11" t="s">
        <v>196</v>
      </c>
      <c r="B38" s="16">
        <v>15</v>
      </c>
      <c r="C38" s="31">
        <v>3.0000000000000001E-3</v>
      </c>
      <c r="D38" s="16">
        <v>20</v>
      </c>
      <c r="E38" s="16">
        <v>10</v>
      </c>
      <c r="F38" s="16">
        <v>10</v>
      </c>
      <c r="G38" s="16">
        <v>0</v>
      </c>
      <c r="H38" s="17">
        <v>0.53</v>
      </c>
      <c r="I38" s="17">
        <v>0.47</v>
      </c>
      <c r="J38" s="17">
        <v>0</v>
      </c>
      <c r="K38" s="16">
        <v>10</v>
      </c>
      <c r="L38" s="16">
        <v>9</v>
      </c>
    </row>
    <row r="39" spans="1:12" x14ac:dyDescent="0.35">
      <c r="A39" s="11" t="s">
        <v>197</v>
      </c>
      <c r="B39" s="16">
        <v>20</v>
      </c>
      <c r="C39" s="31">
        <v>3.0000000000000001E-3</v>
      </c>
      <c r="D39" s="16">
        <v>15</v>
      </c>
      <c r="E39" s="16">
        <v>5</v>
      </c>
      <c r="F39" s="16">
        <v>10</v>
      </c>
      <c r="G39" s="16">
        <v>0</v>
      </c>
      <c r="H39" s="17">
        <v>0.38</v>
      </c>
      <c r="I39" s="17">
        <v>0.63</v>
      </c>
      <c r="J39" s="17">
        <v>0</v>
      </c>
      <c r="K39" s="16">
        <v>15</v>
      </c>
      <c r="L39" s="16">
        <v>8</v>
      </c>
    </row>
    <row r="40" spans="1:12" x14ac:dyDescent="0.35">
      <c r="A40" s="11" t="s">
        <v>198</v>
      </c>
      <c r="B40" s="16">
        <v>10</v>
      </c>
      <c r="C40" s="31">
        <v>2E-3</v>
      </c>
      <c r="D40" s="16">
        <v>15</v>
      </c>
      <c r="E40" s="16">
        <v>10</v>
      </c>
      <c r="F40" s="16">
        <v>5</v>
      </c>
      <c r="G40" s="16">
        <v>0</v>
      </c>
      <c r="H40" s="17">
        <v>0.56999999999999995</v>
      </c>
      <c r="I40" s="17">
        <v>0.43</v>
      </c>
      <c r="J40" s="17">
        <v>0</v>
      </c>
      <c r="K40" s="16">
        <v>10</v>
      </c>
      <c r="L40" s="16">
        <v>8</v>
      </c>
    </row>
    <row r="41" spans="1:12" x14ac:dyDescent="0.35">
      <c r="A41" s="11" t="s">
        <v>199</v>
      </c>
      <c r="B41" s="16">
        <v>15</v>
      </c>
      <c r="C41" s="31">
        <v>2E-3</v>
      </c>
      <c r="D41" s="16">
        <v>15</v>
      </c>
      <c r="E41" s="16">
        <v>10</v>
      </c>
      <c r="F41" s="16">
        <v>5</v>
      </c>
      <c r="G41" s="16">
        <v>0</v>
      </c>
      <c r="H41" s="17">
        <v>0.71</v>
      </c>
      <c r="I41" s="17">
        <v>0.28999999999999998</v>
      </c>
      <c r="J41" s="17">
        <v>0</v>
      </c>
      <c r="K41" s="16">
        <v>10</v>
      </c>
      <c r="L41" s="16">
        <v>11</v>
      </c>
    </row>
    <row r="42" spans="1:12" x14ac:dyDescent="0.35">
      <c r="A42" s="11" t="s">
        <v>200</v>
      </c>
      <c r="B42" s="16">
        <v>20</v>
      </c>
      <c r="C42" s="31">
        <v>3.0000000000000001E-3</v>
      </c>
      <c r="D42" s="16">
        <v>15</v>
      </c>
      <c r="E42" s="16">
        <v>15</v>
      </c>
      <c r="F42" s="16">
        <v>5</v>
      </c>
      <c r="G42" s="16">
        <v>0</v>
      </c>
      <c r="H42" s="17">
        <v>0.76</v>
      </c>
      <c r="I42" s="17">
        <v>0.24</v>
      </c>
      <c r="J42" s="17">
        <v>0</v>
      </c>
      <c r="K42" s="16">
        <v>15</v>
      </c>
      <c r="L42" s="16">
        <v>6</v>
      </c>
    </row>
    <row r="43" spans="1:12" x14ac:dyDescent="0.35">
      <c r="A43" s="11" t="s">
        <v>201</v>
      </c>
      <c r="B43" s="16">
        <v>20</v>
      </c>
      <c r="C43" s="31">
        <v>2E-3</v>
      </c>
      <c r="D43" s="16">
        <v>25</v>
      </c>
      <c r="E43" s="16">
        <v>15</v>
      </c>
      <c r="F43" s="16">
        <v>5</v>
      </c>
      <c r="G43" s="16">
        <v>0</v>
      </c>
      <c r="H43" s="17">
        <v>0.7</v>
      </c>
      <c r="I43" s="17">
        <v>0.3</v>
      </c>
      <c r="J43" s="17">
        <v>0</v>
      </c>
      <c r="K43" s="16">
        <v>15</v>
      </c>
      <c r="L43" s="16">
        <v>8</v>
      </c>
    </row>
    <row r="44" spans="1:12" x14ac:dyDescent="0.35">
      <c r="A44" s="11" t="s">
        <v>202</v>
      </c>
      <c r="B44" s="16">
        <v>25</v>
      </c>
      <c r="C44" s="31">
        <v>2E-3</v>
      </c>
      <c r="D44" s="16">
        <v>25</v>
      </c>
      <c r="E44" s="16">
        <v>20</v>
      </c>
      <c r="F44" s="16">
        <v>5</v>
      </c>
      <c r="G44" s="16">
        <v>0</v>
      </c>
      <c r="H44" s="17">
        <v>0.72</v>
      </c>
      <c r="I44" s="17">
        <v>0.28000000000000003</v>
      </c>
      <c r="J44" s="17">
        <v>0</v>
      </c>
      <c r="K44" s="16">
        <v>15</v>
      </c>
      <c r="L44" s="16">
        <v>8</v>
      </c>
    </row>
    <row r="45" spans="1:12" x14ac:dyDescent="0.35">
      <c r="A45" s="11" t="s">
        <v>203</v>
      </c>
      <c r="B45" s="16">
        <v>40</v>
      </c>
      <c r="C45" s="31">
        <v>4.0000000000000001E-3</v>
      </c>
      <c r="D45" s="16">
        <v>35</v>
      </c>
      <c r="E45" s="16">
        <v>25</v>
      </c>
      <c r="F45" s="16">
        <v>5</v>
      </c>
      <c r="G45" s="16">
        <v>0</v>
      </c>
      <c r="H45" s="17">
        <v>0.79</v>
      </c>
      <c r="I45" s="17">
        <v>0.21</v>
      </c>
      <c r="J45" s="17">
        <v>0</v>
      </c>
      <c r="K45" s="16">
        <v>25</v>
      </c>
      <c r="L45" s="16">
        <v>8</v>
      </c>
    </row>
    <row r="46" spans="1:12" x14ac:dyDescent="0.35">
      <c r="A46" s="11" t="s">
        <v>204</v>
      </c>
      <c r="B46" s="16">
        <v>30</v>
      </c>
      <c r="C46" s="31">
        <v>4.0000000000000001E-3</v>
      </c>
      <c r="D46" s="16">
        <v>35</v>
      </c>
      <c r="E46" s="16">
        <v>25</v>
      </c>
      <c r="F46" s="16">
        <v>10</v>
      </c>
      <c r="G46" s="16">
        <v>0</v>
      </c>
      <c r="H46" s="17">
        <v>0.72</v>
      </c>
      <c r="I46" s="17">
        <v>0.28000000000000003</v>
      </c>
      <c r="J46" s="17">
        <v>0</v>
      </c>
      <c r="K46" s="16">
        <v>15</v>
      </c>
      <c r="L46" s="16">
        <v>10</v>
      </c>
    </row>
    <row r="47" spans="1:12" x14ac:dyDescent="0.35">
      <c r="A47" s="11" t="s">
        <v>205</v>
      </c>
      <c r="B47" s="16">
        <v>25</v>
      </c>
      <c r="C47" s="31">
        <v>5.0000000000000001E-3</v>
      </c>
      <c r="D47" s="16">
        <v>30</v>
      </c>
      <c r="E47" s="16">
        <v>15</v>
      </c>
      <c r="F47" s="16">
        <v>10</v>
      </c>
      <c r="G47" s="16">
        <v>0</v>
      </c>
      <c r="H47" s="17">
        <v>0.61</v>
      </c>
      <c r="I47" s="17">
        <v>0.39</v>
      </c>
      <c r="J47" s="17">
        <v>0</v>
      </c>
      <c r="K47" s="16">
        <v>15</v>
      </c>
      <c r="L47" s="16">
        <v>11</v>
      </c>
    </row>
    <row r="48" spans="1:12" x14ac:dyDescent="0.35">
      <c r="A48" s="11" t="s">
        <v>206</v>
      </c>
      <c r="B48" s="16">
        <v>20</v>
      </c>
      <c r="C48" s="31">
        <v>6.0000000000000001E-3</v>
      </c>
      <c r="D48" s="16">
        <v>20</v>
      </c>
      <c r="E48" s="16">
        <v>10</v>
      </c>
      <c r="F48" s="16">
        <v>10</v>
      </c>
      <c r="G48" s="16">
        <v>0</v>
      </c>
      <c r="H48" s="17">
        <v>0.52</v>
      </c>
      <c r="I48" s="17">
        <v>0.48</v>
      </c>
      <c r="J48" s="17">
        <v>0</v>
      </c>
      <c r="K48" s="16">
        <v>15</v>
      </c>
      <c r="L48" s="16">
        <v>9</v>
      </c>
    </row>
    <row r="49" spans="1:12" x14ac:dyDescent="0.35">
      <c r="A49" s="11" t="s">
        <v>207</v>
      </c>
      <c r="B49" s="16">
        <v>20</v>
      </c>
      <c r="C49" s="31">
        <v>4.0000000000000001E-3</v>
      </c>
      <c r="D49" s="16">
        <v>15</v>
      </c>
      <c r="E49" s="16">
        <v>15</v>
      </c>
      <c r="F49" s="16">
        <v>5</v>
      </c>
      <c r="G49" s="16">
        <v>0</v>
      </c>
      <c r="H49" s="17">
        <v>0.76</v>
      </c>
      <c r="I49" s="17">
        <v>0.24</v>
      </c>
      <c r="J49" s="17">
        <v>0</v>
      </c>
      <c r="K49" s="16">
        <v>15</v>
      </c>
      <c r="L49" s="16">
        <v>7</v>
      </c>
    </row>
    <row r="50" spans="1:12" x14ac:dyDescent="0.35">
      <c r="A50" s="11" t="s">
        <v>208</v>
      </c>
      <c r="B50" s="16">
        <v>30</v>
      </c>
      <c r="C50" s="31">
        <v>7.0000000000000001E-3</v>
      </c>
      <c r="D50" s="16">
        <v>25</v>
      </c>
      <c r="E50" s="16">
        <v>20</v>
      </c>
      <c r="F50" s="16">
        <v>10</v>
      </c>
      <c r="G50" s="16">
        <v>0</v>
      </c>
      <c r="H50" s="17">
        <v>0.69</v>
      </c>
      <c r="I50" s="17">
        <v>0.31</v>
      </c>
      <c r="J50" s="17">
        <v>0</v>
      </c>
      <c r="K50" s="16">
        <v>20</v>
      </c>
      <c r="L50" s="16">
        <v>9</v>
      </c>
    </row>
    <row r="51" spans="1:12" x14ac:dyDescent="0.35">
      <c r="A51" s="11" t="s">
        <v>209</v>
      </c>
      <c r="B51" s="16">
        <v>55</v>
      </c>
      <c r="C51" s="31">
        <v>5.0000000000000001E-3</v>
      </c>
      <c r="D51" s="16">
        <v>50</v>
      </c>
      <c r="E51" s="16">
        <v>40</v>
      </c>
      <c r="F51" s="16">
        <v>10</v>
      </c>
      <c r="G51" s="16">
        <v>0</v>
      </c>
      <c r="H51" s="17">
        <v>0.82</v>
      </c>
      <c r="I51" s="17">
        <v>0.18</v>
      </c>
      <c r="J51" s="17">
        <v>0</v>
      </c>
      <c r="K51" s="16">
        <v>25</v>
      </c>
      <c r="L51" s="16">
        <v>7</v>
      </c>
    </row>
    <row r="52" spans="1:12" x14ac:dyDescent="0.35">
      <c r="A52" s="18" t="s">
        <v>211</v>
      </c>
      <c r="B52" s="19">
        <v>170</v>
      </c>
      <c r="C52" s="32">
        <v>3.0000000000000001E-3</v>
      </c>
      <c r="D52" s="19">
        <v>160</v>
      </c>
      <c r="E52" s="19">
        <v>70</v>
      </c>
      <c r="F52" s="19">
        <v>80</v>
      </c>
      <c r="G52" s="19">
        <v>10</v>
      </c>
      <c r="H52" s="20">
        <v>0.43</v>
      </c>
      <c r="I52" s="20">
        <v>0.5</v>
      </c>
      <c r="J52" s="20">
        <v>7.0000000000000007E-2</v>
      </c>
      <c r="K52" s="43" t="s">
        <v>776</v>
      </c>
      <c r="L52" s="19">
        <v>14</v>
      </c>
    </row>
    <row r="53" spans="1:12" x14ac:dyDescent="0.35">
      <c r="A53" s="21" t="s">
        <v>212</v>
      </c>
      <c r="B53" s="22">
        <v>375</v>
      </c>
      <c r="C53" s="33">
        <v>3.0000000000000001E-3</v>
      </c>
      <c r="D53" s="22">
        <v>365</v>
      </c>
      <c r="E53" s="22">
        <v>145</v>
      </c>
      <c r="F53" s="22">
        <v>140</v>
      </c>
      <c r="G53" s="22">
        <v>80</v>
      </c>
      <c r="H53" s="23">
        <v>0.4</v>
      </c>
      <c r="I53" s="23">
        <v>0.38</v>
      </c>
      <c r="J53" s="23">
        <v>0.22</v>
      </c>
      <c r="K53" s="45" t="s">
        <v>776</v>
      </c>
      <c r="L53" s="22">
        <v>13</v>
      </c>
    </row>
    <row r="54" spans="1:12" x14ac:dyDescent="0.35">
      <c r="A54" s="21" t="s">
        <v>213</v>
      </c>
      <c r="B54" s="22">
        <v>265</v>
      </c>
      <c r="C54" s="33">
        <v>3.0000000000000001E-3</v>
      </c>
      <c r="D54" s="22">
        <v>270</v>
      </c>
      <c r="E54" s="22">
        <v>105</v>
      </c>
      <c r="F54" s="22">
        <v>120</v>
      </c>
      <c r="G54" s="22">
        <v>45</v>
      </c>
      <c r="H54" s="23">
        <v>0.39</v>
      </c>
      <c r="I54" s="23">
        <v>0.44</v>
      </c>
      <c r="J54" s="23">
        <v>0.17</v>
      </c>
      <c r="K54" s="45" t="s">
        <v>776</v>
      </c>
      <c r="L54" s="22">
        <v>9</v>
      </c>
    </row>
    <row r="55" spans="1:12" x14ac:dyDescent="0.35">
      <c r="A55" s="21" t="s">
        <v>214</v>
      </c>
      <c r="B55" s="22">
        <v>320</v>
      </c>
      <c r="C55" s="33">
        <v>4.0000000000000001E-3</v>
      </c>
      <c r="D55" s="22">
        <v>305</v>
      </c>
      <c r="E55" s="22">
        <v>220</v>
      </c>
      <c r="F55" s="22">
        <v>90</v>
      </c>
      <c r="G55" s="22">
        <v>0</v>
      </c>
      <c r="H55" s="23">
        <v>0.71</v>
      </c>
      <c r="I55" s="23">
        <v>0.28999999999999998</v>
      </c>
      <c r="J55" s="23">
        <v>0</v>
      </c>
      <c r="K55" s="46" t="s">
        <v>776</v>
      </c>
      <c r="L55" s="22">
        <v>8</v>
      </c>
    </row>
    <row r="56" spans="1:12" x14ac:dyDescent="0.35">
      <c r="A56" s="11" t="s">
        <v>56</v>
      </c>
      <c r="B56" s="11"/>
      <c r="C56" s="11"/>
      <c r="D56" s="11"/>
      <c r="E56" s="11"/>
      <c r="F56" s="11"/>
      <c r="G56" s="11"/>
      <c r="H56" s="11"/>
      <c r="I56" s="11"/>
      <c r="J56" s="11"/>
      <c r="K56" s="44"/>
      <c r="L56" s="11"/>
    </row>
    <row r="57" spans="1:12" x14ac:dyDescent="0.35">
      <c r="A57" s="11" t="s">
        <v>74</v>
      </c>
      <c r="B57" s="11"/>
      <c r="C57" s="11"/>
      <c r="D57" s="11"/>
      <c r="E57" s="11"/>
      <c r="F57" s="11"/>
      <c r="G57" s="11"/>
      <c r="H57" s="11"/>
      <c r="I57" s="11"/>
      <c r="J57" s="11"/>
      <c r="K57" s="11"/>
      <c r="L57" s="11"/>
    </row>
    <row r="58" spans="1:12" ht="31" x14ac:dyDescent="0.35">
      <c r="A58" s="24" t="s">
        <v>116</v>
      </c>
      <c r="B58" s="11"/>
      <c r="C58" s="11"/>
      <c r="D58" s="11"/>
      <c r="E58" s="11"/>
      <c r="F58" s="11"/>
      <c r="G58" s="11"/>
      <c r="H58" s="11"/>
      <c r="I58" s="11"/>
      <c r="J58" s="11"/>
      <c r="K58" s="11"/>
      <c r="L58" s="11"/>
    </row>
    <row r="59" spans="1:12" x14ac:dyDescent="0.35">
      <c r="A59" s="11" t="s">
        <v>117</v>
      </c>
      <c r="B59" s="11"/>
      <c r="C59" s="11"/>
      <c r="D59" s="11"/>
      <c r="E59" s="11"/>
      <c r="F59" s="11"/>
      <c r="G59" s="11"/>
      <c r="H59" s="11"/>
      <c r="I59" s="11"/>
      <c r="J59" s="11"/>
      <c r="K59" s="11"/>
      <c r="L59" s="11"/>
    </row>
    <row r="60" spans="1:12" ht="77.5" x14ac:dyDescent="0.35">
      <c r="A60" s="24" t="s">
        <v>118</v>
      </c>
      <c r="B60" s="11"/>
      <c r="C60" s="11"/>
      <c r="D60" s="11"/>
      <c r="E60" s="11"/>
      <c r="F60" s="11"/>
      <c r="G60" s="11"/>
      <c r="H60" s="11"/>
      <c r="I60" s="11"/>
      <c r="J60" s="11"/>
      <c r="K60" s="11"/>
      <c r="L60" s="11"/>
    </row>
    <row r="61" spans="1:12" ht="62" x14ac:dyDescent="0.35">
      <c r="A61" s="24" t="s">
        <v>119</v>
      </c>
      <c r="B61" s="11"/>
      <c r="C61" s="11"/>
      <c r="D61" s="11"/>
      <c r="E61" s="11"/>
      <c r="F61" s="11"/>
      <c r="G61" s="11"/>
      <c r="H61" s="11"/>
      <c r="I61" s="11"/>
      <c r="J61" s="11"/>
      <c r="K61" s="11"/>
      <c r="L61" s="11"/>
    </row>
  </sheetData>
  <sheetProtection sheet="1" objects="1" scenarios="1"/>
  <phoneticPr fontId="9" type="noConversion"/>
  <conditionalFormatting sqref="C1:C1048576 H1:J1048576">
    <cfRule type="dataBar" priority="2">
      <dataBar>
        <cfvo type="num" val="0"/>
        <cfvo type="num" val="1"/>
        <color rgb="FFB4A9D4"/>
      </dataBar>
      <extLst>
        <ext xmlns:x14="http://schemas.microsoft.com/office/spreadsheetml/2009/9/main" uri="{B025F937-C7B1-47D3-B67F-A62EFF666E3E}">
          <x14:id>{90133990-16C9-465A-A8AC-B0ED8FD81951}</x14:id>
        </ext>
      </extLst>
    </cfRule>
  </conditionalFormatting>
  <conditionalFormatting sqref="K7">
    <cfRule type="dataBar" priority="1">
      <dataBar>
        <cfvo type="num" val="0"/>
        <cfvo type="num" val="1"/>
        <color rgb="FFB4A9D4"/>
      </dataBar>
      <extLst>
        <ext xmlns:x14="http://schemas.microsoft.com/office/spreadsheetml/2009/9/main" uri="{B025F937-C7B1-47D3-B67F-A62EFF666E3E}">
          <x14:id>{62C79487-68F0-4A4C-909C-D87E5560D6D4}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0133990-16C9-465A-A8AC-B0ED8FD81951}">
            <x14:dataBar minLength="0" maxLength="100" gradient="0">
              <x14:cfvo type="num">
                <xm:f>0</xm:f>
              </x14:cfvo>
              <x14:cfvo type="num">
                <xm:f>1</xm:f>
              </x14:cfvo>
              <x14:negativeFillColor rgb="FFB4A9D4"/>
              <x14:axisColor rgb="FF000000"/>
            </x14:dataBar>
          </x14:cfRule>
          <xm:sqref>C1:C1048576 H1:J1048576</xm:sqref>
        </x14:conditionalFormatting>
        <x14:conditionalFormatting xmlns:xm="http://schemas.microsoft.com/office/excel/2006/main">
          <x14:cfRule type="dataBar" id="{62C79487-68F0-4A4C-909C-D87E5560D6D4}">
            <x14:dataBar minLength="0" maxLength="100" gradient="0">
              <x14:cfvo type="num">
                <xm:f>0</xm:f>
              </x14:cfvo>
              <x14:cfvo type="num">
                <xm:f>1</xm:f>
              </x14:cfvo>
              <x14:negativeFillColor rgb="FFFF0000"/>
              <x14:axisColor rgb="FF000000"/>
            </x14:dataBar>
          </x14:cfRule>
          <xm:sqref>K7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defaultColWidth="10.58203125" defaultRowHeight="15.5" x14ac:dyDescent="0.35"/>
  <cols>
    <col min="1" max="1" width="150.58203125" customWidth="1"/>
  </cols>
  <sheetData>
    <row r="1" spans="1:1" ht="21" x14ac:dyDescent="0.5">
      <c r="A1" s="10" t="s">
        <v>13</v>
      </c>
    </row>
    <row r="2" spans="1:1" x14ac:dyDescent="0.35">
      <c r="A2" s="11" t="s">
        <v>52</v>
      </c>
    </row>
    <row r="3" spans="1:1" ht="31" x14ac:dyDescent="0.35">
      <c r="A3" s="24" t="s">
        <v>53</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{63F631A2-5DAF-4CC8-8894-D1FE1B4A036A}</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63F631A2-5DAF-4CC8-8894-D1FE1B4A036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8"/>
  <sheetViews>
    <sheetView workbookViewId="0"/>
  </sheetViews>
  <sheetFormatPr defaultColWidth="10.58203125" defaultRowHeight="15.5" x14ac:dyDescent="0.35"/>
  <cols>
    <col min="1" max="1" width="150.58203125" customWidth="1"/>
  </cols>
  <sheetData>
    <row r="1" spans="1:1" ht="21" x14ac:dyDescent="0.5">
      <c r="A1" s="10" t="s">
        <v>14</v>
      </c>
    </row>
    <row r="2" spans="1:1" x14ac:dyDescent="0.35">
      <c r="A2" s="11" t="s">
        <v>52</v>
      </c>
    </row>
    <row r="3" spans="1:1" ht="46.5" x14ac:dyDescent="0.35">
      <c r="A3" s="24" t="s">
        <v>54</v>
      </c>
    </row>
    <row r="4" spans="1:1" x14ac:dyDescent="0.35">
      <c r="A4" s="11"/>
    </row>
    <row r="5" spans="1:1" x14ac:dyDescent="0.35">
      <c r="A5" s="11"/>
    </row>
    <row r="6" spans="1:1" x14ac:dyDescent="0.35">
      <c r="A6" s="11"/>
    </row>
    <row r="7" spans="1:1" x14ac:dyDescent="0.35">
      <c r="A7" s="11"/>
    </row>
    <row r="8" spans="1:1" x14ac:dyDescent="0.35">
      <c r="A8" s="11"/>
    </row>
    <row r="9" spans="1:1" x14ac:dyDescent="0.35">
      <c r="A9" s="11"/>
    </row>
    <row r="10" spans="1:1" x14ac:dyDescent="0.35">
      <c r="A10" s="11"/>
    </row>
    <row r="11" spans="1:1" x14ac:dyDescent="0.35">
      <c r="A11" s="11"/>
    </row>
    <row r="12" spans="1:1" x14ac:dyDescent="0.35">
      <c r="A12" s="11"/>
    </row>
    <row r="13" spans="1:1" x14ac:dyDescent="0.35">
      <c r="A13" s="11"/>
    </row>
    <row r="14" spans="1:1" x14ac:dyDescent="0.35">
      <c r="A14" s="11"/>
    </row>
    <row r="15" spans="1:1" x14ac:dyDescent="0.35">
      <c r="A15" s="11"/>
    </row>
    <row r="16" spans="1:1" x14ac:dyDescent="0.35">
      <c r="A16" s="11"/>
    </row>
    <row r="17" spans="1:1" x14ac:dyDescent="0.35">
      <c r="A17" s="11"/>
    </row>
    <row r="18" spans="1:1" x14ac:dyDescent="0.35">
      <c r="A18" s="11"/>
    </row>
    <row r="19" spans="1:1" x14ac:dyDescent="0.35">
      <c r="A19" s="11"/>
    </row>
    <row r="20" spans="1:1" x14ac:dyDescent="0.35">
      <c r="A20" s="11"/>
    </row>
    <row r="21" spans="1:1" x14ac:dyDescent="0.35">
      <c r="A21" s="11"/>
    </row>
    <row r="22" spans="1:1" x14ac:dyDescent="0.35">
      <c r="A22" s="11"/>
    </row>
    <row r="23" spans="1:1" x14ac:dyDescent="0.35">
      <c r="A23" s="11"/>
    </row>
    <row r="24" spans="1:1" x14ac:dyDescent="0.35">
      <c r="A24" s="11"/>
    </row>
    <row r="25" spans="1:1" x14ac:dyDescent="0.35">
      <c r="A25" s="11"/>
    </row>
    <row r="26" spans="1:1" x14ac:dyDescent="0.35">
      <c r="A26" s="11"/>
    </row>
    <row r="27" spans="1:1" x14ac:dyDescent="0.35">
      <c r="A27" s="11"/>
    </row>
    <row r="28" spans="1:1" x14ac:dyDescent="0.35">
      <c r="A28" s="11"/>
    </row>
    <row r="29" spans="1:1" x14ac:dyDescent="0.35">
      <c r="A29" s="11"/>
    </row>
    <row r="30" spans="1:1" x14ac:dyDescent="0.35">
      <c r="A30" s="11"/>
    </row>
    <row r="31" spans="1:1" x14ac:dyDescent="0.35">
      <c r="A31" s="11"/>
    </row>
    <row r="32" spans="1:1" x14ac:dyDescent="0.35">
      <c r="A32" s="11"/>
    </row>
    <row r="33" spans="1:1" x14ac:dyDescent="0.35">
      <c r="A33" s="11"/>
    </row>
    <row r="34" spans="1:1" x14ac:dyDescent="0.35">
      <c r="A34" s="11"/>
    </row>
    <row r="35" spans="1:1" x14ac:dyDescent="0.35">
      <c r="A35" s="11"/>
    </row>
    <row r="36" spans="1:1" x14ac:dyDescent="0.35">
      <c r="A36" s="11"/>
    </row>
    <row r="37" spans="1:1" x14ac:dyDescent="0.35">
      <c r="A37" s="11"/>
    </row>
    <row r="38" spans="1:1" x14ac:dyDescent="0.35">
      <c r="A38" s="11"/>
    </row>
    <row r="39" spans="1:1" x14ac:dyDescent="0.35">
      <c r="A39" s="11"/>
    </row>
    <row r="40" spans="1:1" x14ac:dyDescent="0.35">
      <c r="A40" s="11" t="s">
        <v>120</v>
      </c>
    </row>
    <row r="41" spans="1:1" x14ac:dyDescent="0.35">
      <c r="A41" s="11" t="s">
        <v>121</v>
      </c>
    </row>
    <row r="42" spans="1:1" x14ac:dyDescent="0.35">
      <c r="A42" s="11" t="s">
        <v>122</v>
      </c>
    </row>
    <row r="43" spans="1:1" x14ac:dyDescent="0.35">
      <c r="A43" s="5" t="s">
        <v>810</v>
      </c>
    </row>
    <row r="44" spans="1:1" x14ac:dyDescent="0.35">
      <c r="A44" s="11" t="s">
        <v>123</v>
      </c>
    </row>
    <row r="45" spans="1:1" x14ac:dyDescent="0.35">
      <c r="A45" s="11" t="s">
        <v>124</v>
      </c>
    </row>
    <row r="46" spans="1:1" x14ac:dyDescent="0.35">
      <c r="A46" s="11" t="s">
        <v>125</v>
      </c>
    </row>
    <row r="47" spans="1:1" x14ac:dyDescent="0.35">
      <c r="A47" s="11" t="s">
        <v>126</v>
      </c>
    </row>
    <row r="48" spans="1:1" x14ac:dyDescent="0.35">
      <c r="A48" s="11" t="s">
        <v>127</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{7666B39E-753A-43BF-8BC8-D93B2D209B82}</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7666B39E-753A-43BF-8BC8-D93B2D209B8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heetViews>
  <sheetFormatPr defaultColWidth="10.58203125" defaultRowHeight="15.5" x14ac:dyDescent="0.35"/>
  <cols>
    <col min="1" max="1" width="150.58203125" customWidth="1"/>
  </cols>
  <sheetData>
    <row r="1" spans="1:1" ht="21" x14ac:dyDescent="0.5">
      <c r="A1" s="10" t="s">
        <v>15</v>
      </c>
    </row>
    <row r="2" spans="1:1" x14ac:dyDescent="0.35">
      <c r="A2" t="s">
        <v>52</v>
      </c>
    </row>
    <row r="3" spans="1:1" ht="31" x14ac:dyDescent="0.35">
      <c r="A3" s="4" t="s">
        <v>55</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{6B233E23-7182-4EF9-9449-62D8E93E23E8}</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6B233E23-7182-4EF9-9449-62D8E93E23E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7"/>
  <sheetViews>
    <sheetView zoomScaleNormal="100" workbookViewId="0"/>
  </sheetViews>
  <sheetFormatPr defaultColWidth="10.58203125" defaultRowHeight="15.5" x14ac:dyDescent="0.35"/>
  <cols>
    <col min="1" max="1" width="35.58203125" customWidth="1"/>
    <col min="2" max="12" width="16.58203125" customWidth="1"/>
  </cols>
  <sheetData>
    <row r="1" spans="1:22" ht="62" x14ac:dyDescent="0.35">
      <c r="A1" s="29" t="s">
        <v>316</v>
      </c>
      <c r="B1" s="1" t="s">
        <v>215</v>
      </c>
      <c r="C1" s="1" t="s">
        <v>153</v>
      </c>
      <c r="D1" s="1" t="s">
        <v>227</v>
      </c>
      <c r="E1" s="1" t="s">
        <v>216</v>
      </c>
      <c r="F1" s="1" t="s">
        <v>317</v>
      </c>
      <c r="G1" s="1" t="s">
        <v>318</v>
      </c>
      <c r="H1" s="1" t="s">
        <v>287</v>
      </c>
      <c r="I1" s="1" t="s">
        <v>154</v>
      </c>
      <c r="J1" s="1" t="s">
        <v>155</v>
      </c>
      <c r="K1" s="1" t="s">
        <v>156</v>
      </c>
    </row>
    <row r="2" spans="1:22" x14ac:dyDescent="0.35">
      <c r="A2" t="s">
        <v>319</v>
      </c>
      <c r="B2" s="2">
        <v>0</v>
      </c>
      <c r="C2" s="3">
        <v>0</v>
      </c>
      <c r="D2" s="2">
        <v>0</v>
      </c>
      <c r="E2" s="3">
        <v>0</v>
      </c>
      <c r="F2" s="2">
        <v>0</v>
      </c>
      <c r="G2" s="2">
        <v>0</v>
      </c>
      <c r="H2" s="2">
        <v>0</v>
      </c>
      <c r="I2" s="3">
        <v>0</v>
      </c>
      <c r="J2" s="3">
        <v>0</v>
      </c>
      <c r="K2" s="3">
        <v>0</v>
      </c>
      <c r="M2" s="37"/>
      <c r="N2" s="37"/>
      <c r="O2" s="37"/>
      <c r="P2" s="37"/>
      <c r="Q2" s="37"/>
      <c r="R2" s="37"/>
      <c r="S2" s="37"/>
      <c r="T2" s="37"/>
      <c r="U2" s="37"/>
      <c r="V2" s="37"/>
    </row>
    <row r="3" spans="1:22" x14ac:dyDescent="0.35">
      <c r="A3" t="s">
        <v>320</v>
      </c>
      <c r="B3" s="2">
        <v>54855</v>
      </c>
      <c r="C3" s="3">
        <v>0.43</v>
      </c>
      <c r="D3" s="2">
        <v>47460</v>
      </c>
      <c r="E3" s="3">
        <v>0.39</v>
      </c>
      <c r="F3" s="2">
        <v>30390</v>
      </c>
      <c r="G3" s="2">
        <v>14900</v>
      </c>
      <c r="H3" s="2">
        <v>2170</v>
      </c>
      <c r="I3" s="3">
        <v>0.64</v>
      </c>
      <c r="J3" s="3">
        <v>0.31</v>
      </c>
      <c r="K3" s="3">
        <v>0.05</v>
      </c>
      <c r="M3" s="37"/>
      <c r="N3" s="37"/>
      <c r="O3" s="37"/>
      <c r="P3" s="37"/>
      <c r="Q3" s="37"/>
      <c r="R3" s="37"/>
      <c r="S3" s="37"/>
      <c r="T3" s="37"/>
      <c r="U3" s="37"/>
      <c r="V3" s="37"/>
    </row>
    <row r="4" spans="1:22" x14ac:dyDescent="0.35">
      <c r="A4" t="s">
        <v>321</v>
      </c>
      <c r="B4" s="2">
        <v>78495</v>
      </c>
      <c r="C4" s="3">
        <v>0.66</v>
      </c>
      <c r="D4" s="2">
        <v>74820</v>
      </c>
      <c r="E4" s="3">
        <v>0.67</v>
      </c>
      <c r="F4" s="2">
        <v>46525</v>
      </c>
      <c r="G4" s="2">
        <v>26935</v>
      </c>
      <c r="H4" s="2">
        <v>1360</v>
      </c>
      <c r="I4" s="3">
        <v>0.62</v>
      </c>
      <c r="J4" s="3">
        <v>0.36</v>
      </c>
      <c r="K4" s="3">
        <v>0.02</v>
      </c>
      <c r="M4" s="37"/>
      <c r="N4" s="37"/>
      <c r="O4" s="37"/>
      <c r="P4" s="37"/>
      <c r="Q4" s="37"/>
      <c r="R4" s="37"/>
      <c r="S4" s="37"/>
      <c r="T4" s="37"/>
      <c r="U4" s="37"/>
      <c r="V4" s="37"/>
    </row>
    <row r="5" spans="1:22" x14ac:dyDescent="0.35">
      <c r="A5" t="s">
        <v>322</v>
      </c>
      <c r="B5" s="2">
        <v>59105</v>
      </c>
      <c r="C5" s="3">
        <v>0.7</v>
      </c>
      <c r="D5" s="2">
        <v>58810</v>
      </c>
      <c r="E5" s="3">
        <v>0.71</v>
      </c>
      <c r="F5" s="2">
        <v>36285</v>
      </c>
      <c r="G5" s="2">
        <v>19300</v>
      </c>
      <c r="H5" s="2">
        <v>3225</v>
      </c>
      <c r="I5" s="3">
        <v>0.62</v>
      </c>
      <c r="J5" s="3">
        <v>0.33</v>
      </c>
      <c r="K5" s="3">
        <v>0.05</v>
      </c>
      <c r="M5" s="37"/>
      <c r="N5" s="37"/>
      <c r="O5" s="37"/>
      <c r="P5" s="37"/>
      <c r="Q5" s="37"/>
      <c r="R5" s="37"/>
      <c r="S5" s="37"/>
      <c r="T5" s="37"/>
      <c r="U5" s="37"/>
      <c r="V5" s="37"/>
    </row>
    <row r="6" spans="1:22" x14ac:dyDescent="0.35">
      <c r="A6" t="s">
        <v>323</v>
      </c>
      <c r="B6" s="2">
        <v>58425</v>
      </c>
      <c r="C6" s="3">
        <v>0.68</v>
      </c>
      <c r="D6" s="2">
        <v>60365</v>
      </c>
      <c r="E6" s="3">
        <v>0.68</v>
      </c>
      <c r="F6" s="2">
        <v>35790</v>
      </c>
      <c r="G6" s="2">
        <v>22945</v>
      </c>
      <c r="H6" s="2">
        <v>1635</v>
      </c>
      <c r="I6" s="3">
        <v>0.59</v>
      </c>
      <c r="J6" s="3">
        <v>0.38</v>
      </c>
      <c r="K6" s="3">
        <v>0.03</v>
      </c>
      <c r="M6" s="37"/>
      <c r="N6" s="37"/>
      <c r="O6" s="37"/>
      <c r="P6" s="37"/>
      <c r="Q6" s="37"/>
      <c r="R6" s="37"/>
      <c r="S6" s="37"/>
      <c r="T6" s="37"/>
      <c r="U6" s="37"/>
      <c r="V6" s="37"/>
    </row>
    <row r="7" spans="1:22" x14ac:dyDescent="0.35">
      <c r="A7" t="s">
        <v>324</v>
      </c>
      <c r="B7" s="2">
        <v>250880</v>
      </c>
      <c r="C7" s="3">
        <v>0.57999999999999996</v>
      </c>
      <c r="D7" s="2">
        <v>241485</v>
      </c>
      <c r="E7" s="3">
        <v>0.56999999999999995</v>
      </c>
      <c r="F7" s="2">
        <v>148990</v>
      </c>
      <c r="G7" s="2">
        <v>84080</v>
      </c>
      <c r="H7" s="2">
        <v>8415</v>
      </c>
      <c r="I7" s="3">
        <v>0.62</v>
      </c>
      <c r="J7" s="3">
        <v>0.35</v>
      </c>
      <c r="K7" s="3">
        <v>0.03</v>
      </c>
      <c r="M7" s="37"/>
      <c r="N7" s="37"/>
      <c r="O7" s="37"/>
      <c r="P7" s="37"/>
      <c r="Q7" s="37"/>
      <c r="R7" s="37"/>
      <c r="S7" s="37"/>
      <c r="T7" s="37"/>
      <c r="U7" s="37"/>
      <c r="V7" s="37"/>
    </row>
    <row r="8" spans="1:22" x14ac:dyDescent="0.35">
      <c r="A8" t="s">
        <v>325</v>
      </c>
      <c r="B8" s="2">
        <v>0</v>
      </c>
      <c r="C8" s="3">
        <v>0</v>
      </c>
      <c r="D8" s="2">
        <v>0</v>
      </c>
      <c r="E8" s="3">
        <v>0</v>
      </c>
      <c r="F8" s="2">
        <v>0</v>
      </c>
      <c r="G8" s="2">
        <v>0</v>
      </c>
      <c r="H8" s="2">
        <v>0</v>
      </c>
      <c r="I8" s="3">
        <v>0</v>
      </c>
      <c r="J8" s="3">
        <v>0</v>
      </c>
      <c r="K8" s="3">
        <v>0</v>
      </c>
      <c r="M8" s="37"/>
      <c r="N8" s="37"/>
      <c r="O8" s="37"/>
      <c r="P8" s="37"/>
      <c r="Q8" s="37"/>
      <c r="R8" s="37"/>
      <c r="S8" s="37"/>
      <c r="T8" s="37"/>
      <c r="U8" s="37"/>
      <c r="V8" s="37"/>
    </row>
    <row r="9" spans="1:22" x14ac:dyDescent="0.35">
      <c r="A9" t="s">
        <v>326</v>
      </c>
      <c r="B9" s="2">
        <v>49205</v>
      </c>
      <c r="C9" s="3">
        <v>0.38</v>
      </c>
      <c r="D9" s="2">
        <v>46500</v>
      </c>
      <c r="E9" s="3">
        <v>0.39</v>
      </c>
      <c r="F9" s="2">
        <v>30995</v>
      </c>
      <c r="G9" s="2">
        <v>13910</v>
      </c>
      <c r="H9" s="2">
        <v>1595</v>
      </c>
      <c r="I9" s="3">
        <v>0.67</v>
      </c>
      <c r="J9" s="3">
        <v>0.3</v>
      </c>
      <c r="K9" s="3">
        <v>0.03</v>
      </c>
      <c r="M9" s="37"/>
      <c r="N9" s="37"/>
      <c r="O9" s="37"/>
      <c r="P9" s="37"/>
      <c r="Q9" s="37"/>
      <c r="R9" s="37"/>
      <c r="S9" s="37"/>
      <c r="T9" s="37"/>
      <c r="U9" s="37"/>
      <c r="V9" s="37"/>
    </row>
    <row r="10" spans="1:22" x14ac:dyDescent="0.35">
      <c r="A10" t="s">
        <v>327</v>
      </c>
      <c r="B10" s="2">
        <v>38455</v>
      </c>
      <c r="C10" s="3">
        <v>0.32</v>
      </c>
      <c r="D10" s="2">
        <v>36330</v>
      </c>
      <c r="E10" s="3">
        <v>0.32</v>
      </c>
      <c r="F10" s="2">
        <v>20440</v>
      </c>
      <c r="G10" s="2">
        <v>15270</v>
      </c>
      <c r="H10" s="2">
        <v>620</v>
      </c>
      <c r="I10" s="3">
        <v>0.56000000000000005</v>
      </c>
      <c r="J10" s="3">
        <v>0.42</v>
      </c>
      <c r="K10" s="3">
        <v>0.02</v>
      </c>
      <c r="M10" s="37"/>
      <c r="N10" s="37"/>
      <c r="O10" s="37"/>
      <c r="P10" s="37"/>
      <c r="Q10" s="37"/>
      <c r="R10" s="37"/>
      <c r="S10" s="37"/>
      <c r="T10" s="37"/>
      <c r="U10" s="37"/>
      <c r="V10" s="37"/>
    </row>
    <row r="11" spans="1:22" x14ac:dyDescent="0.35">
      <c r="A11" t="s">
        <v>328</v>
      </c>
      <c r="B11" s="2">
        <v>26550</v>
      </c>
      <c r="C11" s="3">
        <v>0.32</v>
      </c>
      <c r="D11" s="2">
        <v>26070</v>
      </c>
      <c r="E11" s="3">
        <v>0.31</v>
      </c>
      <c r="F11" s="2">
        <v>14510</v>
      </c>
      <c r="G11" s="2">
        <v>9670</v>
      </c>
      <c r="H11" s="2">
        <v>1895</v>
      </c>
      <c r="I11" s="3">
        <v>0.56000000000000005</v>
      </c>
      <c r="J11" s="3">
        <v>0.37</v>
      </c>
      <c r="K11" s="3">
        <v>7.0000000000000007E-2</v>
      </c>
      <c r="M11" s="37"/>
      <c r="N11" s="37"/>
      <c r="O11" s="37"/>
      <c r="P11" s="37"/>
      <c r="Q11" s="37"/>
      <c r="R11" s="37"/>
      <c r="S11" s="37"/>
      <c r="T11" s="37"/>
      <c r="U11" s="37"/>
      <c r="V11" s="37"/>
    </row>
    <row r="12" spans="1:22" x14ac:dyDescent="0.35">
      <c r="A12" t="s">
        <v>329</v>
      </c>
      <c r="B12" s="2">
        <v>23795</v>
      </c>
      <c r="C12" s="3">
        <v>0.28000000000000003</v>
      </c>
      <c r="D12" s="2">
        <v>26060</v>
      </c>
      <c r="E12" s="3">
        <v>0.28999999999999998</v>
      </c>
      <c r="F12" s="2">
        <v>14800</v>
      </c>
      <c r="G12" s="2">
        <v>10305</v>
      </c>
      <c r="H12" s="2">
        <v>955</v>
      </c>
      <c r="I12" s="3">
        <v>0.56999999999999995</v>
      </c>
      <c r="J12" s="3">
        <v>0.4</v>
      </c>
      <c r="K12" s="3">
        <v>0.04</v>
      </c>
      <c r="M12" s="37"/>
      <c r="N12" s="37"/>
      <c r="O12" s="37"/>
      <c r="P12" s="37"/>
      <c r="Q12" s="37"/>
      <c r="R12" s="37"/>
      <c r="S12" s="37"/>
      <c r="T12" s="37"/>
      <c r="U12" s="37"/>
      <c r="V12" s="37"/>
    </row>
    <row r="13" spans="1:22" x14ac:dyDescent="0.35">
      <c r="A13" t="s">
        <v>330</v>
      </c>
      <c r="B13" s="2">
        <v>138005</v>
      </c>
      <c r="C13" s="3">
        <v>0.32</v>
      </c>
      <c r="D13" s="2">
        <v>134970</v>
      </c>
      <c r="E13" s="3">
        <v>0.32</v>
      </c>
      <c r="F13" s="2">
        <v>80740</v>
      </c>
      <c r="G13" s="2">
        <v>49155</v>
      </c>
      <c r="H13" s="2">
        <v>5070</v>
      </c>
      <c r="I13" s="3">
        <v>0.6</v>
      </c>
      <c r="J13" s="3">
        <v>0.36</v>
      </c>
      <c r="K13" s="3">
        <v>0.04</v>
      </c>
      <c r="M13" s="37"/>
      <c r="N13" s="37"/>
      <c r="O13" s="37"/>
      <c r="P13" s="37"/>
      <c r="Q13" s="37"/>
      <c r="R13" s="37"/>
      <c r="S13" s="37"/>
      <c r="T13" s="37"/>
      <c r="U13" s="37"/>
      <c r="V13" s="37"/>
    </row>
    <row r="14" spans="1:22" x14ac:dyDescent="0.35">
      <c r="A14" t="s">
        <v>331</v>
      </c>
      <c r="B14" s="2">
        <v>18770</v>
      </c>
      <c r="C14" s="3">
        <v>0.96</v>
      </c>
      <c r="D14" s="2">
        <v>17535</v>
      </c>
      <c r="E14" s="3">
        <v>0.98</v>
      </c>
      <c r="F14" s="2">
        <v>11320</v>
      </c>
      <c r="G14" s="2">
        <v>5995</v>
      </c>
      <c r="H14" s="2">
        <v>225</v>
      </c>
      <c r="I14" s="3">
        <v>0.65</v>
      </c>
      <c r="J14" s="3">
        <v>0.34</v>
      </c>
      <c r="K14" s="3">
        <v>0.01</v>
      </c>
      <c r="M14" s="37"/>
      <c r="N14" s="37"/>
      <c r="O14" s="37"/>
      <c r="P14" s="37"/>
      <c r="Q14" s="37"/>
      <c r="R14" s="37"/>
      <c r="S14" s="37"/>
      <c r="T14" s="37"/>
      <c r="U14" s="37"/>
      <c r="V14" s="37"/>
    </row>
    <row r="15" spans="1:22" x14ac:dyDescent="0.35">
      <c r="A15" t="s">
        <v>332</v>
      </c>
      <c r="B15" s="2">
        <v>35225</v>
      </c>
      <c r="C15" s="3">
        <v>0.28000000000000003</v>
      </c>
      <c r="D15" s="2">
        <v>32760</v>
      </c>
      <c r="E15" s="3">
        <v>0.27</v>
      </c>
      <c r="F15" s="2">
        <v>15500</v>
      </c>
      <c r="G15" s="2">
        <v>15300</v>
      </c>
      <c r="H15" s="2">
        <v>1960</v>
      </c>
      <c r="I15" s="3">
        <v>0.47</v>
      </c>
      <c r="J15" s="3">
        <v>0.47</v>
      </c>
      <c r="K15" s="3">
        <v>0.06</v>
      </c>
      <c r="M15" s="37"/>
      <c r="N15" s="37"/>
      <c r="O15" s="37"/>
      <c r="P15" s="37"/>
      <c r="Q15" s="37"/>
      <c r="R15" s="37"/>
      <c r="S15" s="37"/>
      <c r="T15" s="37"/>
      <c r="U15" s="37"/>
      <c r="V15" s="37"/>
    </row>
    <row r="16" spans="1:22" x14ac:dyDescent="0.35">
      <c r="A16" t="s">
        <v>333</v>
      </c>
      <c r="B16" s="2">
        <v>34035</v>
      </c>
      <c r="C16" s="3">
        <v>0.28999999999999998</v>
      </c>
      <c r="D16" s="2">
        <v>32525</v>
      </c>
      <c r="E16" s="3">
        <v>0.28999999999999998</v>
      </c>
      <c r="F16" s="2">
        <v>16390</v>
      </c>
      <c r="G16" s="2">
        <v>15525</v>
      </c>
      <c r="H16" s="2">
        <v>610</v>
      </c>
      <c r="I16" s="3">
        <v>0.5</v>
      </c>
      <c r="J16" s="3">
        <v>0.48</v>
      </c>
      <c r="K16" s="3">
        <v>0.02</v>
      </c>
      <c r="M16" s="37"/>
      <c r="N16" s="37"/>
      <c r="O16" s="37"/>
      <c r="P16" s="37"/>
      <c r="Q16" s="37"/>
      <c r="R16" s="37"/>
      <c r="S16" s="37"/>
      <c r="T16" s="37"/>
      <c r="U16" s="37"/>
      <c r="V16" s="37"/>
    </row>
    <row r="17" spans="1:22" x14ac:dyDescent="0.35">
      <c r="A17" t="s">
        <v>334</v>
      </c>
      <c r="B17" s="2">
        <v>32130</v>
      </c>
      <c r="C17" s="3">
        <v>0.38</v>
      </c>
      <c r="D17" s="2">
        <v>31125</v>
      </c>
      <c r="E17" s="3">
        <v>0.37</v>
      </c>
      <c r="F17" s="2">
        <v>14940</v>
      </c>
      <c r="G17" s="2">
        <v>15470</v>
      </c>
      <c r="H17" s="2">
        <v>715</v>
      </c>
      <c r="I17" s="3">
        <v>0.48</v>
      </c>
      <c r="J17" s="3">
        <v>0.5</v>
      </c>
      <c r="K17" s="3">
        <v>0.02</v>
      </c>
      <c r="M17" s="37"/>
      <c r="N17" s="37"/>
      <c r="O17" s="37"/>
      <c r="P17" s="37"/>
      <c r="Q17" s="37"/>
      <c r="R17" s="37"/>
      <c r="S17" s="37"/>
      <c r="T17" s="37"/>
      <c r="U17" s="37"/>
      <c r="V17" s="37"/>
    </row>
    <row r="18" spans="1:22" x14ac:dyDescent="0.35">
      <c r="A18" t="s">
        <v>335</v>
      </c>
      <c r="B18" s="2">
        <v>34690</v>
      </c>
      <c r="C18" s="3">
        <v>0.4</v>
      </c>
      <c r="D18" s="2">
        <v>34870</v>
      </c>
      <c r="E18" s="3">
        <v>0.39</v>
      </c>
      <c r="F18" s="2">
        <v>15435</v>
      </c>
      <c r="G18" s="2">
        <v>18990</v>
      </c>
      <c r="H18" s="2">
        <v>445</v>
      </c>
      <c r="I18" s="3">
        <v>0.44</v>
      </c>
      <c r="J18" s="3">
        <v>0.54</v>
      </c>
      <c r="K18" s="3">
        <v>0.01</v>
      </c>
      <c r="M18" s="37"/>
      <c r="N18" s="37"/>
      <c r="O18" s="37"/>
      <c r="P18" s="37"/>
      <c r="Q18" s="37"/>
      <c r="R18" s="37"/>
      <c r="S18" s="37"/>
      <c r="T18" s="37"/>
      <c r="U18" s="37"/>
      <c r="V18" s="37"/>
    </row>
    <row r="19" spans="1:22" x14ac:dyDescent="0.35">
      <c r="A19" t="s">
        <v>336</v>
      </c>
      <c r="B19" s="2">
        <v>154855</v>
      </c>
      <c r="C19" s="3">
        <v>0.36</v>
      </c>
      <c r="D19" s="2">
        <v>148820</v>
      </c>
      <c r="E19" s="3">
        <v>0.35</v>
      </c>
      <c r="F19" s="2">
        <v>73580</v>
      </c>
      <c r="G19" s="2">
        <v>71280</v>
      </c>
      <c r="H19" s="2">
        <v>3960</v>
      </c>
      <c r="I19" s="3">
        <v>0.49</v>
      </c>
      <c r="J19" s="3">
        <v>0.48</v>
      </c>
      <c r="K19" s="3">
        <v>0.03</v>
      </c>
      <c r="M19" s="37"/>
      <c r="N19" s="37"/>
      <c r="O19" s="37"/>
      <c r="P19" s="37"/>
      <c r="Q19" s="37"/>
      <c r="R19" s="37"/>
      <c r="S19" s="37"/>
      <c r="T19" s="37"/>
      <c r="U19" s="37"/>
      <c r="V19" s="37"/>
    </row>
    <row r="20" spans="1:22" x14ac:dyDescent="0.35">
      <c r="A20" t="s">
        <v>337</v>
      </c>
      <c r="B20" s="2">
        <v>0</v>
      </c>
      <c r="C20" s="3">
        <v>0</v>
      </c>
      <c r="D20" s="2">
        <v>0</v>
      </c>
      <c r="E20" s="3">
        <v>0</v>
      </c>
      <c r="F20" s="2">
        <v>0</v>
      </c>
      <c r="G20" s="2">
        <v>0</v>
      </c>
      <c r="H20" s="2">
        <v>0</v>
      </c>
      <c r="I20" s="3">
        <v>0</v>
      </c>
      <c r="J20" s="3">
        <v>0</v>
      </c>
      <c r="K20" s="3">
        <v>0</v>
      </c>
      <c r="M20" s="37"/>
      <c r="N20" s="37"/>
      <c r="O20" s="37"/>
      <c r="P20" s="37"/>
      <c r="Q20" s="37"/>
      <c r="R20" s="37"/>
      <c r="S20" s="37"/>
      <c r="T20" s="37"/>
      <c r="U20" s="37"/>
      <c r="V20" s="37"/>
    </row>
    <row r="21" spans="1:22" x14ac:dyDescent="0.35">
      <c r="A21" t="s">
        <v>338</v>
      </c>
      <c r="B21" s="2">
        <v>27295</v>
      </c>
      <c r="C21" s="3">
        <v>0.21</v>
      </c>
      <c r="D21" s="2">
        <v>26525</v>
      </c>
      <c r="E21" s="3">
        <v>0.22</v>
      </c>
      <c r="F21" s="2">
        <v>18135</v>
      </c>
      <c r="G21" s="2">
        <v>7600</v>
      </c>
      <c r="H21" s="2">
        <v>785</v>
      </c>
      <c r="I21" s="3">
        <v>0.68</v>
      </c>
      <c r="J21" s="3">
        <v>0.28999999999999998</v>
      </c>
      <c r="K21" s="3">
        <v>0.03</v>
      </c>
      <c r="M21" s="37"/>
      <c r="N21" s="37"/>
      <c r="O21" s="37"/>
      <c r="P21" s="37"/>
      <c r="Q21" s="37"/>
      <c r="R21" s="37"/>
      <c r="S21" s="37"/>
      <c r="T21" s="37"/>
      <c r="U21" s="37"/>
      <c r="V21" s="37"/>
    </row>
    <row r="22" spans="1:22" x14ac:dyDescent="0.35">
      <c r="A22" t="s">
        <v>339</v>
      </c>
      <c r="B22" s="2">
        <v>33125</v>
      </c>
      <c r="C22" s="3">
        <v>0.28000000000000003</v>
      </c>
      <c r="D22" s="2">
        <v>32040</v>
      </c>
      <c r="E22" s="3">
        <v>0.28000000000000003</v>
      </c>
      <c r="F22" s="2">
        <v>21555</v>
      </c>
      <c r="G22" s="2">
        <v>10125</v>
      </c>
      <c r="H22" s="2">
        <v>360</v>
      </c>
      <c r="I22" s="3">
        <v>0.67</v>
      </c>
      <c r="J22" s="3">
        <v>0.32</v>
      </c>
      <c r="K22" s="3">
        <v>0.01</v>
      </c>
      <c r="M22" s="37"/>
      <c r="N22" s="37"/>
      <c r="O22" s="37"/>
      <c r="P22" s="37"/>
      <c r="Q22" s="37"/>
      <c r="R22" s="37"/>
      <c r="S22" s="37"/>
      <c r="T22" s="37"/>
      <c r="U22" s="37"/>
      <c r="V22" s="37"/>
    </row>
    <row r="23" spans="1:22" x14ac:dyDescent="0.35">
      <c r="A23" t="s">
        <v>340</v>
      </c>
      <c r="B23" s="2">
        <v>24075</v>
      </c>
      <c r="C23" s="3">
        <v>0.28999999999999998</v>
      </c>
      <c r="D23" s="2">
        <v>23470</v>
      </c>
      <c r="E23" s="3">
        <v>0.28000000000000003</v>
      </c>
      <c r="F23" s="2">
        <v>16665</v>
      </c>
      <c r="G23" s="2">
        <v>5105</v>
      </c>
      <c r="H23" s="2">
        <v>1700</v>
      </c>
      <c r="I23" s="3">
        <v>0.71</v>
      </c>
      <c r="J23" s="3">
        <v>0.22</v>
      </c>
      <c r="K23" s="3">
        <v>7.0000000000000007E-2</v>
      </c>
      <c r="M23" s="37"/>
      <c r="N23" s="37"/>
      <c r="O23" s="37"/>
      <c r="P23" s="37"/>
      <c r="Q23" s="37"/>
      <c r="R23" s="37"/>
      <c r="S23" s="37"/>
      <c r="T23" s="37"/>
      <c r="U23" s="37"/>
      <c r="V23" s="37"/>
    </row>
    <row r="24" spans="1:22" x14ac:dyDescent="0.35">
      <c r="A24" t="s">
        <v>341</v>
      </c>
      <c r="B24" s="2">
        <v>21950</v>
      </c>
      <c r="C24" s="3">
        <v>0.26</v>
      </c>
      <c r="D24" s="2">
        <v>22525</v>
      </c>
      <c r="E24" s="3">
        <v>0.25</v>
      </c>
      <c r="F24" s="2">
        <v>15960</v>
      </c>
      <c r="G24" s="2">
        <v>6110</v>
      </c>
      <c r="H24" s="2">
        <v>455</v>
      </c>
      <c r="I24" s="3">
        <v>0.71</v>
      </c>
      <c r="J24" s="3">
        <v>0.27</v>
      </c>
      <c r="K24" s="3">
        <v>0.02</v>
      </c>
      <c r="M24" s="37"/>
      <c r="N24" s="37"/>
      <c r="O24" s="37"/>
      <c r="P24" s="37"/>
      <c r="Q24" s="37"/>
      <c r="R24" s="37"/>
      <c r="S24" s="37"/>
      <c r="T24" s="37"/>
      <c r="U24" s="37"/>
      <c r="V24" s="37"/>
    </row>
    <row r="25" spans="1:22" x14ac:dyDescent="0.35">
      <c r="A25" t="s">
        <v>342</v>
      </c>
      <c r="B25" s="2">
        <v>106445</v>
      </c>
      <c r="C25" s="3">
        <v>0.24</v>
      </c>
      <c r="D25" s="2">
        <v>104560</v>
      </c>
      <c r="E25" s="3">
        <v>0.25</v>
      </c>
      <c r="F25" s="2">
        <v>72320</v>
      </c>
      <c r="G25" s="2">
        <v>28940</v>
      </c>
      <c r="H25" s="2">
        <v>3300</v>
      </c>
      <c r="I25" s="3">
        <v>0.69</v>
      </c>
      <c r="J25" s="3">
        <v>0.28000000000000003</v>
      </c>
      <c r="K25" s="3">
        <v>0.03</v>
      </c>
      <c r="M25" s="37"/>
      <c r="N25" s="37"/>
      <c r="O25" s="37"/>
      <c r="P25" s="37"/>
      <c r="Q25" s="37"/>
      <c r="R25" s="37"/>
      <c r="S25" s="37"/>
      <c r="T25" s="37"/>
      <c r="U25" s="37"/>
      <c r="V25" s="37"/>
    </row>
    <row r="26" spans="1:22" x14ac:dyDescent="0.35">
      <c r="A26" t="s">
        <v>343</v>
      </c>
      <c r="B26" s="2">
        <v>19480</v>
      </c>
      <c r="C26" s="3">
        <v>1</v>
      </c>
      <c r="D26" s="2">
        <v>17935</v>
      </c>
      <c r="E26" s="3">
        <v>1</v>
      </c>
      <c r="F26" s="2">
        <v>11505</v>
      </c>
      <c r="G26" s="2">
        <v>6080</v>
      </c>
      <c r="H26" s="2">
        <v>350</v>
      </c>
      <c r="I26" s="3">
        <v>0.64</v>
      </c>
      <c r="J26" s="3">
        <v>0.34</v>
      </c>
      <c r="K26" s="3">
        <v>0.02</v>
      </c>
      <c r="M26" s="37"/>
      <c r="N26" s="37"/>
      <c r="O26" s="37"/>
      <c r="P26" s="37"/>
      <c r="Q26" s="37"/>
      <c r="R26" s="37"/>
      <c r="S26" s="37"/>
      <c r="T26" s="37"/>
      <c r="U26" s="37"/>
      <c r="V26" s="37"/>
    </row>
    <row r="27" spans="1:22" x14ac:dyDescent="0.35">
      <c r="A27" t="s">
        <v>344</v>
      </c>
      <c r="B27" s="2">
        <v>128075</v>
      </c>
      <c r="C27" s="3">
        <v>1</v>
      </c>
      <c r="D27" s="2">
        <v>120680</v>
      </c>
      <c r="E27" s="3">
        <v>1</v>
      </c>
      <c r="F27" s="2">
        <v>80095</v>
      </c>
      <c r="G27" s="2">
        <v>35370</v>
      </c>
      <c r="H27" s="2">
        <v>5210</v>
      </c>
      <c r="I27" s="3">
        <v>0.66</v>
      </c>
      <c r="J27" s="3">
        <v>0.28999999999999998</v>
      </c>
      <c r="K27" s="3">
        <v>0.04</v>
      </c>
      <c r="M27" s="37"/>
      <c r="N27" s="37"/>
      <c r="O27" s="37"/>
      <c r="P27" s="37"/>
      <c r="Q27" s="37"/>
      <c r="R27" s="37"/>
      <c r="S27" s="37"/>
      <c r="T27" s="37"/>
      <c r="U27" s="37"/>
      <c r="V27" s="37"/>
    </row>
    <row r="28" spans="1:22" x14ac:dyDescent="0.35">
      <c r="A28" t="s">
        <v>345</v>
      </c>
      <c r="B28" s="2">
        <v>118605</v>
      </c>
      <c r="C28" s="3">
        <v>1</v>
      </c>
      <c r="D28" s="2">
        <v>112445</v>
      </c>
      <c r="E28" s="3">
        <v>1</v>
      </c>
      <c r="F28" s="2">
        <v>76955</v>
      </c>
      <c r="G28" s="2">
        <v>33480</v>
      </c>
      <c r="H28" s="2">
        <v>2010</v>
      </c>
      <c r="I28" s="3">
        <v>0.68</v>
      </c>
      <c r="J28" s="3">
        <v>0.3</v>
      </c>
      <c r="K28" s="3">
        <v>0.02</v>
      </c>
      <c r="M28" s="37"/>
      <c r="N28" s="37"/>
      <c r="O28" s="37"/>
      <c r="P28" s="37"/>
      <c r="Q28" s="37"/>
      <c r="R28" s="37"/>
      <c r="S28" s="37"/>
      <c r="T28" s="37"/>
      <c r="U28" s="37"/>
      <c r="V28" s="37"/>
    </row>
    <row r="29" spans="1:22" x14ac:dyDescent="0.35">
      <c r="A29" t="s">
        <v>346</v>
      </c>
      <c r="B29" s="2">
        <v>84235</v>
      </c>
      <c r="C29" s="3">
        <v>1</v>
      </c>
      <c r="D29" s="2">
        <v>83000</v>
      </c>
      <c r="E29" s="3">
        <v>1</v>
      </c>
      <c r="F29" s="2">
        <v>57490</v>
      </c>
      <c r="G29" s="2">
        <v>20010</v>
      </c>
      <c r="H29" s="2">
        <v>5500</v>
      </c>
      <c r="I29" s="3">
        <v>0.69</v>
      </c>
      <c r="J29" s="3">
        <v>0.24</v>
      </c>
      <c r="K29" s="3">
        <v>7.0000000000000007E-2</v>
      </c>
      <c r="M29" s="37"/>
      <c r="N29" s="37"/>
      <c r="O29" s="37"/>
      <c r="P29" s="37"/>
      <c r="Q29" s="37"/>
      <c r="R29" s="37"/>
      <c r="S29" s="37"/>
      <c r="T29" s="37"/>
      <c r="U29" s="37"/>
      <c r="V29" s="37"/>
    </row>
    <row r="30" spans="1:22" x14ac:dyDescent="0.35">
      <c r="A30" t="s">
        <v>347</v>
      </c>
      <c r="B30" s="2">
        <v>85725</v>
      </c>
      <c r="C30" s="3">
        <v>1</v>
      </c>
      <c r="D30" s="2">
        <v>89045</v>
      </c>
      <c r="E30" s="3">
        <v>1</v>
      </c>
      <c r="F30" s="2">
        <v>58450</v>
      </c>
      <c r="G30" s="2">
        <v>27875</v>
      </c>
      <c r="H30" s="2">
        <v>2725</v>
      </c>
      <c r="I30" s="3">
        <v>0.66</v>
      </c>
      <c r="J30" s="3">
        <v>0.31</v>
      </c>
      <c r="K30" s="3">
        <v>0.03</v>
      </c>
      <c r="M30" s="37"/>
      <c r="N30" s="37"/>
      <c r="O30" s="37"/>
      <c r="P30" s="37"/>
      <c r="Q30" s="37"/>
      <c r="R30" s="37"/>
      <c r="S30" s="37"/>
      <c r="T30" s="37"/>
      <c r="U30" s="37"/>
      <c r="V30" s="37"/>
    </row>
    <row r="31" spans="1:22" x14ac:dyDescent="0.35">
      <c r="A31" t="s">
        <v>348</v>
      </c>
      <c r="B31" s="2">
        <v>436115</v>
      </c>
      <c r="C31" s="3">
        <v>1</v>
      </c>
      <c r="D31" s="2">
        <v>423105</v>
      </c>
      <c r="E31" s="3">
        <v>1</v>
      </c>
      <c r="F31" s="2">
        <v>284495</v>
      </c>
      <c r="G31" s="2">
        <v>122815</v>
      </c>
      <c r="H31" s="2">
        <v>15795</v>
      </c>
      <c r="I31" s="3">
        <v>0.67</v>
      </c>
      <c r="J31" s="3">
        <v>0.28999999999999998</v>
      </c>
      <c r="K31" s="3">
        <v>0.04</v>
      </c>
      <c r="M31" s="37"/>
      <c r="N31" s="37"/>
      <c r="O31" s="37"/>
      <c r="P31" s="37"/>
      <c r="Q31" s="37"/>
      <c r="R31" s="37"/>
      <c r="S31" s="37"/>
      <c r="T31" s="37"/>
      <c r="U31" s="37"/>
      <c r="V31" s="37"/>
    </row>
    <row r="32" spans="1:22" x14ac:dyDescent="0.35">
      <c r="A32" t="s">
        <v>349</v>
      </c>
      <c r="B32" s="2">
        <v>705</v>
      </c>
      <c r="C32" s="3">
        <v>0.04</v>
      </c>
      <c r="D32" s="2">
        <v>400</v>
      </c>
      <c r="E32" s="3">
        <v>0.02</v>
      </c>
      <c r="F32" s="2">
        <v>20</v>
      </c>
      <c r="G32" s="2">
        <v>250</v>
      </c>
      <c r="H32" s="2">
        <v>130</v>
      </c>
      <c r="I32" s="3">
        <v>0.05</v>
      </c>
      <c r="J32" s="3">
        <v>0.63</v>
      </c>
      <c r="K32" s="3">
        <v>0.32</v>
      </c>
      <c r="M32" s="37"/>
      <c r="N32" s="37"/>
      <c r="O32" s="37"/>
      <c r="P32" s="37"/>
      <c r="Q32" s="37"/>
      <c r="R32" s="37"/>
      <c r="S32" s="37"/>
      <c r="T32" s="37"/>
      <c r="U32" s="37"/>
      <c r="V32" s="37"/>
    </row>
    <row r="33" spans="1:22" x14ac:dyDescent="0.35">
      <c r="A33" t="s">
        <v>350</v>
      </c>
      <c r="B33" s="2">
        <v>16170</v>
      </c>
      <c r="C33" s="3">
        <v>0.13</v>
      </c>
      <c r="D33" s="2">
        <v>15630</v>
      </c>
      <c r="E33" s="3">
        <v>0.13</v>
      </c>
      <c r="F33" s="2">
        <v>370</v>
      </c>
      <c r="G33" s="2">
        <v>14365</v>
      </c>
      <c r="H33" s="2">
        <v>900</v>
      </c>
      <c r="I33" s="3">
        <v>0.02</v>
      </c>
      <c r="J33" s="3">
        <v>0.92</v>
      </c>
      <c r="K33" s="3">
        <v>0.06</v>
      </c>
      <c r="M33" s="37"/>
      <c r="N33" s="37"/>
      <c r="O33" s="37"/>
      <c r="P33" s="37"/>
      <c r="Q33" s="37"/>
      <c r="R33" s="37"/>
      <c r="S33" s="37"/>
      <c r="T33" s="37"/>
      <c r="U33" s="37"/>
      <c r="V33" s="37"/>
    </row>
    <row r="34" spans="1:22" x14ac:dyDescent="0.35">
      <c r="A34" t="s">
        <v>351</v>
      </c>
      <c r="B34" s="2">
        <v>14270</v>
      </c>
      <c r="C34" s="3">
        <v>0.12</v>
      </c>
      <c r="D34" s="2">
        <v>12790</v>
      </c>
      <c r="E34" s="3">
        <v>0.11</v>
      </c>
      <c r="F34" s="2">
        <v>1060</v>
      </c>
      <c r="G34" s="2">
        <v>11410</v>
      </c>
      <c r="H34" s="2">
        <v>320</v>
      </c>
      <c r="I34" s="3">
        <v>0.08</v>
      </c>
      <c r="J34" s="3">
        <v>0.89</v>
      </c>
      <c r="K34" s="3">
        <v>0.03</v>
      </c>
      <c r="M34" s="37"/>
      <c r="N34" s="37"/>
      <c r="O34" s="37"/>
      <c r="P34" s="37"/>
      <c r="Q34" s="37"/>
      <c r="R34" s="37"/>
      <c r="S34" s="37"/>
      <c r="T34" s="37"/>
      <c r="U34" s="37"/>
      <c r="V34" s="37"/>
    </row>
    <row r="35" spans="1:22" x14ac:dyDescent="0.35">
      <c r="A35" t="s">
        <v>352</v>
      </c>
      <c r="B35" s="2">
        <v>7740</v>
      </c>
      <c r="C35" s="3">
        <v>0.09</v>
      </c>
      <c r="D35" s="2">
        <v>7275</v>
      </c>
      <c r="E35" s="3">
        <v>0.09</v>
      </c>
      <c r="F35" s="2">
        <v>560</v>
      </c>
      <c r="G35" s="2">
        <v>5915</v>
      </c>
      <c r="H35" s="2">
        <v>800</v>
      </c>
      <c r="I35" s="3">
        <v>0.08</v>
      </c>
      <c r="J35" s="3">
        <v>0.81</v>
      </c>
      <c r="K35" s="3">
        <v>0.11</v>
      </c>
      <c r="M35" s="37"/>
      <c r="N35" s="37"/>
      <c r="O35" s="37"/>
      <c r="P35" s="37"/>
      <c r="Q35" s="37"/>
      <c r="R35" s="37"/>
      <c r="S35" s="37"/>
      <c r="T35" s="37"/>
      <c r="U35" s="37"/>
      <c r="V35" s="37"/>
    </row>
    <row r="36" spans="1:22" x14ac:dyDescent="0.35">
      <c r="A36" t="s">
        <v>353</v>
      </c>
      <c r="B36" s="2">
        <v>10120</v>
      </c>
      <c r="C36" s="3">
        <v>0.12</v>
      </c>
      <c r="D36" s="2">
        <v>10900</v>
      </c>
      <c r="E36" s="3">
        <v>0.12</v>
      </c>
      <c r="F36" s="2">
        <v>595</v>
      </c>
      <c r="G36" s="2">
        <v>9695</v>
      </c>
      <c r="H36" s="2">
        <v>610</v>
      </c>
      <c r="I36" s="3">
        <v>0.05</v>
      </c>
      <c r="J36" s="3">
        <v>0.89</v>
      </c>
      <c r="K36" s="3">
        <v>0.06</v>
      </c>
      <c r="M36" s="37"/>
      <c r="N36" s="37"/>
      <c r="O36" s="37"/>
      <c r="P36" s="37"/>
      <c r="Q36" s="37"/>
      <c r="R36" s="37"/>
      <c r="S36" s="37"/>
      <c r="T36" s="37"/>
      <c r="U36" s="37"/>
      <c r="V36" s="37"/>
    </row>
    <row r="37" spans="1:22" x14ac:dyDescent="0.35">
      <c r="A37" t="s">
        <v>354</v>
      </c>
      <c r="B37" s="2">
        <v>49005</v>
      </c>
      <c r="C37" s="3">
        <v>0.11</v>
      </c>
      <c r="D37" s="2">
        <v>46995</v>
      </c>
      <c r="E37" s="3">
        <v>0.11</v>
      </c>
      <c r="F37" s="2">
        <v>2605</v>
      </c>
      <c r="G37" s="2">
        <v>41630</v>
      </c>
      <c r="H37" s="2">
        <v>2760</v>
      </c>
      <c r="I37" s="3">
        <v>0.06</v>
      </c>
      <c r="J37" s="3">
        <v>0.89</v>
      </c>
      <c r="K37" s="3">
        <v>0.06</v>
      </c>
      <c r="M37" s="37"/>
      <c r="N37" s="37"/>
      <c r="O37" s="37"/>
      <c r="P37" s="37"/>
      <c r="Q37" s="37"/>
      <c r="R37" s="37"/>
      <c r="S37" s="37"/>
      <c r="T37" s="37"/>
      <c r="U37" s="37"/>
      <c r="V37"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{C221E739-EC49-4934-92E3-374BD9DC7AA4}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221E739-EC49-4934-92E3-374BD9DC7AA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9"/>
  <sheetViews>
    <sheetView zoomScaleNormal="100" workbookViewId="0"/>
  </sheetViews>
  <sheetFormatPr defaultColWidth="10.58203125" defaultRowHeight="15.5" x14ac:dyDescent="0.35"/>
  <cols>
    <col min="1" max="1" width="35.58203125" customWidth="1"/>
    <col min="2" max="11" width="16.58203125" customWidth="1"/>
  </cols>
  <sheetData>
    <row r="1" spans="1:22" ht="62" x14ac:dyDescent="0.35">
      <c r="A1" s="29" t="s">
        <v>355</v>
      </c>
      <c r="B1" s="1" t="s">
        <v>215</v>
      </c>
      <c r="C1" s="1" t="s">
        <v>153</v>
      </c>
      <c r="D1" s="1" t="s">
        <v>227</v>
      </c>
      <c r="E1" s="1" t="s">
        <v>317</v>
      </c>
      <c r="F1" s="1" t="s">
        <v>318</v>
      </c>
      <c r="G1" s="1" t="s">
        <v>287</v>
      </c>
      <c r="H1" s="1" t="s">
        <v>154</v>
      </c>
      <c r="I1" s="1" t="s">
        <v>155</v>
      </c>
      <c r="J1" s="1" t="s">
        <v>156</v>
      </c>
    </row>
    <row r="2" spans="1:22" x14ac:dyDescent="0.35">
      <c r="A2" t="s">
        <v>356</v>
      </c>
      <c r="B2" s="2">
        <v>305</v>
      </c>
      <c r="C2" s="3">
        <v>0.02</v>
      </c>
      <c r="D2" s="2">
        <v>275</v>
      </c>
      <c r="E2" s="2">
        <v>190</v>
      </c>
      <c r="F2" s="2">
        <v>80</v>
      </c>
      <c r="G2" s="2">
        <v>5</v>
      </c>
      <c r="H2" s="3">
        <v>0.69</v>
      </c>
      <c r="I2" s="3">
        <v>0.28999999999999998</v>
      </c>
      <c r="J2" s="3">
        <v>0.02</v>
      </c>
      <c r="L2" s="37"/>
      <c r="M2" s="37"/>
      <c r="N2" s="37"/>
      <c r="O2" s="37"/>
      <c r="P2" s="37"/>
      <c r="Q2" s="37"/>
      <c r="R2" s="37"/>
      <c r="S2" s="37"/>
      <c r="T2" s="37"/>
      <c r="U2" s="37"/>
      <c r="V2" s="37"/>
    </row>
    <row r="3" spans="1:22" x14ac:dyDescent="0.35">
      <c r="A3" t="s">
        <v>357</v>
      </c>
      <c r="B3" s="2">
        <v>780</v>
      </c>
      <c r="C3" s="3">
        <v>0.01</v>
      </c>
      <c r="D3" s="2">
        <v>705</v>
      </c>
      <c r="E3" s="2">
        <v>540</v>
      </c>
      <c r="F3" s="2">
        <v>80</v>
      </c>
      <c r="G3" s="2">
        <v>80</v>
      </c>
      <c r="H3" s="3">
        <v>0.77</v>
      </c>
      <c r="I3" s="3">
        <v>0.12</v>
      </c>
      <c r="J3" s="3">
        <v>0.12</v>
      </c>
      <c r="L3" s="37"/>
      <c r="M3" s="37"/>
      <c r="N3" s="37"/>
      <c r="O3" s="37"/>
      <c r="P3" s="37"/>
      <c r="Q3" s="37"/>
      <c r="R3" s="37"/>
      <c r="S3" s="37"/>
      <c r="T3" s="37"/>
    </row>
    <row r="4" spans="1:22" x14ac:dyDescent="0.35">
      <c r="A4" t="s">
        <v>358</v>
      </c>
      <c r="B4" s="2">
        <v>560</v>
      </c>
      <c r="C4" s="3">
        <v>0</v>
      </c>
      <c r="D4" s="2">
        <v>545</v>
      </c>
      <c r="E4" s="2">
        <v>470</v>
      </c>
      <c r="F4" s="2">
        <v>55</v>
      </c>
      <c r="G4" s="2">
        <v>20</v>
      </c>
      <c r="H4" s="3">
        <v>0.86</v>
      </c>
      <c r="I4" s="3">
        <v>0.1</v>
      </c>
      <c r="J4" s="3">
        <v>0.04</v>
      </c>
      <c r="L4" s="37"/>
      <c r="M4" s="37"/>
      <c r="N4" s="37"/>
      <c r="O4" s="37"/>
      <c r="P4" s="37"/>
      <c r="Q4" s="37"/>
      <c r="R4" s="37"/>
      <c r="S4" s="37"/>
      <c r="T4" s="37"/>
    </row>
    <row r="5" spans="1:22" x14ac:dyDescent="0.35">
      <c r="A5" t="s">
        <v>359</v>
      </c>
      <c r="B5" s="2">
        <v>530</v>
      </c>
      <c r="C5" s="3">
        <v>0.01</v>
      </c>
      <c r="D5" s="2">
        <v>565</v>
      </c>
      <c r="E5" s="2">
        <v>495</v>
      </c>
      <c r="F5" s="2">
        <v>40</v>
      </c>
      <c r="G5" s="2">
        <v>30</v>
      </c>
      <c r="H5" s="3">
        <v>0.88</v>
      </c>
      <c r="I5" s="3">
        <v>7.0000000000000007E-2</v>
      </c>
      <c r="J5" s="3">
        <v>0.05</v>
      </c>
      <c r="L5" s="37"/>
      <c r="M5" s="37"/>
      <c r="N5" s="37"/>
      <c r="O5" s="37"/>
      <c r="P5" s="37"/>
      <c r="Q5" s="37"/>
      <c r="R5" s="37"/>
      <c r="S5" s="37"/>
      <c r="T5" s="37"/>
    </row>
    <row r="6" spans="1:22" x14ac:dyDescent="0.35">
      <c r="A6" t="s">
        <v>360</v>
      </c>
      <c r="B6" s="2">
        <v>640</v>
      </c>
      <c r="C6" s="3">
        <v>0.01</v>
      </c>
      <c r="D6" s="2">
        <v>560</v>
      </c>
      <c r="E6" s="2">
        <v>490</v>
      </c>
      <c r="F6" s="2">
        <v>60</v>
      </c>
      <c r="G6" s="2">
        <v>15</v>
      </c>
      <c r="H6" s="3">
        <v>0.87</v>
      </c>
      <c r="I6" s="3">
        <v>0.11</v>
      </c>
      <c r="J6" s="3">
        <v>0.02</v>
      </c>
      <c r="L6" s="37"/>
      <c r="M6" s="37"/>
      <c r="N6" s="37"/>
      <c r="O6" s="37"/>
      <c r="P6" s="37"/>
      <c r="Q6" s="37"/>
      <c r="R6" s="37"/>
      <c r="S6" s="37"/>
      <c r="T6" s="37"/>
    </row>
    <row r="7" spans="1:22" x14ac:dyDescent="0.35">
      <c r="A7" t="s">
        <v>361</v>
      </c>
      <c r="B7" s="2">
        <v>5775</v>
      </c>
      <c r="C7" s="3">
        <v>0.3</v>
      </c>
      <c r="D7" s="2">
        <v>5285</v>
      </c>
      <c r="E7" s="2">
        <v>3175</v>
      </c>
      <c r="F7" s="2">
        <v>2000</v>
      </c>
      <c r="G7" s="2">
        <v>110</v>
      </c>
      <c r="H7" s="3">
        <v>0.6</v>
      </c>
      <c r="I7" s="3">
        <v>0.38</v>
      </c>
      <c r="J7" s="3">
        <v>0.02</v>
      </c>
      <c r="L7" s="37"/>
      <c r="M7" s="37"/>
      <c r="N7" s="37"/>
      <c r="O7" s="37"/>
      <c r="P7" s="37"/>
      <c r="Q7" s="37"/>
      <c r="R7" s="37"/>
      <c r="S7" s="37"/>
      <c r="T7" s="37"/>
    </row>
    <row r="8" spans="1:22" x14ac:dyDescent="0.35">
      <c r="A8" t="s">
        <v>362</v>
      </c>
      <c r="B8" s="2">
        <v>28065</v>
      </c>
      <c r="C8" s="3">
        <v>0.22</v>
      </c>
      <c r="D8" s="2">
        <v>26220</v>
      </c>
      <c r="E8" s="2">
        <v>17415</v>
      </c>
      <c r="F8" s="2">
        <v>7410</v>
      </c>
      <c r="G8" s="2">
        <v>1395</v>
      </c>
      <c r="H8" s="3">
        <v>0.66</v>
      </c>
      <c r="I8" s="3">
        <v>0.28000000000000003</v>
      </c>
      <c r="J8" s="3">
        <v>0.05</v>
      </c>
      <c r="L8" s="37"/>
      <c r="M8" s="37"/>
      <c r="N8" s="37"/>
      <c r="O8" s="37"/>
      <c r="P8" s="37"/>
      <c r="Q8" s="37"/>
      <c r="R8" s="37"/>
      <c r="S8" s="37"/>
      <c r="T8" s="37"/>
    </row>
    <row r="9" spans="1:22" x14ac:dyDescent="0.35">
      <c r="A9" t="s">
        <v>363</v>
      </c>
      <c r="B9" s="2">
        <v>20295</v>
      </c>
      <c r="C9" s="3">
        <v>0.17</v>
      </c>
      <c r="D9" s="2">
        <v>19740</v>
      </c>
      <c r="E9" s="2">
        <v>14555</v>
      </c>
      <c r="F9" s="2">
        <v>4720</v>
      </c>
      <c r="G9" s="2">
        <v>460</v>
      </c>
      <c r="H9" s="3">
        <v>0.74</v>
      </c>
      <c r="I9" s="3">
        <v>0.24</v>
      </c>
      <c r="J9" s="3">
        <v>0.02</v>
      </c>
      <c r="L9" s="37"/>
      <c r="M9" s="37"/>
      <c r="N9" s="37"/>
      <c r="O9" s="37"/>
      <c r="P9" s="37"/>
      <c r="Q9" s="37"/>
      <c r="R9" s="37"/>
      <c r="S9" s="37"/>
      <c r="T9" s="37"/>
    </row>
    <row r="10" spans="1:22" x14ac:dyDescent="0.35">
      <c r="A10" t="s">
        <v>364</v>
      </c>
      <c r="B10" s="2">
        <v>15525</v>
      </c>
      <c r="C10" s="3">
        <v>0.18</v>
      </c>
      <c r="D10" s="2">
        <v>15440</v>
      </c>
      <c r="E10" s="2">
        <v>11105</v>
      </c>
      <c r="F10" s="2">
        <v>3220</v>
      </c>
      <c r="G10" s="2">
        <v>1110</v>
      </c>
      <c r="H10" s="3">
        <v>0.72</v>
      </c>
      <c r="I10" s="3">
        <v>0.21</v>
      </c>
      <c r="J10" s="3">
        <v>7.0000000000000007E-2</v>
      </c>
      <c r="L10" s="37"/>
      <c r="M10" s="37"/>
      <c r="N10" s="37"/>
      <c r="O10" s="37"/>
      <c r="P10" s="37"/>
      <c r="Q10" s="37"/>
      <c r="R10" s="37"/>
      <c r="S10" s="37"/>
      <c r="T10" s="37"/>
    </row>
    <row r="11" spans="1:22" x14ac:dyDescent="0.35">
      <c r="A11" t="s">
        <v>365</v>
      </c>
      <c r="B11" s="2">
        <v>14475</v>
      </c>
      <c r="C11" s="3">
        <v>0.17</v>
      </c>
      <c r="D11" s="2">
        <v>15110</v>
      </c>
      <c r="E11" s="2">
        <v>10640</v>
      </c>
      <c r="F11" s="2">
        <v>3950</v>
      </c>
      <c r="G11" s="2">
        <v>525</v>
      </c>
      <c r="H11" s="3">
        <v>0.7</v>
      </c>
      <c r="I11" s="3">
        <v>0.26</v>
      </c>
      <c r="J11" s="3">
        <v>0.03</v>
      </c>
      <c r="L11" s="37"/>
      <c r="M11" s="37"/>
      <c r="N11" s="37"/>
      <c r="O11" s="37"/>
      <c r="P11" s="37"/>
      <c r="Q11" s="37"/>
      <c r="R11" s="37"/>
      <c r="S11" s="37"/>
      <c r="T11" s="37"/>
    </row>
    <row r="12" spans="1:22" x14ac:dyDescent="0.35">
      <c r="A12" t="s">
        <v>366</v>
      </c>
      <c r="B12" s="2">
        <v>6120</v>
      </c>
      <c r="C12" s="3">
        <v>0.31</v>
      </c>
      <c r="D12" s="2">
        <v>5665</v>
      </c>
      <c r="E12" s="2">
        <v>3650</v>
      </c>
      <c r="F12" s="2">
        <v>1925</v>
      </c>
      <c r="G12" s="2">
        <v>90</v>
      </c>
      <c r="H12" s="3">
        <v>0.64</v>
      </c>
      <c r="I12" s="3">
        <v>0.34</v>
      </c>
      <c r="J12" s="3">
        <v>0.02</v>
      </c>
      <c r="L12" s="37"/>
      <c r="M12" s="37"/>
      <c r="N12" s="37"/>
      <c r="O12" s="37"/>
      <c r="P12" s="37"/>
      <c r="Q12" s="37"/>
      <c r="R12" s="37"/>
      <c r="S12" s="37"/>
      <c r="T12" s="37"/>
    </row>
    <row r="13" spans="1:22" x14ac:dyDescent="0.35">
      <c r="A13" t="s">
        <v>367</v>
      </c>
      <c r="B13" s="2">
        <v>37680</v>
      </c>
      <c r="C13" s="3">
        <v>0.28999999999999998</v>
      </c>
      <c r="D13" s="2">
        <v>35645</v>
      </c>
      <c r="E13" s="2">
        <v>23660</v>
      </c>
      <c r="F13" s="2">
        <v>10465</v>
      </c>
      <c r="G13" s="2">
        <v>1520</v>
      </c>
      <c r="H13" s="3">
        <v>0.66</v>
      </c>
      <c r="I13" s="3">
        <v>0.28999999999999998</v>
      </c>
      <c r="J13" s="3">
        <v>0.04</v>
      </c>
      <c r="L13" s="37"/>
      <c r="M13" s="37"/>
      <c r="N13" s="37"/>
      <c r="O13" s="37"/>
      <c r="P13" s="37"/>
      <c r="Q13" s="37"/>
      <c r="R13" s="37"/>
      <c r="S13" s="37"/>
      <c r="T13" s="37"/>
    </row>
    <row r="14" spans="1:22" x14ac:dyDescent="0.35">
      <c r="A14" t="s">
        <v>368</v>
      </c>
      <c r="B14" s="2">
        <v>32105</v>
      </c>
      <c r="C14" s="3">
        <v>0.27</v>
      </c>
      <c r="D14" s="2">
        <v>30690</v>
      </c>
      <c r="E14" s="2">
        <v>21490</v>
      </c>
      <c r="F14" s="2">
        <v>8675</v>
      </c>
      <c r="G14" s="2">
        <v>520</v>
      </c>
      <c r="H14" s="3">
        <v>0.7</v>
      </c>
      <c r="I14" s="3">
        <v>0.28000000000000003</v>
      </c>
      <c r="J14" s="3">
        <v>0.02</v>
      </c>
      <c r="L14" s="37"/>
      <c r="M14" s="37"/>
      <c r="N14" s="37"/>
      <c r="O14" s="37"/>
      <c r="P14" s="37"/>
      <c r="Q14" s="37"/>
      <c r="R14" s="37"/>
      <c r="S14" s="37"/>
      <c r="T14" s="37"/>
    </row>
    <row r="15" spans="1:22" x14ac:dyDescent="0.35">
      <c r="A15" t="s">
        <v>369</v>
      </c>
      <c r="B15" s="2">
        <v>23150</v>
      </c>
      <c r="C15" s="3">
        <v>0.27</v>
      </c>
      <c r="D15" s="2">
        <v>22785</v>
      </c>
      <c r="E15" s="2">
        <v>16025</v>
      </c>
      <c r="F15" s="2">
        <v>5190</v>
      </c>
      <c r="G15" s="2">
        <v>1570</v>
      </c>
      <c r="H15" s="3">
        <v>0.7</v>
      </c>
      <c r="I15" s="3">
        <v>0.23</v>
      </c>
      <c r="J15" s="3">
        <v>7.0000000000000007E-2</v>
      </c>
      <c r="L15" s="37"/>
      <c r="M15" s="37"/>
      <c r="N15" s="37"/>
      <c r="O15" s="37"/>
      <c r="P15" s="37"/>
      <c r="Q15" s="37"/>
      <c r="R15" s="37"/>
      <c r="S15" s="37"/>
      <c r="T15" s="37"/>
    </row>
    <row r="16" spans="1:22" x14ac:dyDescent="0.35">
      <c r="A16" t="s">
        <v>370</v>
      </c>
      <c r="B16" s="2">
        <v>21925</v>
      </c>
      <c r="C16" s="3">
        <v>0.26</v>
      </c>
      <c r="D16" s="2">
        <v>23135</v>
      </c>
      <c r="E16" s="2">
        <v>15890</v>
      </c>
      <c r="F16" s="2">
        <v>6475</v>
      </c>
      <c r="G16" s="2">
        <v>770</v>
      </c>
      <c r="H16" s="3">
        <v>0.69</v>
      </c>
      <c r="I16" s="3">
        <v>0.28000000000000003</v>
      </c>
      <c r="J16" s="3">
        <v>0.03</v>
      </c>
      <c r="L16" s="37"/>
      <c r="M16" s="37"/>
      <c r="N16" s="37"/>
      <c r="O16" s="37"/>
      <c r="P16" s="37"/>
      <c r="Q16" s="37"/>
      <c r="R16" s="37"/>
      <c r="S16" s="37"/>
      <c r="T16" s="37"/>
    </row>
    <row r="17" spans="1:20" x14ac:dyDescent="0.35">
      <c r="A17" t="s">
        <v>371</v>
      </c>
      <c r="B17" s="2">
        <v>4580</v>
      </c>
      <c r="C17" s="3">
        <v>0.24</v>
      </c>
      <c r="D17" s="2">
        <v>4245</v>
      </c>
      <c r="E17" s="2">
        <v>2795</v>
      </c>
      <c r="F17" s="2">
        <v>1385</v>
      </c>
      <c r="G17" s="2">
        <v>65</v>
      </c>
      <c r="H17" s="3">
        <v>0.66</v>
      </c>
      <c r="I17" s="3">
        <v>0.33</v>
      </c>
      <c r="J17" s="3">
        <v>0.02</v>
      </c>
      <c r="L17" s="37"/>
      <c r="M17" s="37"/>
      <c r="N17" s="37"/>
      <c r="O17" s="37"/>
      <c r="P17" s="37"/>
      <c r="Q17" s="37"/>
      <c r="R17" s="37"/>
      <c r="S17" s="37"/>
      <c r="T17" s="37"/>
    </row>
    <row r="18" spans="1:20" x14ac:dyDescent="0.35">
      <c r="A18" t="s">
        <v>372</v>
      </c>
      <c r="B18" s="2">
        <v>32685</v>
      </c>
      <c r="C18" s="3">
        <v>0.26</v>
      </c>
      <c r="D18" s="2">
        <v>30880</v>
      </c>
      <c r="E18" s="2">
        <v>20400</v>
      </c>
      <c r="F18" s="2">
        <v>9360</v>
      </c>
      <c r="G18" s="2">
        <v>1115</v>
      </c>
      <c r="H18" s="3">
        <v>0.66</v>
      </c>
      <c r="I18" s="3">
        <v>0.3</v>
      </c>
      <c r="J18" s="3">
        <v>0.04</v>
      </c>
      <c r="L18" s="37"/>
      <c r="M18" s="37"/>
      <c r="N18" s="37"/>
      <c r="O18" s="37"/>
      <c r="P18" s="37"/>
      <c r="Q18" s="37"/>
      <c r="R18" s="37"/>
      <c r="S18" s="37"/>
      <c r="T18" s="37"/>
    </row>
    <row r="19" spans="1:20" x14ac:dyDescent="0.35">
      <c r="A19" t="s">
        <v>373</v>
      </c>
      <c r="B19" s="2">
        <v>32100</v>
      </c>
      <c r="C19" s="3">
        <v>0.27</v>
      </c>
      <c r="D19" s="2">
        <v>30270</v>
      </c>
      <c r="E19" s="2">
        <v>20240</v>
      </c>
      <c r="F19" s="2">
        <v>9535</v>
      </c>
      <c r="G19" s="2">
        <v>500</v>
      </c>
      <c r="H19" s="3">
        <v>0.67</v>
      </c>
      <c r="I19" s="3">
        <v>0.31</v>
      </c>
      <c r="J19" s="3">
        <v>0.02</v>
      </c>
      <c r="L19" s="37"/>
      <c r="M19" s="37"/>
      <c r="N19" s="37"/>
      <c r="O19" s="37"/>
      <c r="P19" s="37"/>
      <c r="Q19" s="37"/>
      <c r="R19" s="37"/>
      <c r="S19" s="37"/>
      <c r="T19" s="37"/>
    </row>
    <row r="20" spans="1:20" x14ac:dyDescent="0.35">
      <c r="A20" t="s">
        <v>374</v>
      </c>
      <c r="B20" s="2">
        <v>22595</v>
      </c>
      <c r="C20" s="3">
        <v>0.27</v>
      </c>
      <c r="D20" s="2">
        <v>22200</v>
      </c>
      <c r="E20" s="2">
        <v>15265</v>
      </c>
      <c r="F20" s="2">
        <v>5550</v>
      </c>
      <c r="G20" s="2">
        <v>1385</v>
      </c>
      <c r="H20" s="3">
        <v>0.69</v>
      </c>
      <c r="I20" s="3">
        <v>0.25</v>
      </c>
      <c r="J20" s="3">
        <v>0.06</v>
      </c>
      <c r="L20" s="37"/>
      <c r="M20" s="37"/>
      <c r="N20" s="37"/>
      <c r="O20" s="37"/>
      <c r="P20" s="37"/>
      <c r="Q20" s="37"/>
      <c r="R20" s="37"/>
      <c r="S20" s="37"/>
      <c r="T20" s="37"/>
    </row>
    <row r="21" spans="1:20" x14ac:dyDescent="0.35">
      <c r="A21" t="s">
        <v>375</v>
      </c>
      <c r="B21" s="2">
        <v>23295</v>
      </c>
      <c r="C21" s="3">
        <v>0.27</v>
      </c>
      <c r="D21" s="2">
        <v>24415</v>
      </c>
      <c r="E21" s="2">
        <v>15915</v>
      </c>
      <c r="F21" s="2">
        <v>7800</v>
      </c>
      <c r="G21" s="2">
        <v>700</v>
      </c>
      <c r="H21" s="3">
        <v>0.65</v>
      </c>
      <c r="I21" s="3">
        <v>0.32</v>
      </c>
      <c r="J21" s="3">
        <v>0.03</v>
      </c>
      <c r="L21" s="37"/>
      <c r="M21" s="37"/>
      <c r="N21" s="37"/>
      <c r="O21" s="37"/>
      <c r="P21" s="37"/>
      <c r="Q21" s="37"/>
      <c r="R21" s="37"/>
      <c r="S21" s="37"/>
      <c r="T21" s="37"/>
    </row>
    <row r="22" spans="1:20" x14ac:dyDescent="0.35">
      <c r="A22" t="s">
        <v>376</v>
      </c>
      <c r="B22" s="2">
        <v>2075</v>
      </c>
      <c r="C22" s="3">
        <v>0.11</v>
      </c>
      <c r="D22" s="2">
        <v>1900</v>
      </c>
      <c r="E22" s="2">
        <v>1330</v>
      </c>
      <c r="F22" s="2">
        <v>540</v>
      </c>
      <c r="G22" s="2">
        <v>35</v>
      </c>
      <c r="H22" s="3">
        <v>0.7</v>
      </c>
      <c r="I22" s="3">
        <v>0.28000000000000003</v>
      </c>
      <c r="J22" s="3">
        <v>0.02</v>
      </c>
      <c r="L22" s="37"/>
      <c r="M22" s="37"/>
      <c r="N22" s="37"/>
      <c r="O22" s="37"/>
      <c r="P22" s="37"/>
      <c r="Q22" s="37"/>
      <c r="R22" s="37"/>
      <c r="S22" s="37"/>
      <c r="T22" s="37"/>
    </row>
    <row r="23" spans="1:20" x14ac:dyDescent="0.35">
      <c r="A23" t="s">
        <v>377</v>
      </c>
      <c r="B23" s="2">
        <v>19045</v>
      </c>
      <c r="C23" s="3">
        <v>0.15</v>
      </c>
      <c r="D23" s="2">
        <v>18020</v>
      </c>
      <c r="E23" s="2">
        <v>12120</v>
      </c>
      <c r="F23" s="2">
        <v>5320</v>
      </c>
      <c r="G23" s="2">
        <v>580</v>
      </c>
      <c r="H23" s="3">
        <v>0.67</v>
      </c>
      <c r="I23" s="3">
        <v>0.3</v>
      </c>
      <c r="J23" s="3">
        <v>0.03</v>
      </c>
      <c r="L23" s="37"/>
      <c r="M23" s="37"/>
      <c r="N23" s="37"/>
      <c r="O23" s="37"/>
      <c r="P23" s="37"/>
      <c r="Q23" s="37"/>
      <c r="R23" s="37"/>
      <c r="S23" s="37"/>
      <c r="T23" s="37"/>
    </row>
    <row r="24" spans="1:20" x14ac:dyDescent="0.35">
      <c r="A24" t="s">
        <v>378</v>
      </c>
      <c r="B24" s="2">
        <v>21010</v>
      </c>
      <c r="C24" s="3">
        <v>0.18</v>
      </c>
      <c r="D24" s="2">
        <v>19655</v>
      </c>
      <c r="E24" s="2">
        <v>12895</v>
      </c>
      <c r="F24" s="2">
        <v>6490</v>
      </c>
      <c r="G24" s="2">
        <v>265</v>
      </c>
      <c r="H24" s="3">
        <v>0.66</v>
      </c>
      <c r="I24" s="3">
        <v>0.33</v>
      </c>
      <c r="J24" s="3">
        <v>0.01</v>
      </c>
      <c r="L24" s="37"/>
      <c r="M24" s="37"/>
      <c r="N24" s="37"/>
      <c r="O24" s="37"/>
      <c r="P24" s="37"/>
      <c r="Q24" s="37"/>
      <c r="R24" s="37"/>
      <c r="S24" s="37"/>
      <c r="T24" s="37"/>
    </row>
    <row r="25" spans="1:20" x14ac:dyDescent="0.35">
      <c r="A25" t="s">
        <v>379</v>
      </c>
      <c r="B25" s="2">
        <v>14330</v>
      </c>
      <c r="C25" s="3">
        <v>0.17</v>
      </c>
      <c r="D25" s="2">
        <v>14040</v>
      </c>
      <c r="E25" s="2">
        <v>9475</v>
      </c>
      <c r="F25" s="2">
        <v>3695</v>
      </c>
      <c r="G25" s="2">
        <v>870</v>
      </c>
      <c r="H25" s="3">
        <v>0.68</v>
      </c>
      <c r="I25" s="3">
        <v>0.26</v>
      </c>
      <c r="J25" s="3">
        <v>0.06</v>
      </c>
      <c r="L25" s="37"/>
      <c r="M25" s="37"/>
      <c r="N25" s="37"/>
      <c r="O25" s="37"/>
      <c r="P25" s="37"/>
      <c r="Q25" s="37"/>
      <c r="R25" s="37"/>
      <c r="S25" s="37"/>
      <c r="T25" s="37"/>
    </row>
    <row r="26" spans="1:20" x14ac:dyDescent="0.35">
      <c r="A26" t="s">
        <v>380</v>
      </c>
      <c r="B26" s="2">
        <v>15625</v>
      </c>
      <c r="C26" s="3">
        <v>0.18</v>
      </c>
      <c r="D26" s="2">
        <v>16155</v>
      </c>
      <c r="E26" s="2">
        <v>10090</v>
      </c>
      <c r="F26" s="2">
        <v>5630</v>
      </c>
      <c r="G26" s="2">
        <v>435</v>
      </c>
      <c r="H26" s="3">
        <v>0.62</v>
      </c>
      <c r="I26" s="3">
        <v>0.35</v>
      </c>
      <c r="J26" s="3">
        <v>0.03</v>
      </c>
      <c r="L26" s="37"/>
      <c r="M26" s="37"/>
      <c r="N26" s="37"/>
      <c r="O26" s="37"/>
      <c r="P26" s="37"/>
      <c r="Q26" s="37"/>
      <c r="R26" s="37"/>
      <c r="S26" s="37"/>
      <c r="T26" s="37"/>
    </row>
    <row r="27" spans="1:20" x14ac:dyDescent="0.35">
      <c r="A27" t="s">
        <v>381</v>
      </c>
      <c r="B27" s="2">
        <v>480</v>
      </c>
      <c r="C27" s="3">
        <v>0.02</v>
      </c>
      <c r="D27" s="2">
        <v>440</v>
      </c>
      <c r="E27" s="2">
        <v>305</v>
      </c>
      <c r="F27" s="2">
        <v>120</v>
      </c>
      <c r="G27" s="2">
        <v>10</v>
      </c>
      <c r="H27" s="3">
        <v>0.7</v>
      </c>
      <c r="I27" s="3">
        <v>0.28000000000000003</v>
      </c>
      <c r="J27" s="3">
        <v>0.03</v>
      </c>
      <c r="L27" s="37"/>
      <c r="M27" s="37"/>
      <c r="N27" s="37"/>
      <c r="O27" s="37"/>
      <c r="P27" s="37"/>
      <c r="Q27" s="37"/>
      <c r="R27" s="37"/>
      <c r="S27" s="37"/>
      <c r="T27" s="37"/>
    </row>
    <row r="28" spans="1:20" x14ac:dyDescent="0.35">
      <c r="A28" t="s">
        <v>382</v>
      </c>
      <c r="B28" s="2">
        <v>7115</v>
      </c>
      <c r="C28" s="3">
        <v>0.06</v>
      </c>
      <c r="D28" s="2">
        <v>6700</v>
      </c>
      <c r="E28" s="2">
        <v>4505</v>
      </c>
      <c r="F28" s="2">
        <v>1965</v>
      </c>
      <c r="G28" s="2">
        <v>230</v>
      </c>
      <c r="H28" s="3">
        <v>0.67</v>
      </c>
      <c r="I28" s="3">
        <v>0.28999999999999998</v>
      </c>
      <c r="J28" s="3">
        <v>0.03</v>
      </c>
      <c r="L28" s="37"/>
      <c r="M28" s="37"/>
      <c r="N28" s="37"/>
      <c r="O28" s="37"/>
      <c r="P28" s="37"/>
      <c r="Q28" s="37"/>
      <c r="R28" s="37"/>
      <c r="S28" s="37"/>
      <c r="T28" s="37"/>
    </row>
    <row r="29" spans="1:20" x14ac:dyDescent="0.35">
      <c r="A29" t="s">
        <v>383</v>
      </c>
      <c r="B29" s="2">
        <v>8985</v>
      </c>
      <c r="C29" s="3">
        <v>0.08</v>
      </c>
      <c r="D29" s="2">
        <v>8385</v>
      </c>
      <c r="E29" s="2">
        <v>5405</v>
      </c>
      <c r="F29" s="2">
        <v>2865</v>
      </c>
      <c r="G29" s="2">
        <v>115</v>
      </c>
      <c r="H29" s="3">
        <v>0.64</v>
      </c>
      <c r="I29" s="3">
        <v>0.34</v>
      </c>
      <c r="J29" s="3">
        <v>0.01</v>
      </c>
      <c r="L29" s="37"/>
      <c r="M29" s="37"/>
      <c r="N29" s="37"/>
      <c r="O29" s="37"/>
      <c r="P29" s="37"/>
      <c r="Q29" s="37"/>
      <c r="R29" s="37"/>
      <c r="S29" s="37"/>
      <c r="T29" s="37"/>
    </row>
    <row r="30" spans="1:20" x14ac:dyDescent="0.35">
      <c r="A30" t="s">
        <v>384</v>
      </c>
      <c r="B30" s="2">
        <v>5910</v>
      </c>
      <c r="C30" s="3">
        <v>7.0000000000000007E-2</v>
      </c>
      <c r="D30" s="2">
        <v>5785</v>
      </c>
      <c r="E30" s="2">
        <v>3795</v>
      </c>
      <c r="F30" s="2">
        <v>1635</v>
      </c>
      <c r="G30" s="2">
        <v>350</v>
      </c>
      <c r="H30" s="3">
        <v>0.66</v>
      </c>
      <c r="I30" s="3">
        <v>0.28000000000000003</v>
      </c>
      <c r="J30" s="3">
        <v>0.06</v>
      </c>
      <c r="L30" s="37"/>
      <c r="M30" s="37"/>
      <c r="N30" s="37"/>
      <c r="O30" s="37"/>
      <c r="P30" s="37"/>
      <c r="Q30" s="37"/>
      <c r="R30" s="37"/>
      <c r="S30" s="37"/>
      <c r="T30" s="37"/>
    </row>
    <row r="31" spans="1:20" x14ac:dyDescent="0.35">
      <c r="A31" t="s">
        <v>385</v>
      </c>
      <c r="B31" s="2">
        <v>6800</v>
      </c>
      <c r="C31" s="3">
        <v>0.08</v>
      </c>
      <c r="D31" s="2">
        <v>6940</v>
      </c>
      <c r="E31" s="2">
        <v>4085</v>
      </c>
      <c r="F31" s="2">
        <v>2685</v>
      </c>
      <c r="G31" s="2">
        <v>165</v>
      </c>
      <c r="H31" s="3">
        <v>0.59</v>
      </c>
      <c r="I31" s="3">
        <v>0.39</v>
      </c>
      <c r="J31" s="3">
        <v>0.02</v>
      </c>
      <c r="L31" s="37"/>
      <c r="M31" s="37"/>
      <c r="N31" s="37"/>
      <c r="O31" s="37"/>
      <c r="P31" s="37"/>
      <c r="Q31" s="37"/>
      <c r="R31" s="37"/>
      <c r="S31" s="37"/>
      <c r="T31" s="37"/>
    </row>
    <row r="32" spans="1:20" x14ac:dyDescent="0.35">
      <c r="A32" t="s">
        <v>386</v>
      </c>
      <c r="B32" s="2">
        <v>70</v>
      </c>
      <c r="C32" s="3">
        <v>0</v>
      </c>
      <c r="D32" s="2">
        <v>65</v>
      </c>
      <c r="E32" s="2">
        <v>50</v>
      </c>
      <c r="F32" s="3" t="s">
        <v>775</v>
      </c>
      <c r="G32" s="2" t="s">
        <v>775</v>
      </c>
      <c r="H32" s="3">
        <v>0.77</v>
      </c>
      <c r="I32" s="3" t="s">
        <v>775</v>
      </c>
      <c r="J32" s="3" t="s">
        <v>775</v>
      </c>
      <c r="L32" s="37"/>
      <c r="M32" s="37"/>
      <c r="N32" s="37"/>
      <c r="O32" s="37"/>
      <c r="P32" s="37"/>
      <c r="Q32" s="37"/>
      <c r="R32" s="37"/>
      <c r="S32" s="37"/>
      <c r="T32" s="37"/>
    </row>
    <row r="33" spans="1:20" x14ac:dyDescent="0.35">
      <c r="A33" t="s">
        <v>387</v>
      </c>
      <c r="B33" s="2">
        <v>1640</v>
      </c>
      <c r="C33" s="3">
        <v>0.01</v>
      </c>
      <c r="D33" s="2">
        <v>1555</v>
      </c>
      <c r="E33" s="2">
        <v>995</v>
      </c>
      <c r="F33" s="2">
        <v>500</v>
      </c>
      <c r="G33" s="2">
        <v>60</v>
      </c>
      <c r="H33" s="3">
        <v>0.64</v>
      </c>
      <c r="I33" s="3">
        <v>0.32</v>
      </c>
      <c r="J33" s="3">
        <v>0.04</v>
      </c>
      <c r="L33" s="37"/>
      <c r="M33" s="37"/>
      <c r="N33" s="37"/>
      <c r="O33" s="37"/>
      <c r="P33" s="37"/>
      <c r="Q33" s="37"/>
      <c r="R33" s="37"/>
      <c r="S33" s="37"/>
      <c r="T33" s="37"/>
    </row>
    <row r="34" spans="1:20" x14ac:dyDescent="0.35">
      <c r="A34" t="s">
        <v>388</v>
      </c>
      <c r="B34" s="2">
        <v>2305</v>
      </c>
      <c r="C34" s="3">
        <v>0.02</v>
      </c>
      <c r="D34" s="2">
        <v>2105</v>
      </c>
      <c r="E34" s="2">
        <v>1325</v>
      </c>
      <c r="F34" s="2">
        <v>765</v>
      </c>
      <c r="G34" s="2">
        <v>20</v>
      </c>
      <c r="H34" s="3">
        <v>0.63</v>
      </c>
      <c r="I34" s="3">
        <v>0.36</v>
      </c>
      <c r="J34" s="3">
        <v>0.01</v>
      </c>
      <c r="L34" s="37"/>
      <c r="M34" s="37"/>
      <c r="N34" s="37"/>
      <c r="O34" s="37"/>
      <c r="P34" s="37"/>
      <c r="Q34" s="37"/>
      <c r="R34" s="37"/>
      <c r="S34" s="37"/>
      <c r="T34" s="37"/>
    </row>
    <row r="35" spans="1:20" x14ac:dyDescent="0.35">
      <c r="A35" t="s">
        <v>389</v>
      </c>
      <c r="B35" s="2">
        <v>1415</v>
      </c>
      <c r="C35" s="3">
        <v>0.02</v>
      </c>
      <c r="D35" s="2">
        <v>1430</v>
      </c>
      <c r="E35" s="2">
        <v>920</v>
      </c>
      <c r="F35" s="2">
        <v>425</v>
      </c>
      <c r="G35" s="2">
        <v>85</v>
      </c>
      <c r="H35" s="3">
        <v>0.64</v>
      </c>
      <c r="I35" s="3">
        <v>0.3</v>
      </c>
      <c r="J35" s="3">
        <v>0.06</v>
      </c>
      <c r="L35" s="37"/>
      <c r="M35" s="37"/>
      <c r="N35" s="37"/>
      <c r="O35" s="37"/>
      <c r="P35" s="37"/>
      <c r="Q35" s="37"/>
      <c r="R35" s="37"/>
      <c r="S35" s="37"/>
      <c r="T35" s="37"/>
    </row>
    <row r="36" spans="1:20" x14ac:dyDescent="0.35">
      <c r="A36" t="s">
        <v>390</v>
      </c>
      <c r="B36" s="2">
        <v>1800</v>
      </c>
      <c r="C36" s="3">
        <v>0.02</v>
      </c>
      <c r="D36" s="2">
        <v>1770</v>
      </c>
      <c r="E36" s="2">
        <v>890</v>
      </c>
      <c r="F36" s="2">
        <v>835</v>
      </c>
      <c r="G36" s="2">
        <v>45</v>
      </c>
      <c r="H36" s="3">
        <v>0.5</v>
      </c>
      <c r="I36" s="3">
        <v>0.47</v>
      </c>
      <c r="J36" s="3">
        <v>0.03</v>
      </c>
      <c r="L36" s="37"/>
      <c r="M36" s="37"/>
      <c r="N36" s="37"/>
      <c r="O36" s="37"/>
      <c r="P36" s="37"/>
      <c r="Q36" s="37"/>
      <c r="R36" s="37"/>
      <c r="S36" s="37"/>
      <c r="T36" s="37"/>
    </row>
    <row r="37" spans="1:20" x14ac:dyDescent="0.35">
      <c r="A37" t="s">
        <v>391</v>
      </c>
      <c r="B37" s="2">
        <v>15</v>
      </c>
      <c r="C37" s="3">
        <v>0</v>
      </c>
      <c r="D37" s="2">
        <v>15</v>
      </c>
      <c r="E37" s="2">
        <v>5</v>
      </c>
      <c r="F37" s="3" t="s">
        <v>775</v>
      </c>
      <c r="G37" s="2" t="s">
        <v>775</v>
      </c>
      <c r="H37" s="3">
        <v>0.54</v>
      </c>
      <c r="I37" s="3" t="s">
        <v>775</v>
      </c>
      <c r="J37" s="3" t="s">
        <v>775</v>
      </c>
      <c r="L37" s="37"/>
      <c r="M37" s="37"/>
      <c r="N37" s="37"/>
      <c r="O37" s="37"/>
      <c r="P37" s="37"/>
      <c r="Q37" s="37"/>
      <c r="R37" s="37"/>
      <c r="S37" s="37"/>
      <c r="T37" s="37"/>
    </row>
    <row r="38" spans="1:20" x14ac:dyDescent="0.35">
      <c r="A38" t="s">
        <v>392</v>
      </c>
      <c r="B38" s="2">
        <v>415</v>
      </c>
      <c r="C38" s="3">
        <v>0</v>
      </c>
      <c r="D38" s="2">
        <v>385</v>
      </c>
      <c r="E38" s="2">
        <v>240</v>
      </c>
      <c r="F38" s="2">
        <v>120</v>
      </c>
      <c r="G38" s="2">
        <v>20</v>
      </c>
      <c r="H38" s="3">
        <v>0.63</v>
      </c>
      <c r="I38" s="3">
        <v>0.31</v>
      </c>
      <c r="J38" s="3">
        <v>0.06</v>
      </c>
      <c r="L38" s="37"/>
      <c r="M38" s="37"/>
      <c r="N38" s="37"/>
      <c r="O38" s="37"/>
      <c r="P38" s="37"/>
      <c r="Q38" s="37"/>
      <c r="R38" s="37"/>
      <c r="S38" s="37"/>
      <c r="T38" s="37"/>
    </row>
    <row r="39" spans="1:20" x14ac:dyDescent="0.35">
      <c r="A39" t="s">
        <v>393</v>
      </c>
      <c r="B39" s="2">
        <v>620</v>
      </c>
      <c r="C39" s="3">
        <v>0.01</v>
      </c>
      <c r="D39" s="2">
        <v>560</v>
      </c>
      <c r="E39" s="2">
        <v>340</v>
      </c>
      <c r="F39" s="2">
        <v>205</v>
      </c>
      <c r="G39" s="2">
        <v>15</v>
      </c>
      <c r="H39" s="3">
        <v>0.61</v>
      </c>
      <c r="I39" s="3">
        <v>0.37</v>
      </c>
      <c r="J39" s="3">
        <v>0.02</v>
      </c>
      <c r="L39" s="37"/>
      <c r="M39" s="37"/>
      <c r="N39" s="37"/>
      <c r="O39" s="37"/>
      <c r="P39" s="37"/>
      <c r="Q39" s="37"/>
      <c r="R39" s="37"/>
      <c r="S39" s="37"/>
      <c r="T39" s="37"/>
    </row>
    <row r="40" spans="1:20" x14ac:dyDescent="0.35">
      <c r="A40" t="s">
        <v>394</v>
      </c>
      <c r="B40" s="2">
        <v>360</v>
      </c>
      <c r="C40" s="3">
        <v>0</v>
      </c>
      <c r="D40" s="2">
        <v>380</v>
      </c>
      <c r="E40" s="2">
        <v>230</v>
      </c>
      <c r="F40" s="2">
        <v>140</v>
      </c>
      <c r="G40" s="2">
        <v>10</v>
      </c>
      <c r="H40" s="3">
        <v>0.6</v>
      </c>
      <c r="I40" s="3">
        <v>0.37</v>
      </c>
      <c r="J40" s="3">
        <v>0.03</v>
      </c>
      <c r="L40" s="37"/>
      <c r="M40" s="37"/>
      <c r="N40" s="37"/>
      <c r="O40" s="37"/>
      <c r="P40" s="37"/>
      <c r="Q40" s="37"/>
      <c r="R40" s="37"/>
      <c r="S40" s="37"/>
      <c r="T40" s="37"/>
    </row>
    <row r="41" spans="1:20" x14ac:dyDescent="0.35">
      <c r="A41" t="s">
        <v>395</v>
      </c>
      <c r="B41" s="2">
        <v>570</v>
      </c>
      <c r="C41" s="3">
        <v>0.01</v>
      </c>
      <c r="D41" s="2">
        <v>540</v>
      </c>
      <c r="E41" s="2">
        <v>275</v>
      </c>
      <c r="F41" s="2">
        <v>255</v>
      </c>
      <c r="G41" s="2">
        <v>10</v>
      </c>
      <c r="H41" s="3">
        <v>0.51</v>
      </c>
      <c r="I41" s="3">
        <v>0.47</v>
      </c>
      <c r="J41" s="3">
        <v>0.02</v>
      </c>
      <c r="L41" s="37"/>
      <c r="M41" s="37"/>
      <c r="N41" s="37"/>
      <c r="O41" s="37"/>
      <c r="P41" s="37"/>
      <c r="Q41" s="37"/>
      <c r="R41" s="37"/>
      <c r="S41" s="37"/>
      <c r="T41" s="37"/>
    </row>
    <row r="42" spans="1:20" x14ac:dyDescent="0.35">
      <c r="A42" t="s">
        <v>396</v>
      </c>
      <c r="B42" s="2">
        <v>5</v>
      </c>
      <c r="C42" s="3">
        <v>0</v>
      </c>
      <c r="D42" s="2">
        <v>5</v>
      </c>
      <c r="E42" s="3" t="s">
        <v>775</v>
      </c>
      <c r="F42" s="2" t="s">
        <v>775</v>
      </c>
      <c r="G42" s="2">
        <v>0</v>
      </c>
      <c r="H42" s="3" t="s">
        <v>775</v>
      </c>
      <c r="I42" s="3" t="s">
        <v>775</v>
      </c>
      <c r="J42" s="3">
        <v>0</v>
      </c>
      <c r="L42" s="37"/>
      <c r="M42" s="37"/>
      <c r="N42" s="37"/>
      <c r="O42" s="37"/>
      <c r="P42" s="37"/>
      <c r="Q42" s="37"/>
      <c r="R42" s="37"/>
      <c r="S42" s="37"/>
      <c r="T42" s="37"/>
    </row>
    <row r="43" spans="1:20" x14ac:dyDescent="0.35">
      <c r="A43" t="s">
        <v>397</v>
      </c>
      <c r="B43" s="2">
        <v>225</v>
      </c>
      <c r="C43" s="3">
        <v>0</v>
      </c>
      <c r="D43" s="2">
        <v>210</v>
      </c>
      <c r="E43" s="2">
        <v>130</v>
      </c>
      <c r="F43" s="2">
        <v>65</v>
      </c>
      <c r="G43" s="2">
        <v>15</v>
      </c>
      <c r="H43" s="3">
        <v>0.63</v>
      </c>
      <c r="I43" s="3">
        <v>0.31</v>
      </c>
      <c r="J43" s="3">
        <v>0.06</v>
      </c>
      <c r="L43" s="37"/>
      <c r="M43" s="37"/>
      <c r="N43" s="37"/>
      <c r="O43" s="37"/>
      <c r="P43" s="37"/>
      <c r="Q43" s="37"/>
      <c r="R43" s="37"/>
      <c r="S43" s="37"/>
      <c r="T43" s="37"/>
    </row>
    <row r="44" spans="1:20" x14ac:dyDescent="0.35">
      <c r="A44" t="s">
        <v>398</v>
      </c>
      <c r="B44" s="2">
        <v>280</v>
      </c>
      <c r="C44" s="3">
        <v>0</v>
      </c>
      <c r="D44" s="2">
        <v>245</v>
      </c>
      <c r="E44" s="2">
        <v>135</v>
      </c>
      <c r="F44" s="2">
        <v>105</v>
      </c>
      <c r="G44" s="2">
        <v>5</v>
      </c>
      <c r="H44" s="3">
        <v>0.55000000000000004</v>
      </c>
      <c r="I44" s="3">
        <v>0.42</v>
      </c>
      <c r="J44" s="3">
        <v>0.02</v>
      </c>
      <c r="L44" s="37"/>
      <c r="M44" s="37"/>
      <c r="N44" s="37"/>
      <c r="O44" s="37"/>
      <c r="P44" s="37"/>
      <c r="Q44" s="37"/>
      <c r="R44" s="37"/>
      <c r="S44" s="37"/>
      <c r="T44" s="37"/>
    </row>
    <row r="45" spans="1:20" x14ac:dyDescent="0.35">
      <c r="A45" t="s">
        <v>399</v>
      </c>
      <c r="B45" s="2">
        <v>170</v>
      </c>
      <c r="C45" s="3">
        <v>0</v>
      </c>
      <c r="D45" s="2">
        <v>185</v>
      </c>
      <c r="E45" s="2">
        <v>115</v>
      </c>
      <c r="F45" s="2">
        <v>60</v>
      </c>
      <c r="G45" s="2">
        <v>5</v>
      </c>
      <c r="H45" s="3">
        <v>0.63</v>
      </c>
      <c r="I45" s="3">
        <v>0.34</v>
      </c>
      <c r="J45" s="3">
        <v>0.03</v>
      </c>
      <c r="L45" s="37"/>
      <c r="M45" s="37"/>
      <c r="N45" s="37"/>
      <c r="O45" s="37"/>
      <c r="P45" s="37"/>
      <c r="Q45" s="37"/>
      <c r="R45" s="37"/>
      <c r="S45" s="37"/>
      <c r="T45" s="37"/>
    </row>
    <row r="46" spans="1:20" x14ac:dyDescent="0.35">
      <c r="A46" t="s">
        <v>400</v>
      </c>
      <c r="B46" s="2">
        <v>215</v>
      </c>
      <c r="C46" s="3">
        <v>0</v>
      </c>
      <c r="D46" s="2">
        <v>200</v>
      </c>
      <c r="E46" s="2">
        <v>95</v>
      </c>
      <c r="F46" s="2">
        <v>100</v>
      </c>
      <c r="G46" s="2">
        <v>5</v>
      </c>
      <c r="H46" s="3">
        <v>0.48</v>
      </c>
      <c r="I46" s="3">
        <v>0.5</v>
      </c>
      <c r="J46" s="3">
        <v>0.02</v>
      </c>
      <c r="L46" s="37"/>
      <c r="M46" s="37"/>
      <c r="N46" s="37"/>
      <c r="O46" s="37"/>
      <c r="P46" s="37"/>
      <c r="Q46" s="37"/>
      <c r="R46" s="37"/>
      <c r="S46" s="37"/>
      <c r="T46" s="37"/>
    </row>
    <row r="47" spans="1:20" x14ac:dyDescent="0.35">
      <c r="A47" t="s">
        <v>401</v>
      </c>
      <c r="B47" s="2" t="s">
        <v>775</v>
      </c>
      <c r="C47" s="3" t="s">
        <v>775</v>
      </c>
      <c r="D47" s="2" t="s">
        <v>775</v>
      </c>
      <c r="E47" s="2">
        <v>0</v>
      </c>
      <c r="F47" s="2" t="s">
        <v>775</v>
      </c>
      <c r="G47" s="2">
        <v>0</v>
      </c>
      <c r="H47" s="3">
        <v>0</v>
      </c>
      <c r="I47" s="3" t="s">
        <v>775</v>
      </c>
      <c r="J47" s="3">
        <v>0</v>
      </c>
      <c r="L47" s="37"/>
      <c r="M47" s="37"/>
      <c r="N47" s="37"/>
      <c r="O47" s="37"/>
      <c r="P47" s="37"/>
      <c r="Q47" s="37"/>
      <c r="R47" s="37"/>
      <c r="S47" s="37"/>
      <c r="T47" s="37"/>
    </row>
    <row r="48" spans="1:20" x14ac:dyDescent="0.35">
      <c r="A48" t="s">
        <v>402</v>
      </c>
      <c r="B48" s="2">
        <v>115</v>
      </c>
      <c r="C48" s="3">
        <v>0</v>
      </c>
      <c r="D48" s="2">
        <v>110</v>
      </c>
      <c r="E48" s="2">
        <v>65</v>
      </c>
      <c r="F48" s="2">
        <v>30</v>
      </c>
      <c r="G48" s="2">
        <v>10</v>
      </c>
      <c r="H48" s="3">
        <v>0.61</v>
      </c>
      <c r="I48" s="3">
        <v>0.28999999999999998</v>
      </c>
      <c r="J48" s="3">
        <v>0.09</v>
      </c>
      <c r="L48" s="37"/>
      <c r="M48" s="37"/>
      <c r="N48" s="37"/>
      <c r="O48" s="37"/>
      <c r="P48" s="37"/>
      <c r="Q48" s="37"/>
      <c r="R48" s="37"/>
      <c r="S48" s="37"/>
      <c r="T48" s="37"/>
    </row>
    <row r="49" spans="1:20" x14ac:dyDescent="0.35">
      <c r="A49" t="s">
        <v>403</v>
      </c>
      <c r="B49" s="2">
        <v>115</v>
      </c>
      <c r="C49" s="3">
        <v>0</v>
      </c>
      <c r="D49" s="2">
        <v>105</v>
      </c>
      <c r="E49" s="2">
        <v>65</v>
      </c>
      <c r="F49" s="2">
        <v>35</v>
      </c>
      <c r="G49" s="2">
        <v>0</v>
      </c>
      <c r="H49" s="3">
        <v>0.64</v>
      </c>
      <c r="I49" s="3">
        <v>0.36</v>
      </c>
      <c r="J49" s="3">
        <v>0</v>
      </c>
      <c r="L49" s="37"/>
      <c r="M49" s="37"/>
      <c r="N49" s="37"/>
      <c r="O49" s="37"/>
      <c r="P49" s="37"/>
      <c r="Q49" s="37"/>
      <c r="R49" s="37"/>
      <c r="S49" s="37"/>
      <c r="T49" s="37"/>
    </row>
    <row r="50" spans="1:20" x14ac:dyDescent="0.35">
      <c r="A50" t="s">
        <v>404</v>
      </c>
      <c r="B50" s="2">
        <v>75</v>
      </c>
      <c r="C50" s="3">
        <v>0</v>
      </c>
      <c r="D50" s="2">
        <v>75</v>
      </c>
      <c r="E50" s="2">
        <v>35</v>
      </c>
      <c r="F50" s="2">
        <v>35</v>
      </c>
      <c r="G50" s="2">
        <v>5</v>
      </c>
      <c r="H50" s="3">
        <v>0.48</v>
      </c>
      <c r="I50" s="3">
        <v>0.45</v>
      </c>
      <c r="J50" s="3">
        <v>7.0000000000000007E-2</v>
      </c>
      <c r="L50" s="37"/>
      <c r="M50" s="37"/>
      <c r="N50" s="37"/>
      <c r="O50" s="37"/>
      <c r="P50" s="37"/>
      <c r="Q50" s="37"/>
      <c r="R50" s="37"/>
      <c r="S50" s="37"/>
      <c r="T50" s="37"/>
    </row>
    <row r="51" spans="1:20" x14ac:dyDescent="0.35">
      <c r="A51" t="s">
        <v>405</v>
      </c>
      <c r="B51" s="2">
        <v>130</v>
      </c>
      <c r="C51" s="3">
        <v>0</v>
      </c>
      <c r="D51" s="2">
        <v>125</v>
      </c>
      <c r="E51" s="2">
        <v>60</v>
      </c>
      <c r="F51" s="2">
        <v>55</v>
      </c>
      <c r="G51" s="2">
        <v>10</v>
      </c>
      <c r="H51" s="3">
        <v>0.48</v>
      </c>
      <c r="I51" s="3">
        <v>0.44</v>
      </c>
      <c r="J51" s="3">
        <v>7.0000000000000007E-2</v>
      </c>
      <c r="L51" s="37"/>
      <c r="M51" s="37"/>
      <c r="N51" s="37"/>
      <c r="O51" s="37"/>
      <c r="P51" s="37"/>
      <c r="Q51" s="37"/>
      <c r="R51" s="37"/>
      <c r="S51" s="37"/>
      <c r="T51" s="37"/>
    </row>
    <row r="52" spans="1:20" x14ac:dyDescent="0.35">
      <c r="A52" t="s">
        <v>406</v>
      </c>
      <c r="B52" s="2" t="s">
        <v>775</v>
      </c>
      <c r="C52" s="3" t="s">
        <v>775</v>
      </c>
      <c r="D52" s="2" t="s">
        <v>775</v>
      </c>
      <c r="E52" s="2" t="s">
        <v>775</v>
      </c>
      <c r="F52" s="2">
        <v>0</v>
      </c>
      <c r="G52" s="2">
        <v>0</v>
      </c>
      <c r="H52" s="3" t="s">
        <v>775</v>
      </c>
      <c r="I52" s="3">
        <v>0</v>
      </c>
      <c r="J52" s="3">
        <v>0</v>
      </c>
      <c r="L52" s="37"/>
      <c r="M52" s="37"/>
      <c r="N52" s="37"/>
      <c r="O52" s="37"/>
      <c r="P52" s="37"/>
      <c r="Q52" s="37"/>
      <c r="R52" s="37"/>
      <c r="S52" s="37"/>
      <c r="T52" s="37"/>
    </row>
    <row r="53" spans="1:20" x14ac:dyDescent="0.35">
      <c r="A53" t="s">
        <v>407</v>
      </c>
      <c r="B53" s="2">
        <v>50</v>
      </c>
      <c r="C53" s="3">
        <v>0</v>
      </c>
      <c r="D53" s="2">
        <v>45</v>
      </c>
      <c r="E53" s="2">
        <v>20</v>
      </c>
      <c r="F53" s="2" t="s">
        <v>775</v>
      </c>
      <c r="G53" s="2" t="s">
        <v>775</v>
      </c>
      <c r="H53" s="3">
        <v>0.49</v>
      </c>
      <c r="I53" s="2" t="s">
        <v>775</v>
      </c>
      <c r="J53" s="3" t="s">
        <v>775</v>
      </c>
      <c r="L53" s="37"/>
      <c r="M53" s="37"/>
      <c r="N53" s="37"/>
      <c r="O53" s="37"/>
      <c r="P53" s="37"/>
      <c r="Q53" s="37"/>
      <c r="R53" s="37"/>
      <c r="S53" s="37"/>
      <c r="T53" s="37"/>
    </row>
    <row r="54" spans="1:20" x14ac:dyDescent="0.35">
      <c r="A54" t="s">
        <v>408</v>
      </c>
      <c r="B54" s="2">
        <v>65</v>
      </c>
      <c r="C54" s="3">
        <v>0</v>
      </c>
      <c r="D54" s="2">
        <v>55</v>
      </c>
      <c r="E54" s="2">
        <v>30</v>
      </c>
      <c r="F54" s="2">
        <v>20</v>
      </c>
      <c r="G54" s="2">
        <v>5</v>
      </c>
      <c r="H54" s="3">
        <v>0.56999999999999995</v>
      </c>
      <c r="I54" s="3">
        <v>0.36</v>
      </c>
      <c r="J54" s="3">
        <v>0.08</v>
      </c>
      <c r="L54" s="37"/>
      <c r="M54" s="37"/>
      <c r="N54" s="37"/>
      <c r="O54" s="37"/>
      <c r="P54" s="37"/>
      <c r="Q54" s="37"/>
      <c r="R54" s="37"/>
      <c r="S54" s="37"/>
      <c r="T54" s="37"/>
    </row>
    <row r="55" spans="1:20" x14ac:dyDescent="0.35">
      <c r="A55" t="s">
        <v>409</v>
      </c>
      <c r="B55" s="2">
        <v>40</v>
      </c>
      <c r="C55" s="3">
        <v>0</v>
      </c>
      <c r="D55" s="2">
        <v>45</v>
      </c>
      <c r="E55" s="2" t="s">
        <v>775</v>
      </c>
      <c r="F55" s="2">
        <v>20</v>
      </c>
      <c r="G55" s="2" t="s">
        <v>775</v>
      </c>
      <c r="H55" s="2" t="s">
        <v>775</v>
      </c>
      <c r="I55" s="3">
        <v>0.51</v>
      </c>
      <c r="J55" s="3" t="s">
        <v>775</v>
      </c>
      <c r="L55" s="37"/>
      <c r="M55" s="37"/>
      <c r="N55" s="37"/>
      <c r="O55" s="37"/>
      <c r="P55" s="37"/>
      <c r="Q55" s="37"/>
      <c r="R55" s="37"/>
      <c r="S55" s="37"/>
      <c r="T55" s="37"/>
    </row>
    <row r="56" spans="1:20" x14ac:dyDescent="0.35">
      <c r="A56" t="s">
        <v>410</v>
      </c>
      <c r="B56" s="2">
        <v>60</v>
      </c>
      <c r="C56" s="3">
        <v>0</v>
      </c>
      <c r="D56" s="2">
        <v>50</v>
      </c>
      <c r="E56" s="2">
        <v>20</v>
      </c>
      <c r="F56" s="2">
        <v>30</v>
      </c>
      <c r="G56" s="2">
        <v>0</v>
      </c>
      <c r="H56" s="3">
        <v>0.4</v>
      </c>
      <c r="I56" s="3">
        <v>0.6</v>
      </c>
      <c r="J56" s="3">
        <v>0</v>
      </c>
      <c r="L56" s="37"/>
      <c r="M56" s="37"/>
      <c r="N56" s="37"/>
      <c r="O56" s="37"/>
      <c r="P56" s="37"/>
      <c r="Q56" s="37"/>
      <c r="R56" s="37"/>
      <c r="S56" s="37"/>
      <c r="T56" s="37"/>
    </row>
    <row r="57" spans="1:20" x14ac:dyDescent="0.35">
      <c r="A57" t="s">
        <v>349</v>
      </c>
      <c r="B57" s="2">
        <v>50</v>
      </c>
      <c r="C57" s="3">
        <v>0</v>
      </c>
      <c r="D57" s="2">
        <v>40</v>
      </c>
      <c r="E57" s="2">
        <v>0</v>
      </c>
      <c r="F57" s="2">
        <v>5</v>
      </c>
      <c r="G57" s="2">
        <v>35</v>
      </c>
      <c r="H57" s="3">
        <v>0</v>
      </c>
      <c r="I57" s="3">
        <v>0.15</v>
      </c>
      <c r="J57" s="3">
        <v>0.85</v>
      </c>
      <c r="L57" s="37"/>
      <c r="M57" s="37"/>
      <c r="N57" s="37"/>
      <c r="O57" s="37"/>
      <c r="P57" s="37"/>
      <c r="Q57" s="37"/>
      <c r="R57" s="37"/>
      <c r="S57" s="37"/>
      <c r="T57" s="37"/>
    </row>
    <row r="58" spans="1:20" x14ac:dyDescent="0.35">
      <c r="A58" t="s">
        <v>350</v>
      </c>
      <c r="B58" s="2">
        <v>260</v>
      </c>
      <c r="C58" s="3">
        <v>0</v>
      </c>
      <c r="D58" s="2">
        <v>215</v>
      </c>
      <c r="E58" s="2" t="s">
        <v>775</v>
      </c>
      <c r="F58" s="2" t="s">
        <v>775</v>
      </c>
      <c r="G58" s="2">
        <v>180</v>
      </c>
      <c r="H58" s="3" t="s">
        <v>775</v>
      </c>
      <c r="I58" s="2" t="s">
        <v>775</v>
      </c>
      <c r="J58" s="3">
        <v>0.84</v>
      </c>
      <c r="L58" s="37"/>
      <c r="M58" s="37"/>
      <c r="N58" s="37"/>
      <c r="O58" s="37"/>
      <c r="P58" s="37"/>
      <c r="Q58" s="37"/>
      <c r="R58" s="37"/>
      <c r="S58" s="37"/>
      <c r="T58" s="37"/>
    </row>
    <row r="59" spans="1:20" x14ac:dyDescent="0.35">
      <c r="A59" t="s">
        <v>351</v>
      </c>
      <c r="B59" s="2">
        <v>175</v>
      </c>
      <c r="C59" s="3">
        <v>0</v>
      </c>
      <c r="D59" s="2">
        <v>95</v>
      </c>
      <c r="E59" s="2">
        <v>0</v>
      </c>
      <c r="F59" s="2">
        <v>10</v>
      </c>
      <c r="G59" s="2">
        <v>85</v>
      </c>
      <c r="H59" s="3">
        <v>0</v>
      </c>
      <c r="I59" s="3">
        <v>0.1</v>
      </c>
      <c r="J59" s="3">
        <v>0.9</v>
      </c>
      <c r="L59" s="37"/>
      <c r="M59" s="37"/>
      <c r="N59" s="37"/>
      <c r="O59" s="37"/>
      <c r="P59" s="37"/>
      <c r="Q59" s="37"/>
      <c r="R59" s="37"/>
      <c r="S59" s="37"/>
      <c r="T59" s="37"/>
    </row>
    <row r="60" spans="1:20" x14ac:dyDescent="0.35">
      <c r="A60" t="s">
        <v>352</v>
      </c>
      <c r="B60" s="2">
        <v>125</v>
      </c>
      <c r="C60" s="3">
        <v>0</v>
      </c>
      <c r="D60" s="2">
        <v>75</v>
      </c>
      <c r="E60" s="2">
        <v>0</v>
      </c>
      <c r="F60" s="2" t="s">
        <v>775</v>
      </c>
      <c r="G60" s="2" t="s">
        <v>775</v>
      </c>
      <c r="H60" s="3">
        <v>0</v>
      </c>
      <c r="I60" s="3" t="s">
        <v>775</v>
      </c>
      <c r="J60" s="2" t="s">
        <v>775</v>
      </c>
      <c r="L60" s="37"/>
      <c r="M60" s="37"/>
      <c r="N60" s="37"/>
      <c r="O60" s="37"/>
      <c r="P60" s="37"/>
      <c r="Q60" s="37"/>
      <c r="R60" s="37"/>
      <c r="S60" s="37"/>
      <c r="T60" s="37"/>
    </row>
    <row r="61" spans="1:20" x14ac:dyDescent="0.35">
      <c r="A61" t="s">
        <v>353</v>
      </c>
      <c r="B61" s="2">
        <v>195</v>
      </c>
      <c r="C61" s="3">
        <v>0</v>
      </c>
      <c r="D61" s="2">
        <v>50</v>
      </c>
      <c r="E61" s="2" t="s">
        <v>775</v>
      </c>
      <c r="F61" s="2" t="s">
        <v>775</v>
      </c>
      <c r="G61" s="2">
        <v>40</v>
      </c>
      <c r="H61" s="2" t="s">
        <v>775</v>
      </c>
      <c r="I61" s="3" t="s">
        <v>775</v>
      </c>
      <c r="J61" s="3">
        <v>0.88</v>
      </c>
      <c r="L61" s="37"/>
      <c r="M61" s="37"/>
      <c r="N61" s="37"/>
      <c r="O61" s="37"/>
      <c r="P61" s="37"/>
      <c r="Q61" s="37"/>
      <c r="R61" s="37"/>
      <c r="S61" s="37"/>
      <c r="T61" s="37"/>
    </row>
    <row r="62" spans="1:20" x14ac:dyDescent="0.35">
      <c r="A62" t="s">
        <v>343</v>
      </c>
      <c r="B62" s="2">
        <v>19480</v>
      </c>
      <c r="C62" s="3">
        <v>1</v>
      </c>
      <c r="D62" s="2">
        <v>17935</v>
      </c>
      <c r="E62" s="2">
        <v>11505</v>
      </c>
      <c r="F62" s="2">
        <v>6080</v>
      </c>
      <c r="G62" s="2">
        <v>350</v>
      </c>
      <c r="H62" s="3">
        <v>0.64</v>
      </c>
      <c r="I62" s="3">
        <v>0.34</v>
      </c>
      <c r="J62" s="3">
        <v>0.02</v>
      </c>
      <c r="L62" s="37"/>
      <c r="M62" s="37"/>
      <c r="N62" s="37"/>
      <c r="O62" s="37"/>
      <c r="P62" s="37"/>
      <c r="Q62" s="37"/>
      <c r="R62" s="37"/>
      <c r="S62" s="37"/>
      <c r="T62" s="37"/>
    </row>
    <row r="63" spans="1:20" x14ac:dyDescent="0.35">
      <c r="A63" t="s">
        <v>344</v>
      </c>
      <c r="B63" s="2">
        <v>128075</v>
      </c>
      <c r="C63" s="3">
        <v>1</v>
      </c>
      <c r="D63" s="2">
        <v>120680</v>
      </c>
      <c r="E63" s="2">
        <v>80095</v>
      </c>
      <c r="F63" s="2">
        <v>35370</v>
      </c>
      <c r="G63" s="2">
        <v>5210</v>
      </c>
      <c r="H63" s="3">
        <v>0.66</v>
      </c>
      <c r="I63" s="3">
        <v>0.28999999999999998</v>
      </c>
      <c r="J63" s="3">
        <v>0.04</v>
      </c>
      <c r="L63" s="37"/>
      <c r="M63" s="37"/>
      <c r="N63" s="37"/>
      <c r="O63" s="37"/>
      <c r="P63" s="37"/>
      <c r="Q63" s="37"/>
      <c r="R63" s="37"/>
      <c r="S63" s="37"/>
      <c r="T63" s="37"/>
    </row>
    <row r="64" spans="1:20" x14ac:dyDescent="0.35">
      <c r="A64" t="s">
        <v>345</v>
      </c>
      <c r="B64" s="2">
        <v>118605</v>
      </c>
      <c r="C64" s="3">
        <v>1</v>
      </c>
      <c r="D64" s="2">
        <v>112445</v>
      </c>
      <c r="E64" s="2">
        <v>76955</v>
      </c>
      <c r="F64" s="2">
        <v>33480</v>
      </c>
      <c r="G64" s="2">
        <v>2010</v>
      </c>
      <c r="H64" s="3">
        <v>0.68</v>
      </c>
      <c r="I64" s="3">
        <v>0.3</v>
      </c>
      <c r="J64" s="3">
        <v>0.02</v>
      </c>
      <c r="L64" s="37"/>
      <c r="M64" s="37"/>
      <c r="N64" s="37"/>
      <c r="O64" s="37"/>
      <c r="P64" s="37"/>
      <c r="Q64" s="37"/>
      <c r="R64" s="37"/>
      <c r="S64" s="37"/>
      <c r="T64" s="37"/>
    </row>
    <row r="65" spans="1:20" x14ac:dyDescent="0.35">
      <c r="A65" t="s">
        <v>346</v>
      </c>
      <c r="B65" s="2">
        <v>84235</v>
      </c>
      <c r="C65" s="3">
        <v>1</v>
      </c>
      <c r="D65" s="2">
        <v>83000</v>
      </c>
      <c r="E65" s="2">
        <v>57490</v>
      </c>
      <c r="F65" s="2">
        <v>20010</v>
      </c>
      <c r="G65" s="2">
        <v>5500</v>
      </c>
      <c r="H65" s="3">
        <v>0.69</v>
      </c>
      <c r="I65" s="3">
        <v>0.24</v>
      </c>
      <c r="J65" s="3">
        <v>7.0000000000000007E-2</v>
      </c>
      <c r="L65" s="37"/>
      <c r="M65" s="37"/>
      <c r="N65" s="37"/>
      <c r="O65" s="37"/>
      <c r="P65" s="37"/>
      <c r="Q65" s="37"/>
      <c r="R65" s="37"/>
      <c r="S65" s="37"/>
      <c r="T65" s="37"/>
    </row>
    <row r="66" spans="1:20" x14ac:dyDescent="0.35">
      <c r="A66" t="s">
        <v>347</v>
      </c>
      <c r="B66" s="2">
        <v>85725</v>
      </c>
      <c r="C66" s="3">
        <v>1</v>
      </c>
      <c r="D66" s="2">
        <v>89045</v>
      </c>
      <c r="E66" s="2">
        <v>58450</v>
      </c>
      <c r="F66" s="2">
        <v>27875</v>
      </c>
      <c r="G66" s="2">
        <v>2725</v>
      </c>
      <c r="H66" s="3">
        <v>0.66</v>
      </c>
      <c r="I66" s="3">
        <v>0.31</v>
      </c>
      <c r="J66" s="3">
        <v>0.03</v>
      </c>
      <c r="L66" s="37"/>
      <c r="M66" s="37"/>
      <c r="N66" s="37"/>
      <c r="O66" s="37"/>
      <c r="P66" s="37"/>
      <c r="Q66" s="37"/>
      <c r="R66" s="37"/>
      <c r="S66" s="37"/>
      <c r="T66" s="37"/>
    </row>
    <row r="67" spans="1:20" x14ac:dyDescent="0.35">
      <c r="A67" t="s">
        <v>411</v>
      </c>
      <c r="B67" s="2">
        <v>2815</v>
      </c>
      <c r="C67" s="3">
        <v>0.01</v>
      </c>
      <c r="D67" s="2">
        <v>2650</v>
      </c>
      <c r="E67" s="2">
        <v>2185</v>
      </c>
      <c r="F67" s="2">
        <v>315</v>
      </c>
      <c r="G67" s="2">
        <v>150</v>
      </c>
      <c r="H67" s="3">
        <v>0.82</v>
      </c>
      <c r="I67" s="3">
        <v>0.12</v>
      </c>
      <c r="J67" s="3">
        <v>0.06</v>
      </c>
      <c r="L67" s="37"/>
      <c r="M67" s="37"/>
      <c r="N67" s="37"/>
      <c r="O67" s="37"/>
      <c r="P67" s="37"/>
      <c r="Q67" s="37"/>
      <c r="R67" s="37"/>
      <c r="S67" s="37"/>
      <c r="T67" s="37"/>
    </row>
    <row r="68" spans="1:20" x14ac:dyDescent="0.35">
      <c r="A68" t="s">
        <v>412</v>
      </c>
      <c r="B68" s="2">
        <v>84130</v>
      </c>
      <c r="C68" s="3">
        <v>0.19</v>
      </c>
      <c r="D68" s="2">
        <v>81795</v>
      </c>
      <c r="E68" s="2">
        <v>56890</v>
      </c>
      <c r="F68" s="2">
        <v>21300</v>
      </c>
      <c r="G68" s="2">
        <v>3605</v>
      </c>
      <c r="H68" s="3">
        <v>0.7</v>
      </c>
      <c r="I68" s="3">
        <v>0.26</v>
      </c>
      <c r="J68" s="3">
        <v>0.04</v>
      </c>
      <c r="L68" s="37"/>
      <c r="M68" s="37"/>
      <c r="N68" s="37"/>
      <c r="O68" s="37"/>
      <c r="P68" s="37"/>
      <c r="Q68" s="37"/>
      <c r="R68" s="37"/>
      <c r="S68" s="37"/>
      <c r="T68" s="37"/>
    </row>
    <row r="69" spans="1:20" x14ac:dyDescent="0.35">
      <c r="A69" t="s">
        <v>413</v>
      </c>
      <c r="B69" s="2">
        <v>120980</v>
      </c>
      <c r="C69" s="3">
        <v>0.28000000000000003</v>
      </c>
      <c r="D69" s="2">
        <v>117915</v>
      </c>
      <c r="E69" s="2">
        <v>80715</v>
      </c>
      <c r="F69" s="2">
        <v>32730</v>
      </c>
      <c r="G69" s="2">
        <v>4475</v>
      </c>
      <c r="H69" s="3">
        <v>0.68</v>
      </c>
      <c r="I69" s="3">
        <v>0.28000000000000003</v>
      </c>
      <c r="J69" s="3">
        <v>0.04</v>
      </c>
      <c r="L69" s="37"/>
      <c r="M69" s="37"/>
      <c r="N69" s="37"/>
      <c r="O69" s="37"/>
      <c r="P69" s="37"/>
      <c r="Q69" s="37"/>
      <c r="R69" s="37"/>
      <c r="S69" s="37"/>
      <c r="T69" s="37"/>
    </row>
    <row r="70" spans="1:20" x14ac:dyDescent="0.35">
      <c r="A70" t="s">
        <v>414</v>
      </c>
      <c r="B70" s="2">
        <v>115250</v>
      </c>
      <c r="C70" s="3">
        <v>0.26</v>
      </c>
      <c r="D70" s="2">
        <v>112005</v>
      </c>
      <c r="E70" s="2">
        <v>74615</v>
      </c>
      <c r="F70" s="2">
        <v>33630</v>
      </c>
      <c r="G70" s="2">
        <v>3760</v>
      </c>
      <c r="H70" s="3">
        <v>0.67</v>
      </c>
      <c r="I70" s="3">
        <v>0.3</v>
      </c>
      <c r="J70" s="3">
        <v>0.03</v>
      </c>
      <c r="L70" s="37"/>
      <c r="M70" s="37"/>
      <c r="N70" s="37"/>
      <c r="O70" s="37"/>
      <c r="P70" s="37"/>
      <c r="Q70" s="37"/>
      <c r="R70" s="37"/>
      <c r="S70" s="37"/>
      <c r="T70" s="37"/>
    </row>
    <row r="71" spans="1:20" x14ac:dyDescent="0.35">
      <c r="A71" t="s">
        <v>415</v>
      </c>
      <c r="B71" s="2">
        <v>72090</v>
      </c>
      <c r="C71" s="3">
        <v>0.17</v>
      </c>
      <c r="D71" s="2">
        <v>69770</v>
      </c>
      <c r="E71" s="2">
        <v>45910</v>
      </c>
      <c r="F71" s="2">
        <v>21675</v>
      </c>
      <c r="G71" s="2">
        <v>2185</v>
      </c>
      <c r="H71" s="3">
        <v>0.66</v>
      </c>
      <c r="I71" s="3">
        <v>0.31</v>
      </c>
      <c r="J71" s="3">
        <v>0.03</v>
      </c>
      <c r="L71" s="37"/>
      <c r="M71" s="37"/>
      <c r="N71" s="37"/>
      <c r="O71" s="37"/>
      <c r="P71" s="37"/>
      <c r="Q71" s="37"/>
      <c r="R71" s="37"/>
      <c r="S71" s="37"/>
      <c r="T71" s="37"/>
    </row>
    <row r="72" spans="1:20" x14ac:dyDescent="0.35">
      <c r="A72" t="s">
        <v>416</v>
      </c>
      <c r="B72" s="2">
        <v>29290</v>
      </c>
      <c r="C72" s="3">
        <v>7.0000000000000007E-2</v>
      </c>
      <c r="D72" s="2">
        <v>28245</v>
      </c>
      <c r="E72" s="2">
        <v>18100</v>
      </c>
      <c r="F72" s="2">
        <v>9270</v>
      </c>
      <c r="G72" s="2">
        <v>875</v>
      </c>
      <c r="H72" s="3">
        <v>0.64</v>
      </c>
      <c r="I72" s="3">
        <v>0.33</v>
      </c>
      <c r="J72" s="3">
        <v>0.03</v>
      </c>
      <c r="L72" s="37"/>
      <c r="M72" s="37"/>
      <c r="N72" s="37"/>
      <c r="O72" s="37"/>
      <c r="P72" s="37"/>
      <c r="Q72" s="37"/>
      <c r="R72" s="37"/>
      <c r="S72" s="37"/>
      <c r="T72" s="37"/>
    </row>
    <row r="73" spans="1:20" x14ac:dyDescent="0.35">
      <c r="A73" t="s">
        <v>417</v>
      </c>
      <c r="B73" s="2">
        <v>7230</v>
      </c>
      <c r="C73" s="3">
        <v>0.02</v>
      </c>
      <c r="D73" s="2">
        <v>6925</v>
      </c>
      <c r="E73" s="2">
        <v>4180</v>
      </c>
      <c r="F73" s="2">
        <v>2535</v>
      </c>
      <c r="G73" s="2">
        <v>210</v>
      </c>
      <c r="H73" s="3">
        <v>0.6</v>
      </c>
      <c r="I73" s="3">
        <v>0.37</v>
      </c>
      <c r="J73" s="3">
        <v>0.03</v>
      </c>
      <c r="L73" s="37"/>
      <c r="M73" s="37"/>
      <c r="N73" s="37"/>
      <c r="O73" s="37"/>
      <c r="P73" s="37"/>
      <c r="Q73" s="37"/>
      <c r="R73" s="37"/>
      <c r="S73" s="37"/>
      <c r="T73" s="37"/>
    </row>
    <row r="74" spans="1:20" x14ac:dyDescent="0.35">
      <c r="A74" t="s">
        <v>418</v>
      </c>
      <c r="B74" s="2">
        <v>1975</v>
      </c>
      <c r="C74" s="3">
        <v>0</v>
      </c>
      <c r="D74" s="2">
        <v>1875</v>
      </c>
      <c r="E74" s="2">
        <v>1095</v>
      </c>
      <c r="F74" s="2">
        <v>725</v>
      </c>
      <c r="G74" s="2">
        <v>60</v>
      </c>
      <c r="H74" s="3">
        <v>0.57999999999999996</v>
      </c>
      <c r="I74" s="3">
        <v>0.39</v>
      </c>
      <c r="J74" s="3">
        <v>0.03</v>
      </c>
      <c r="L74" s="37"/>
      <c r="M74" s="37"/>
      <c r="N74" s="37"/>
      <c r="O74" s="37"/>
      <c r="P74" s="37"/>
      <c r="Q74" s="37"/>
      <c r="R74" s="37"/>
      <c r="S74" s="37"/>
      <c r="T74" s="37"/>
    </row>
    <row r="75" spans="1:20" x14ac:dyDescent="0.35">
      <c r="A75" t="s">
        <v>419</v>
      </c>
      <c r="B75" s="2">
        <v>895</v>
      </c>
      <c r="C75" s="3">
        <v>0</v>
      </c>
      <c r="D75" s="2">
        <v>840</v>
      </c>
      <c r="E75" s="2">
        <v>485</v>
      </c>
      <c r="F75" s="2">
        <v>330</v>
      </c>
      <c r="G75" s="2">
        <v>30</v>
      </c>
      <c r="H75" s="3">
        <v>0.56999999999999995</v>
      </c>
      <c r="I75" s="3">
        <v>0.39</v>
      </c>
      <c r="J75" s="3">
        <v>0.03</v>
      </c>
      <c r="L75" s="37"/>
      <c r="M75" s="37"/>
      <c r="N75" s="37"/>
      <c r="O75" s="37"/>
      <c r="P75" s="37"/>
      <c r="Q75" s="37"/>
      <c r="R75" s="37"/>
      <c r="S75" s="37"/>
      <c r="T75" s="37"/>
    </row>
    <row r="76" spans="1:20" x14ac:dyDescent="0.35">
      <c r="A76" t="s">
        <v>420</v>
      </c>
      <c r="B76" s="2">
        <v>440</v>
      </c>
      <c r="C76" s="3">
        <v>0</v>
      </c>
      <c r="D76" s="2">
        <v>415</v>
      </c>
      <c r="E76" s="2">
        <v>230</v>
      </c>
      <c r="F76" s="2">
        <v>160</v>
      </c>
      <c r="G76" s="2">
        <v>25</v>
      </c>
      <c r="H76" s="3">
        <v>0.56000000000000005</v>
      </c>
      <c r="I76" s="3">
        <v>0.38</v>
      </c>
      <c r="J76" s="3">
        <v>0.06</v>
      </c>
      <c r="L76" s="37"/>
      <c r="M76" s="37"/>
      <c r="N76" s="37"/>
      <c r="O76" s="37"/>
      <c r="P76" s="37"/>
      <c r="Q76" s="37"/>
      <c r="R76" s="37"/>
      <c r="S76" s="37"/>
      <c r="T76" s="37"/>
    </row>
    <row r="77" spans="1:20" x14ac:dyDescent="0.35">
      <c r="A77" t="s">
        <v>421</v>
      </c>
      <c r="B77" s="2">
        <v>210</v>
      </c>
      <c r="C77" s="3">
        <v>0</v>
      </c>
      <c r="D77" s="2">
        <v>195</v>
      </c>
      <c r="E77" s="2">
        <v>95</v>
      </c>
      <c r="F77" s="2">
        <v>95</v>
      </c>
      <c r="G77" s="2">
        <v>5</v>
      </c>
      <c r="H77" s="3">
        <v>0.48</v>
      </c>
      <c r="I77" s="3">
        <v>0.48</v>
      </c>
      <c r="J77" s="3">
        <v>0.03</v>
      </c>
      <c r="L77" s="37"/>
      <c r="M77" s="37"/>
      <c r="N77" s="37"/>
      <c r="O77" s="37"/>
      <c r="P77" s="37"/>
      <c r="Q77" s="37"/>
      <c r="R77" s="37"/>
      <c r="S77" s="37"/>
      <c r="T77" s="37"/>
    </row>
    <row r="78" spans="1:20" x14ac:dyDescent="0.35">
      <c r="A78" t="s">
        <v>354</v>
      </c>
      <c r="B78" s="2">
        <v>805</v>
      </c>
      <c r="C78" s="3">
        <v>0</v>
      </c>
      <c r="D78" s="2">
        <v>475</v>
      </c>
      <c r="E78" s="2">
        <v>5</v>
      </c>
      <c r="F78" s="2">
        <v>55</v>
      </c>
      <c r="G78" s="2">
        <v>415</v>
      </c>
      <c r="H78" s="3">
        <v>0.01</v>
      </c>
      <c r="I78" s="3">
        <v>0.11</v>
      </c>
      <c r="J78" s="3">
        <v>0.88</v>
      </c>
      <c r="L78" s="37"/>
      <c r="M78" s="37"/>
      <c r="N78" s="37"/>
      <c r="O78" s="37"/>
      <c r="P78" s="37"/>
      <c r="Q78" s="37"/>
      <c r="R78" s="37"/>
      <c r="S78" s="37"/>
      <c r="T78" s="37"/>
    </row>
    <row r="79" spans="1:20" x14ac:dyDescent="0.35">
      <c r="A79" t="s">
        <v>348</v>
      </c>
      <c r="B79" s="2">
        <v>436115</v>
      </c>
      <c r="C79" s="3">
        <v>1</v>
      </c>
      <c r="D79" s="2">
        <v>423105</v>
      </c>
      <c r="E79" s="2">
        <v>284495</v>
      </c>
      <c r="F79" s="2">
        <v>122815</v>
      </c>
      <c r="G79" s="2">
        <v>15795</v>
      </c>
      <c r="H79" s="3">
        <v>0.67</v>
      </c>
      <c r="I79" s="3">
        <v>0.28999999999999998</v>
      </c>
      <c r="J79" s="3">
        <v>0.04</v>
      </c>
      <c r="L79" s="37"/>
      <c r="M79" s="37"/>
      <c r="N79" s="37"/>
      <c r="O79" s="37"/>
      <c r="P79" s="37"/>
      <c r="Q79" s="37"/>
      <c r="R79" s="37"/>
      <c r="S79" s="37"/>
      <c r="T79"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{C31349AE-8B14-4C8C-8329-AA35530F0581}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31349AE-8B14-4C8C-8329-AA35530F058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17"/>
  <sheetViews>
    <sheetView zoomScaleNormal="100" workbookViewId="0"/>
  </sheetViews>
  <sheetFormatPr defaultColWidth="10.58203125" defaultRowHeight="15.5" x14ac:dyDescent="0.35"/>
  <cols>
    <col min="1" max="1" width="35.58203125" customWidth="1"/>
    <col min="2" max="15" width="16.58203125" customWidth="1"/>
  </cols>
  <sheetData>
    <row r="1" spans="1:20" ht="62" x14ac:dyDescent="0.35">
      <c r="A1" s="29" t="s">
        <v>422</v>
      </c>
      <c r="B1" s="1" t="s">
        <v>215</v>
      </c>
      <c r="C1" s="1" t="s">
        <v>153</v>
      </c>
      <c r="D1" s="1" t="s">
        <v>227</v>
      </c>
      <c r="E1" s="1" t="s">
        <v>317</v>
      </c>
      <c r="F1" s="1" t="s">
        <v>318</v>
      </c>
      <c r="G1" s="1" t="s">
        <v>287</v>
      </c>
      <c r="H1" s="1" t="s">
        <v>154</v>
      </c>
      <c r="I1" s="1" t="s">
        <v>155</v>
      </c>
      <c r="J1" s="1" t="s">
        <v>156</v>
      </c>
    </row>
    <row r="2" spans="1:20" x14ac:dyDescent="0.35">
      <c r="A2" t="s">
        <v>423</v>
      </c>
      <c r="B2" s="2">
        <v>600</v>
      </c>
      <c r="C2" s="3">
        <v>0.03</v>
      </c>
      <c r="D2" s="2">
        <v>535</v>
      </c>
      <c r="E2" s="2">
        <v>345</v>
      </c>
      <c r="F2" s="2">
        <v>185</v>
      </c>
      <c r="G2" s="2">
        <v>5</v>
      </c>
      <c r="H2" s="3">
        <v>0.64</v>
      </c>
      <c r="I2" s="3">
        <v>0.34</v>
      </c>
      <c r="J2" s="3">
        <v>0.01</v>
      </c>
      <c r="L2" s="37"/>
      <c r="M2" s="37"/>
      <c r="N2" s="37"/>
      <c r="O2" s="37"/>
      <c r="P2" s="37"/>
      <c r="Q2" s="37"/>
      <c r="R2" s="37"/>
      <c r="S2" s="37"/>
      <c r="T2" s="37"/>
    </row>
    <row r="3" spans="1:20" x14ac:dyDescent="0.35">
      <c r="A3" t="s">
        <v>424</v>
      </c>
      <c r="B3" s="2">
        <v>3430</v>
      </c>
      <c r="C3" s="3">
        <v>0.03</v>
      </c>
      <c r="D3" s="2">
        <v>3215</v>
      </c>
      <c r="E3" s="2">
        <v>2245</v>
      </c>
      <c r="F3" s="2">
        <v>825</v>
      </c>
      <c r="G3" s="2">
        <v>150</v>
      </c>
      <c r="H3" s="3">
        <v>0.7</v>
      </c>
      <c r="I3" s="3">
        <v>0.26</v>
      </c>
      <c r="J3" s="3">
        <v>0.05</v>
      </c>
      <c r="L3" s="37"/>
      <c r="M3" s="37"/>
      <c r="N3" s="37"/>
      <c r="O3" s="37"/>
      <c r="P3" s="37"/>
      <c r="Q3" s="37"/>
      <c r="R3" s="37"/>
      <c r="S3" s="37"/>
      <c r="T3" s="37"/>
    </row>
    <row r="4" spans="1:20" x14ac:dyDescent="0.35">
      <c r="A4" t="s">
        <v>425</v>
      </c>
      <c r="B4" s="2">
        <v>3810</v>
      </c>
      <c r="C4" s="3">
        <v>0.03</v>
      </c>
      <c r="D4" s="2">
        <v>3540</v>
      </c>
      <c r="E4" s="2">
        <v>2465</v>
      </c>
      <c r="F4" s="2">
        <v>995</v>
      </c>
      <c r="G4" s="2">
        <v>80</v>
      </c>
      <c r="H4" s="3">
        <v>0.7</v>
      </c>
      <c r="I4" s="3">
        <v>0.28000000000000003</v>
      </c>
      <c r="J4" s="3">
        <v>0.02</v>
      </c>
      <c r="L4" s="37"/>
      <c r="M4" s="37"/>
      <c r="N4" s="37"/>
      <c r="O4" s="37"/>
      <c r="P4" s="37"/>
      <c r="Q4" s="37"/>
      <c r="R4" s="37"/>
      <c r="S4" s="37"/>
      <c r="T4" s="37"/>
    </row>
    <row r="5" spans="1:20" x14ac:dyDescent="0.35">
      <c r="A5" t="s">
        <v>426</v>
      </c>
      <c r="B5" s="2">
        <v>2765</v>
      </c>
      <c r="C5" s="3">
        <v>0.03</v>
      </c>
      <c r="D5" s="2">
        <v>2770</v>
      </c>
      <c r="E5" s="2">
        <v>1880</v>
      </c>
      <c r="F5" s="2">
        <v>715</v>
      </c>
      <c r="G5" s="2">
        <v>175</v>
      </c>
      <c r="H5" s="3">
        <v>0.68</v>
      </c>
      <c r="I5" s="3">
        <v>0.26</v>
      </c>
      <c r="J5" s="3">
        <v>0.06</v>
      </c>
      <c r="L5" s="37"/>
      <c r="M5" s="37"/>
      <c r="N5" s="37"/>
      <c r="O5" s="37"/>
      <c r="P5" s="37"/>
      <c r="Q5" s="37"/>
      <c r="R5" s="37"/>
      <c r="S5" s="37"/>
      <c r="T5" s="37"/>
    </row>
    <row r="6" spans="1:20" x14ac:dyDescent="0.35">
      <c r="A6" t="s">
        <v>427</v>
      </c>
      <c r="B6" s="2">
        <v>3180</v>
      </c>
      <c r="C6" s="3">
        <v>0.04</v>
      </c>
      <c r="D6" s="2">
        <v>3255</v>
      </c>
      <c r="E6" s="2">
        <v>1960</v>
      </c>
      <c r="F6" s="2">
        <v>1200</v>
      </c>
      <c r="G6" s="2">
        <v>100</v>
      </c>
      <c r="H6" s="3">
        <v>0.6</v>
      </c>
      <c r="I6" s="3">
        <v>0.37</v>
      </c>
      <c r="J6" s="3">
        <v>0.03</v>
      </c>
      <c r="L6" s="37"/>
      <c r="M6" s="37"/>
      <c r="N6" s="37"/>
      <c r="O6" s="37"/>
      <c r="P6" s="37"/>
      <c r="Q6" s="37"/>
      <c r="R6" s="37"/>
      <c r="S6" s="37"/>
      <c r="T6" s="37"/>
    </row>
    <row r="7" spans="1:20" x14ac:dyDescent="0.35">
      <c r="A7" t="s">
        <v>428</v>
      </c>
      <c r="B7" s="2">
        <v>540</v>
      </c>
      <c r="C7" s="3">
        <v>0.03</v>
      </c>
      <c r="D7" s="2">
        <v>495</v>
      </c>
      <c r="E7" s="2">
        <v>280</v>
      </c>
      <c r="F7" s="2">
        <v>200</v>
      </c>
      <c r="G7" s="2">
        <v>15</v>
      </c>
      <c r="H7" s="3">
        <v>0.56999999999999995</v>
      </c>
      <c r="I7" s="3">
        <v>0.4</v>
      </c>
      <c r="J7" s="3">
        <v>0.03</v>
      </c>
      <c r="L7" s="37"/>
      <c r="M7" s="37"/>
      <c r="N7" s="37"/>
      <c r="O7" s="37"/>
      <c r="P7" s="37"/>
      <c r="Q7" s="37"/>
      <c r="R7" s="37"/>
      <c r="S7" s="37"/>
      <c r="T7" s="37"/>
    </row>
    <row r="8" spans="1:20" x14ac:dyDescent="0.35">
      <c r="A8" t="s">
        <v>429</v>
      </c>
      <c r="B8" s="2">
        <v>2855</v>
      </c>
      <c r="C8" s="3">
        <v>0.02</v>
      </c>
      <c r="D8" s="2">
        <v>2690</v>
      </c>
      <c r="E8" s="2">
        <v>1885</v>
      </c>
      <c r="F8" s="2">
        <v>690</v>
      </c>
      <c r="G8" s="2">
        <v>110</v>
      </c>
      <c r="H8" s="3">
        <v>0.7</v>
      </c>
      <c r="I8" s="3">
        <v>0.26</v>
      </c>
      <c r="J8" s="3">
        <v>0.04</v>
      </c>
      <c r="L8" s="37"/>
      <c r="M8" s="37"/>
      <c r="N8" s="37"/>
      <c r="O8" s="37"/>
      <c r="P8" s="37"/>
      <c r="Q8" s="37"/>
      <c r="R8" s="37"/>
      <c r="S8" s="37"/>
      <c r="T8" s="37"/>
    </row>
    <row r="9" spans="1:20" x14ac:dyDescent="0.35">
      <c r="A9" t="s">
        <v>430</v>
      </c>
      <c r="B9" s="2">
        <v>3425</v>
      </c>
      <c r="C9" s="3">
        <v>0.03</v>
      </c>
      <c r="D9" s="2">
        <v>3170</v>
      </c>
      <c r="E9" s="2">
        <v>2125</v>
      </c>
      <c r="F9" s="2">
        <v>1000</v>
      </c>
      <c r="G9" s="2">
        <v>50</v>
      </c>
      <c r="H9" s="3">
        <v>0.67</v>
      </c>
      <c r="I9" s="3">
        <v>0.31</v>
      </c>
      <c r="J9" s="3">
        <v>0.02</v>
      </c>
      <c r="L9" s="37"/>
      <c r="M9" s="37"/>
      <c r="N9" s="37"/>
      <c r="O9" s="37"/>
      <c r="P9" s="37"/>
      <c r="Q9" s="37"/>
      <c r="R9" s="37"/>
      <c r="S9" s="37"/>
      <c r="T9" s="37"/>
    </row>
    <row r="10" spans="1:20" x14ac:dyDescent="0.35">
      <c r="A10" t="s">
        <v>431</v>
      </c>
      <c r="B10" s="2">
        <v>2375</v>
      </c>
      <c r="C10" s="3">
        <v>0.03</v>
      </c>
      <c r="D10" s="2">
        <v>2410</v>
      </c>
      <c r="E10" s="2">
        <v>1590</v>
      </c>
      <c r="F10" s="2">
        <v>670</v>
      </c>
      <c r="G10" s="2">
        <v>150</v>
      </c>
      <c r="H10" s="3">
        <v>0.66</v>
      </c>
      <c r="I10" s="3">
        <v>0.28000000000000003</v>
      </c>
      <c r="J10" s="3">
        <v>0.06</v>
      </c>
      <c r="L10" s="37"/>
      <c r="M10" s="37"/>
      <c r="N10" s="37"/>
      <c r="O10" s="37"/>
      <c r="P10" s="37"/>
      <c r="Q10" s="37"/>
      <c r="R10" s="37"/>
      <c r="S10" s="37"/>
      <c r="T10" s="37"/>
    </row>
    <row r="11" spans="1:20" x14ac:dyDescent="0.35">
      <c r="A11" t="s">
        <v>432</v>
      </c>
      <c r="B11" s="2">
        <v>2515</v>
      </c>
      <c r="C11" s="3">
        <v>0.03</v>
      </c>
      <c r="D11" s="2">
        <v>2570</v>
      </c>
      <c r="E11" s="2">
        <v>1655</v>
      </c>
      <c r="F11" s="2">
        <v>835</v>
      </c>
      <c r="G11" s="2">
        <v>80</v>
      </c>
      <c r="H11" s="3">
        <v>0.64</v>
      </c>
      <c r="I11" s="3">
        <v>0.33</v>
      </c>
      <c r="J11" s="3">
        <v>0.03</v>
      </c>
      <c r="L11" s="37"/>
      <c r="M11" s="37"/>
      <c r="N11" s="37"/>
      <c r="O11" s="37"/>
      <c r="P11" s="37"/>
      <c r="Q11" s="37"/>
      <c r="R11" s="37"/>
      <c r="S11" s="37"/>
      <c r="T11" s="37"/>
    </row>
    <row r="12" spans="1:20" x14ac:dyDescent="0.35">
      <c r="A12" t="s">
        <v>433</v>
      </c>
      <c r="B12" s="2">
        <v>345</v>
      </c>
      <c r="C12" s="3">
        <v>0.02</v>
      </c>
      <c r="D12" s="2">
        <v>320</v>
      </c>
      <c r="E12" s="2">
        <v>225</v>
      </c>
      <c r="F12" s="2">
        <v>90</v>
      </c>
      <c r="G12" s="2">
        <v>5</v>
      </c>
      <c r="H12" s="3">
        <v>0.7</v>
      </c>
      <c r="I12" s="3">
        <v>0.28000000000000003</v>
      </c>
      <c r="J12" s="3">
        <v>0.02</v>
      </c>
      <c r="L12" s="37"/>
      <c r="M12" s="37"/>
      <c r="N12" s="37"/>
      <c r="O12" s="37"/>
      <c r="P12" s="37"/>
      <c r="Q12" s="37"/>
      <c r="R12" s="37"/>
      <c r="S12" s="37"/>
      <c r="T12" s="37"/>
    </row>
    <row r="13" spans="1:20" x14ac:dyDescent="0.35">
      <c r="A13" t="s">
        <v>434</v>
      </c>
      <c r="B13" s="2">
        <v>2350</v>
      </c>
      <c r="C13" s="3">
        <v>0.02</v>
      </c>
      <c r="D13" s="2">
        <v>2200</v>
      </c>
      <c r="E13" s="2">
        <v>1595</v>
      </c>
      <c r="F13" s="2">
        <v>515</v>
      </c>
      <c r="G13" s="2">
        <v>85</v>
      </c>
      <c r="H13" s="3">
        <v>0.73</v>
      </c>
      <c r="I13" s="3">
        <v>0.24</v>
      </c>
      <c r="J13" s="3">
        <v>0.04</v>
      </c>
      <c r="L13" s="37"/>
      <c r="M13" s="37"/>
      <c r="N13" s="37"/>
      <c r="O13" s="37"/>
      <c r="P13" s="37"/>
      <c r="Q13" s="37"/>
      <c r="R13" s="37"/>
      <c r="S13" s="37"/>
      <c r="T13" s="37"/>
    </row>
    <row r="14" spans="1:20" x14ac:dyDescent="0.35">
      <c r="A14" t="s">
        <v>435</v>
      </c>
      <c r="B14" s="2">
        <v>2285</v>
      </c>
      <c r="C14" s="3">
        <v>0.02</v>
      </c>
      <c r="D14" s="2">
        <v>2145</v>
      </c>
      <c r="E14" s="2">
        <v>1530</v>
      </c>
      <c r="F14" s="2">
        <v>590</v>
      </c>
      <c r="G14" s="2">
        <v>30</v>
      </c>
      <c r="H14" s="3">
        <v>0.71</v>
      </c>
      <c r="I14" s="3">
        <v>0.27</v>
      </c>
      <c r="J14" s="3">
        <v>0.01</v>
      </c>
      <c r="L14" s="37"/>
      <c r="M14" s="37"/>
      <c r="N14" s="37"/>
      <c r="O14" s="37"/>
      <c r="P14" s="37"/>
      <c r="Q14" s="37"/>
      <c r="R14" s="37"/>
      <c r="S14" s="37"/>
      <c r="T14" s="37"/>
    </row>
    <row r="15" spans="1:20" x14ac:dyDescent="0.35">
      <c r="A15" t="s">
        <v>436</v>
      </c>
      <c r="B15" s="2">
        <v>1630</v>
      </c>
      <c r="C15" s="3">
        <v>0.02</v>
      </c>
      <c r="D15" s="2">
        <v>1580</v>
      </c>
      <c r="E15" s="2">
        <v>1115</v>
      </c>
      <c r="F15" s="2">
        <v>370</v>
      </c>
      <c r="G15" s="2">
        <v>95</v>
      </c>
      <c r="H15" s="3">
        <v>0.71</v>
      </c>
      <c r="I15" s="3">
        <v>0.23</v>
      </c>
      <c r="J15" s="3">
        <v>0.06</v>
      </c>
      <c r="L15" s="37"/>
      <c r="M15" s="37"/>
      <c r="N15" s="37"/>
      <c r="O15" s="37"/>
      <c r="P15" s="37"/>
      <c r="Q15" s="37"/>
      <c r="R15" s="37"/>
      <c r="S15" s="37"/>
      <c r="T15" s="37"/>
    </row>
    <row r="16" spans="1:20" x14ac:dyDescent="0.35">
      <c r="A16" t="s">
        <v>437</v>
      </c>
      <c r="B16" s="2">
        <v>1605</v>
      </c>
      <c r="C16" s="3">
        <v>0.02</v>
      </c>
      <c r="D16" s="2">
        <v>1725</v>
      </c>
      <c r="E16" s="2">
        <v>1160</v>
      </c>
      <c r="F16" s="2">
        <v>515</v>
      </c>
      <c r="G16" s="2">
        <v>50</v>
      </c>
      <c r="H16" s="3">
        <v>0.67</v>
      </c>
      <c r="I16" s="3">
        <v>0.3</v>
      </c>
      <c r="J16" s="3">
        <v>0.03</v>
      </c>
      <c r="L16" s="37"/>
      <c r="M16" s="37"/>
      <c r="N16" s="37"/>
      <c r="O16" s="37"/>
      <c r="P16" s="37"/>
      <c r="Q16" s="37"/>
      <c r="R16" s="37"/>
      <c r="S16" s="37"/>
      <c r="T16" s="37"/>
    </row>
    <row r="17" spans="1:20" x14ac:dyDescent="0.35">
      <c r="A17" t="s">
        <v>438</v>
      </c>
      <c r="B17" s="2">
        <v>260</v>
      </c>
      <c r="C17" s="3">
        <v>0.01</v>
      </c>
      <c r="D17" s="2">
        <v>235</v>
      </c>
      <c r="E17" s="2">
        <v>155</v>
      </c>
      <c r="F17" s="2">
        <v>75</v>
      </c>
      <c r="G17" s="2">
        <v>5</v>
      </c>
      <c r="H17" s="3">
        <v>0.66</v>
      </c>
      <c r="I17" s="3">
        <v>0.32</v>
      </c>
      <c r="J17" s="3">
        <v>0.02</v>
      </c>
      <c r="L17" s="37"/>
      <c r="M17" s="37"/>
      <c r="N17" s="37"/>
      <c r="O17" s="37"/>
      <c r="P17" s="37"/>
      <c r="Q17" s="37"/>
      <c r="R17" s="37"/>
      <c r="S17" s="37"/>
      <c r="T17" s="37"/>
    </row>
    <row r="18" spans="1:20" x14ac:dyDescent="0.35">
      <c r="A18" t="s">
        <v>439</v>
      </c>
      <c r="B18" s="2">
        <v>1330</v>
      </c>
      <c r="C18" s="3">
        <v>0.01</v>
      </c>
      <c r="D18" s="2">
        <v>1260</v>
      </c>
      <c r="E18" s="2">
        <v>870</v>
      </c>
      <c r="F18" s="2">
        <v>335</v>
      </c>
      <c r="G18" s="2">
        <v>55</v>
      </c>
      <c r="H18" s="3">
        <v>0.69</v>
      </c>
      <c r="I18" s="3">
        <v>0.27</v>
      </c>
      <c r="J18" s="3">
        <v>0.04</v>
      </c>
      <c r="L18" s="37"/>
      <c r="M18" s="37"/>
      <c r="N18" s="37"/>
      <c r="O18" s="37"/>
      <c r="P18" s="37"/>
      <c r="Q18" s="37"/>
      <c r="R18" s="37"/>
      <c r="S18" s="37"/>
      <c r="T18" s="37"/>
    </row>
    <row r="19" spans="1:20" x14ac:dyDescent="0.35">
      <c r="A19" t="s">
        <v>440</v>
      </c>
      <c r="B19" s="2">
        <v>1405</v>
      </c>
      <c r="C19" s="3">
        <v>0.01</v>
      </c>
      <c r="D19" s="2">
        <v>1340</v>
      </c>
      <c r="E19" s="2">
        <v>940</v>
      </c>
      <c r="F19" s="2">
        <v>375</v>
      </c>
      <c r="G19" s="2">
        <v>25</v>
      </c>
      <c r="H19" s="3">
        <v>0.7</v>
      </c>
      <c r="I19" s="3">
        <v>0.28000000000000003</v>
      </c>
      <c r="J19" s="3">
        <v>0.02</v>
      </c>
      <c r="L19" s="37"/>
      <c r="M19" s="37"/>
      <c r="N19" s="37"/>
      <c r="O19" s="37"/>
      <c r="P19" s="37"/>
      <c r="Q19" s="37"/>
      <c r="R19" s="37"/>
      <c r="S19" s="37"/>
      <c r="T19" s="37"/>
    </row>
    <row r="20" spans="1:20" x14ac:dyDescent="0.35">
      <c r="A20" t="s">
        <v>441</v>
      </c>
      <c r="B20" s="2">
        <v>960</v>
      </c>
      <c r="C20" s="3">
        <v>0.01</v>
      </c>
      <c r="D20" s="2">
        <v>910</v>
      </c>
      <c r="E20" s="2">
        <v>630</v>
      </c>
      <c r="F20" s="2">
        <v>240</v>
      </c>
      <c r="G20" s="2">
        <v>45</v>
      </c>
      <c r="H20" s="3">
        <v>0.69</v>
      </c>
      <c r="I20" s="3">
        <v>0.26</v>
      </c>
      <c r="J20" s="3">
        <v>0.05</v>
      </c>
      <c r="L20" s="37"/>
      <c r="M20" s="37"/>
      <c r="N20" s="37"/>
      <c r="O20" s="37"/>
      <c r="P20" s="37"/>
      <c r="Q20" s="37"/>
      <c r="R20" s="37"/>
      <c r="S20" s="37"/>
      <c r="T20" s="37"/>
    </row>
    <row r="21" spans="1:20" x14ac:dyDescent="0.35">
      <c r="A21" t="s">
        <v>442</v>
      </c>
      <c r="B21" s="2">
        <v>1070</v>
      </c>
      <c r="C21" s="3">
        <v>0.01</v>
      </c>
      <c r="D21" s="2">
        <v>1105</v>
      </c>
      <c r="E21" s="2">
        <v>705</v>
      </c>
      <c r="F21" s="2">
        <v>370</v>
      </c>
      <c r="G21" s="2">
        <v>30</v>
      </c>
      <c r="H21" s="3">
        <v>0.64</v>
      </c>
      <c r="I21" s="3">
        <v>0.34</v>
      </c>
      <c r="J21" s="3">
        <v>0.03</v>
      </c>
      <c r="L21" s="37"/>
      <c r="M21" s="37"/>
      <c r="N21" s="37"/>
      <c r="O21" s="37"/>
      <c r="P21" s="37"/>
      <c r="Q21" s="37"/>
      <c r="R21" s="37"/>
      <c r="S21" s="37"/>
      <c r="T21" s="37"/>
    </row>
    <row r="22" spans="1:20" x14ac:dyDescent="0.35">
      <c r="A22" t="s">
        <v>443</v>
      </c>
      <c r="B22" s="2">
        <v>165</v>
      </c>
      <c r="C22" s="3">
        <v>0.01</v>
      </c>
      <c r="D22" s="2">
        <v>155</v>
      </c>
      <c r="E22" s="2">
        <v>110</v>
      </c>
      <c r="F22" s="2">
        <v>40</v>
      </c>
      <c r="G22" s="2">
        <v>5</v>
      </c>
      <c r="H22" s="3">
        <v>0.73</v>
      </c>
      <c r="I22" s="3">
        <v>0.25</v>
      </c>
      <c r="J22" s="3">
        <v>0.02</v>
      </c>
      <c r="L22" s="37"/>
      <c r="M22" s="37"/>
      <c r="N22" s="37"/>
      <c r="O22" s="37"/>
      <c r="P22" s="37"/>
      <c r="Q22" s="37"/>
      <c r="R22" s="37"/>
      <c r="S22" s="37"/>
      <c r="T22" s="37"/>
    </row>
    <row r="23" spans="1:20" x14ac:dyDescent="0.35">
      <c r="A23" t="s">
        <v>444</v>
      </c>
      <c r="B23" s="2">
        <v>1375</v>
      </c>
      <c r="C23" s="3">
        <v>0.01</v>
      </c>
      <c r="D23" s="2">
        <v>1295</v>
      </c>
      <c r="E23" s="2">
        <v>925</v>
      </c>
      <c r="F23" s="2">
        <v>315</v>
      </c>
      <c r="G23" s="2">
        <v>55</v>
      </c>
      <c r="H23" s="3">
        <v>0.71</v>
      </c>
      <c r="I23" s="3">
        <v>0.24</v>
      </c>
      <c r="J23" s="3">
        <v>0.04</v>
      </c>
      <c r="L23" s="37"/>
      <c r="M23" s="37"/>
      <c r="N23" s="37"/>
      <c r="O23" s="37"/>
      <c r="P23" s="37"/>
      <c r="Q23" s="37"/>
      <c r="R23" s="37"/>
      <c r="S23" s="37"/>
      <c r="T23" s="37"/>
    </row>
    <row r="24" spans="1:20" x14ac:dyDescent="0.35">
      <c r="A24" t="s">
        <v>445</v>
      </c>
      <c r="B24" s="2">
        <v>1300</v>
      </c>
      <c r="C24" s="3">
        <v>0.01</v>
      </c>
      <c r="D24" s="2">
        <v>1245</v>
      </c>
      <c r="E24" s="2">
        <v>880</v>
      </c>
      <c r="F24" s="2">
        <v>345</v>
      </c>
      <c r="G24" s="2">
        <v>20</v>
      </c>
      <c r="H24" s="3">
        <v>0.7</v>
      </c>
      <c r="I24" s="3">
        <v>0.28000000000000003</v>
      </c>
      <c r="J24" s="3">
        <v>0.02</v>
      </c>
      <c r="L24" s="37"/>
      <c r="M24" s="37"/>
      <c r="N24" s="37"/>
      <c r="O24" s="37"/>
      <c r="P24" s="37"/>
      <c r="Q24" s="37"/>
      <c r="R24" s="37"/>
      <c r="S24" s="37"/>
      <c r="T24" s="37"/>
    </row>
    <row r="25" spans="1:20" x14ac:dyDescent="0.35">
      <c r="A25" t="s">
        <v>446</v>
      </c>
      <c r="B25" s="2">
        <v>885</v>
      </c>
      <c r="C25" s="3">
        <v>0.01</v>
      </c>
      <c r="D25" s="2">
        <v>855</v>
      </c>
      <c r="E25" s="2">
        <v>625</v>
      </c>
      <c r="F25" s="2">
        <v>180</v>
      </c>
      <c r="G25" s="2">
        <v>50</v>
      </c>
      <c r="H25" s="3">
        <v>0.73</v>
      </c>
      <c r="I25" s="3">
        <v>0.21</v>
      </c>
      <c r="J25" s="3">
        <v>0.06</v>
      </c>
      <c r="L25" s="37"/>
      <c r="M25" s="37"/>
      <c r="N25" s="37"/>
      <c r="O25" s="37"/>
      <c r="P25" s="37"/>
      <c r="Q25" s="37"/>
      <c r="R25" s="37"/>
      <c r="S25" s="37"/>
      <c r="T25" s="37"/>
    </row>
    <row r="26" spans="1:20" x14ac:dyDescent="0.35">
      <c r="A26" t="s">
        <v>447</v>
      </c>
      <c r="B26" s="2">
        <v>990</v>
      </c>
      <c r="C26" s="3">
        <v>0.01</v>
      </c>
      <c r="D26" s="2">
        <v>1040</v>
      </c>
      <c r="E26" s="2">
        <v>695</v>
      </c>
      <c r="F26" s="2">
        <v>330</v>
      </c>
      <c r="G26" s="2">
        <v>15</v>
      </c>
      <c r="H26" s="3">
        <v>0.67</v>
      </c>
      <c r="I26" s="3">
        <v>0.32</v>
      </c>
      <c r="J26" s="3">
        <v>0.02</v>
      </c>
      <c r="L26" s="37"/>
      <c r="M26" s="37"/>
      <c r="N26" s="37"/>
      <c r="O26" s="37"/>
      <c r="P26" s="37"/>
      <c r="Q26" s="37"/>
      <c r="R26" s="37"/>
      <c r="S26" s="37"/>
      <c r="T26" s="37"/>
    </row>
    <row r="27" spans="1:20" x14ac:dyDescent="0.35">
      <c r="A27" t="s">
        <v>448</v>
      </c>
      <c r="B27" s="2">
        <v>430</v>
      </c>
      <c r="C27" s="3">
        <v>0.02</v>
      </c>
      <c r="D27" s="2">
        <v>405</v>
      </c>
      <c r="E27" s="2">
        <v>300</v>
      </c>
      <c r="F27" s="2">
        <v>100</v>
      </c>
      <c r="G27" s="2">
        <v>10</v>
      </c>
      <c r="H27" s="3">
        <v>0.73</v>
      </c>
      <c r="I27" s="3">
        <v>0.24</v>
      </c>
      <c r="J27" s="3">
        <v>0.02</v>
      </c>
      <c r="L27" s="37"/>
      <c r="M27" s="37"/>
      <c r="N27" s="37"/>
      <c r="O27" s="37"/>
      <c r="P27" s="37"/>
      <c r="Q27" s="37"/>
      <c r="R27" s="37"/>
      <c r="S27" s="37"/>
      <c r="T27" s="37"/>
    </row>
    <row r="28" spans="1:20" x14ac:dyDescent="0.35">
      <c r="A28" t="s">
        <v>449</v>
      </c>
      <c r="B28" s="2">
        <v>3300</v>
      </c>
      <c r="C28" s="3">
        <v>0.03</v>
      </c>
      <c r="D28" s="2">
        <v>3060</v>
      </c>
      <c r="E28" s="2">
        <v>2215</v>
      </c>
      <c r="F28" s="2">
        <v>715</v>
      </c>
      <c r="G28" s="2">
        <v>125</v>
      </c>
      <c r="H28" s="3">
        <v>0.72</v>
      </c>
      <c r="I28" s="3">
        <v>0.23</v>
      </c>
      <c r="J28" s="3">
        <v>0.04</v>
      </c>
      <c r="L28" s="37"/>
      <c r="M28" s="37"/>
      <c r="N28" s="37"/>
      <c r="O28" s="37"/>
      <c r="P28" s="37"/>
      <c r="Q28" s="37"/>
      <c r="R28" s="37"/>
      <c r="S28" s="37"/>
      <c r="T28" s="37"/>
    </row>
    <row r="29" spans="1:20" x14ac:dyDescent="0.35">
      <c r="A29" t="s">
        <v>450</v>
      </c>
      <c r="B29" s="2">
        <v>3080</v>
      </c>
      <c r="C29" s="3">
        <v>0.03</v>
      </c>
      <c r="D29" s="2">
        <v>2975</v>
      </c>
      <c r="E29" s="2">
        <v>2100</v>
      </c>
      <c r="F29" s="2">
        <v>825</v>
      </c>
      <c r="G29" s="2">
        <v>50</v>
      </c>
      <c r="H29" s="3">
        <v>0.71</v>
      </c>
      <c r="I29" s="3">
        <v>0.28000000000000003</v>
      </c>
      <c r="J29" s="3">
        <v>0.02</v>
      </c>
      <c r="L29" s="37"/>
      <c r="M29" s="37"/>
      <c r="N29" s="37"/>
      <c r="O29" s="37"/>
      <c r="P29" s="37"/>
      <c r="Q29" s="37"/>
      <c r="R29" s="37"/>
      <c r="S29" s="37"/>
      <c r="T29" s="37"/>
    </row>
    <row r="30" spans="1:20" x14ac:dyDescent="0.35">
      <c r="A30" t="s">
        <v>451</v>
      </c>
      <c r="B30" s="2">
        <v>2290</v>
      </c>
      <c r="C30" s="3">
        <v>0.03</v>
      </c>
      <c r="D30" s="2">
        <v>2175</v>
      </c>
      <c r="E30" s="2">
        <v>1500</v>
      </c>
      <c r="F30" s="2">
        <v>515</v>
      </c>
      <c r="G30" s="2">
        <v>165</v>
      </c>
      <c r="H30" s="3">
        <v>0.69</v>
      </c>
      <c r="I30" s="3">
        <v>0.24</v>
      </c>
      <c r="J30" s="3">
        <v>7.0000000000000007E-2</v>
      </c>
      <c r="L30" s="37"/>
      <c r="M30" s="37"/>
      <c r="N30" s="37"/>
      <c r="O30" s="37"/>
      <c r="P30" s="37"/>
      <c r="Q30" s="37"/>
      <c r="R30" s="37"/>
      <c r="S30" s="37"/>
      <c r="T30" s="37"/>
    </row>
    <row r="31" spans="1:20" x14ac:dyDescent="0.35">
      <c r="A31" t="s">
        <v>452</v>
      </c>
      <c r="B31" s="2">
        <v>2315</v>
      </c>
      <c r="C31" s="3">
        <v>0.03</v>
      </c>
      <c r="D31" s="2">
        <v>2465</v>
      </c>
      <c r="E31" s="2">
        <v>1650</v>
      </c>
      <c r="F31" s="2">
        <v>750</v>
      </c>
      <c r="G31" s="2">
        <v>65</v>
      </c>
      <c r="H31" s="3">
        <v>0.67</v>
      </c>
      <c r="I31" s="3">
        <v>0.31</v>
      </c>
      <c r="J31" s="3">
        <v>0.03</v>
      </c>
      <c r="L31" s="37"/>
      <c r="M31" s="37"/>
      <c r="N31" s="37"/>
      <c r="O31" s="37"/>
      <c r="P31" s="37"/>
      <c r="Q31" s="37"/>
      <c r="R31" s="37"/>
      <c r="S31" s="37"/>
      <c r="T31" s="37"/>
    </row>
    <row r="32" spans="1:20" x14ac:dyDescent="0.35">
      <c r="A32" t="s">
        <v>453</v>
      </c>
      <c r="B32" s="2">
        <v>605</v>
      </c>
      <c r="C32" s="3">
        <v>0.03</v>
      </c>
      <c r="D32" s="2">
        <v>555</v>
      </c>
      <c r="E32" s="2">
        <v>440</v>
      </c>
      <c r="F32" s="2">
        <v>110</v>
      </c>
      <c r="G32" s="2">
        <v>5</v>
      </c>
      <c r="H32" s="3">
        <v>0.79</v>
      </c>
      <c r="I32" s="3">
        <v>0.2</v>
      </c>
      <c r="J32" s="3">
        <v>0.01</v>
      </c>
      <c r="L32" s="37"/>
      <c r="M32" s="37"/>
      <c r="N32" s="37"/>
      <c r="O32" s="37"/>
      <c r="P32" s="37"/>
      <c r="Q32" s="37"/>
      <c r="R32" s="37"/>
      <c r="S32" s="37"/>
      <c r="T32" s="37"/>
    </row>
    <row r="33" spans="1:20" x14ac:dyDescent="0.35">
      <c r="A33" t="s">
        <v>454</v>
      </c>
      <c r="B33" s="2">
        <v>4485</v>
      </c>
      <c r="C33" s="3">
        <v>0.04</v>
      </c>
      <c r="D33" s="2">
        <v>4245</v>
      </c>
      <c r="E33" s="2">
        <v>3045</v>
      </c>
      <c r="F33" s="2">
        <v>1015</v>
      </c>
      <c r="G33" s="2">
        <v>180</v>
      </c>
      <c r="H33" s="3">
        <v>0.72</v>
      </c>
      <c r="I33" s="3">
        <v>0.24</v>
      </c>
      <c r="J33" s="3">
        <v>0.04</v>
      </c>
      <c r="L33" s="37"/>
      <c r="M33" s="37"/>
      <c r="N33" s="37"/>
      <c r="O33" s="37"/>
      <c r="P33" s="37"/>
      <c r="Q33" s="37"/>
      <c r="R33" s="37"/>
      <c r="S33" s="37"/>
      <c r="T33" s="37"/>
    </row>
    <row r="34" spans="1:20" x14ac:dyDescent="0.35">
      <c r="A34" t="s">
        <v>455</v>
      </c>
      <c r="B34" s="2">
        <v>3760</v>
      </c>
      <c r="C34" s="3">
        <v>0.03</v>
      </c>
      <c r="D34" s="2">
        <v>3580</v>
      </c>
      <c r="E34" s="2">
        <v>2545</v>
      </c>
      <c r="F34" s="2">
        <v>960</v>
      </c>
      <c r="G34" s="2">
        <v>75</v>
      </c>
      <c r="H34" s="3">
        <v>0.71</v>
      </c>
      <c r="I34" s="3">
        <v>0.27</v>
      </c>
      <c r="J34" s="3">
        <v>0.02</v>
      </c>
      <c r="L34" s="37"/>
      <c r="M34" s="37"/>
      <c r="N34" s="37"/>
      <c r="O34" s="37"/>
      <c r="P34" s="37"/>
      <c r="Q34" s="37"/>
      <c r="R34" s="37"/>
      <c r="S34" s="37"/>
      <c r="T34" s="37"/>
    </row>
    <row r="35" spans="1:20" x14ac:dyDescent="0.35">
      <c r="A35" t="s">
        <v>456</v>
      </c>
      <c r="B35" s="2">
        <v>2950</v>
      </c>
      <c r="C35" s="3">
        <v>0.04</v>
      </c>
      <c r="D35" s="2">
        <v>2845</v>
      </c>
      <c r="E35" s="2">
        <v>2025</v>
      </c>
      <c r="F35" s="2">
        <v>610</v>
      </c>
      <c r="G35" s="2">
        <v>210</v>
      </c>
      <c r="H35" s="3">
        <v>0.71</v>
      </c>
      <c r="I35" s="3">
        <v>0.21</v>
      </c>
      <c r="J35" s="3">
        <v>7.0000000000000007E-2</v>
      </c>
      <c r="L35" s="37"/>
      <c r="M35" s="37"/>
      <c r="N35" s="37"/>
      <c r="O35" s="37"/>
      <c r="P35" s="37"/>
      <c r="Q35" s="37"/>
      <c r="R35" s="37"/>
      <c r="S35" s="37"/>
      <c r="T35" s="37"/>
    </row>
    <row r="36" spans="1:20" x14ac:dyDescent="0.35">
      <c r="A36" t="s">
        <v>457</v>
      </c>
      <c r="B36" s="2">
        <v>2915</v>
      </c>
      <c r="C36" s="3">
        <v>0.03</v>
      </c>
      <c r="D36" s="2">
        <v>3085</v>
      </c>
      <c r="E36" s="2">
        <v>2075</v>
      </c>
      <c r="F36" s="2">
        <v>915</v>
      </c>
      <c r="G36" s="2">
        <v>95</v>
      </c>
      <c r="H36" s="3">
        <v>0.67</v>
      </c>
      <c r="I36" s="3">
        <v>0.3</v>
      </c>
      <c r="J36" s="3">
        <v>0.03</v>
      </c>
      <c r="L36" s="37"/>
      <c r="M36" s="37"/>
      <c r="N36" s="37"/>
      <c r="O36" s="37"/>
      <c r="P36" s="37"/>
      <c r="Q36" s="37"/>
      <c r="R36" s="37"/>
      <c r="S36" s="37"/>
      <c r="T36" s="37"/>
    </row>
    <row r="37" spans="1:20" x14ac:dyDescent="0.35">
      <c r="A37" t="s">
        <v>458</v>
      </c>
      <c r="B37" s="2">
        <v>555</v>
      </c>
      <c r="C37" s="3">
        <v>0.03</v>
      </c>
      <c r="D37" s="2">
        <v>515</v>
      </c>
      <c r="E37" s="2">
        <v>355</v>
      </c>
      <c r="F37" s="2">
        <v>140</v>
      </c>
      <c r="G37" s="2">
        <v>20</v>
      </c>
      <c r="H37" s="3">
        <v>0.69</v>
      </c>
      <c r="I37" s="3">
        <v>0.27</v>
      </c>
      <c r="J37" s="3">
        <v>0.04</v>
      </c>
      <c r="L37" s="37"/>
      <c r="M37" s="37"/>
      <c r="N37" s="37"/>
      <c r="O37" s="37"/>
      <c r="P37" s="37"/>
      <c r="Q37" s="37"/>
      <c r="R37" s="37"/>
      <c r="S37" s="37"/>
      <c r="T37" s="37"/>
    </row>
    <row r="38" spans="1:20" x14ac:dyDescent="0.35">
      <c r="A38" t="s">
        <v>459</v>
      </c>
      <c r="B38" s="2">
        <v>3835</v>
      </c>
      <c r="C38" s="3">
        <v>0.03</v>
      </c>
      <c r="D38" s="2">
        <v>3605</v>
      </c>
      <c r="E38" s="2">
        <v>2550</v>
      </c>
      <c r="F38" s="2">
        <v>875</v>
      </c>
      <c r="G38" s="2">
        <v>180</v>
      </c>
      <c r="H38" s="3">
        <v>0.71</v>
      </c>
      <c r="I38" s="3">
        <v>0.24</v>
      </c>
      <c r="J38" s="3">
        <v>0.05</v>
      </c>
      <c r="L38" s="37"/>
      <c r="M38" s="37"/>
      <c r="N38" s="37"/>
      <c r="O38" s="37"/>
      <c r="P38" s="37"/>
      <c r="Q38" s="37"/>
      <c r="R38" s="37"/>
      <c r="S38" s="37"/>
      <c r="T38" s="37"/>
    </row>
    <row r="39" spans="1:20" x14ac:dyDescent="0.35">
      <c r="A39" t="s">
        <v>460</v>
      </c>
      <c r="B39" s="2">
        <v>3405</v>
      </c>
      <c r="C39" s="3">
        <v>0.03</v>
      </c>
      <c r="D39" s="2">
        <v>3215</v>
      </c>
      <c r="E39" s="2">
        <v>2305</v>
      </c>
      <c r="F39" s="2">
        <v>855</v>
      </c>
      <c r="G39" s="2">
        <v>55</v>
      </c>
      <c r="H39" s="3">
        <v>0.72</v>
      </c>
      <c r="I39" s="3">
        <v>0.27</v>
      </c>
      <c r="J39" s="3">
        <v>0.02</v>
      </c>
      <c r="L39" s="37"/>
      <c r="M39" s="37"/>
      <c r="N39" s="37"/>
      <c r="O39" s="37"/>
      <c r="P39" s="37"/>
      <c r="Q39" s="37"/>
      <c r="R39" s="37"/>
      <c r="S39" s="37"/>
      <c r="T39" s="37"/>
    </row>
    <row r="40" spans="1:20" x14ac:dyDescent="0.35">
      <c r="A40" t="s">
        <v>461</v>
      </c>
      <c r="B40" s="2">
        <v>2400</v>
      </c>
      <c r="C40" s="3">
        <v>0.03</v>
      </c>
      <c r="D40" s="2">
        <v>2415</v>
      </c>
      <c r="E40" s="2">
        <v>1720</v>
      </c>
      <c r="F40" s="2">
        <v>540</v>
      </c>
      <c r="G40" s="2">
        <v>155</v>
      </c>
      <c r="H40" s="3">
        <v>0.71</v>
      </c>
      <c r="I40" s="3">
        <v>0.22</v>
      </c>
      <c r="J40" s="3">
        <v>0.06</v>
      </c>
      <c r="L40" s="37"/>
      <c r="M40" s="37"/>
      <c r="N40" s="37"/>
      <c r="O40" s="37"/>
      <c r="P40" s="37"/>
      <c r="Q40" s="37"/>
      <c r="R40" s="37"/>
      <c r="S40" s="37"/>
      <c r="T40" s="37"/>
    </row>
    <row r="41" spans="1:20" x14ac:dyDescent="0.35">
      <c r="A41" t="s">
        <v>462</v>
      </c>
      <c r="B41" s="2">
        <v>2450</v>
      </c>
      <c r="C41" s="3">
        <v>0.03</v>
      </c>
      <c r="D41" s="2">
        <v>2545</v>
      </c>
      <c r="E41" s="2">
        <v>1740</v>
      </c>
      <c r="F41" s="2">
        <v>725</v>
      </c>
      <c r="G41" s="2">
        <v>80</v>
      </c>
      <c r="H41" s="3">
        <v>0.68</v>
      </c>
      <c r="I41" s="3">
        <v>0.28999999999999998</v>
      </c>
      <c r="J41" s="3">
        <v>0.03</v>
      </c>
      <c r="L41" s="37"/>
      <c r="M41" s="37"/>
      <c r="N41" s="37"/>
      <c r="O41" s="37"/>
      <c r="P41" s="37"/>
      <c r="Q41" s="37"/>
      <c r="R41" s="37"/>
      <c r="S41" s="37"/>
      <c r="T41" s="37"/>
    </row>
    <row r="42" spans="1:20" x14ac:dyDescent="0.35">
      <c r="A42" t="s">
        <v>463</v>
      </c>
      <c r="B42" s="2">
        <v>180</v>
      </c>
      <c r="C42" s="3">
        <v>0.01</v>
      </c>
      <c r="D42" s="2">
        <v>165</v>
      </c>
      <c r="E42" s="2">
        <v>120</v>
      </c>
      <c r="F42" s="2">
        <v>45</v>
      </c>
      <c r="G42" s="2">
        <v>5</v>
      </c>
      <c r="H42" s="3">
        <v>0.71</v>
      </c>
      <c r="I42" s="3">
        <v>0.26</v>
      </c>
      <c r="J42" s="3">
        <v>0.02</v>
      </c>
      <c r="L42" s="37"/>
      <c r="M42" s="37"/>
      <c r="N42" s="37"/>
      <c r="O42" s="37"/>
      <c r="P42" s="37"/>
      <c r="Q42" s="37"/>
      <c r="R42" s="37"/>
      <c r="S42" s="37"/>
      <c r="T42" s="37"/>
    </row>
    <row r="43" spans="1:20" x14ac:dyDescent="0.35">
      <c r="A43" t="s">
        <v>464</v>
      </c>
      <c r="B43" s="2">
        <v>1220</v>
      </c>
      <c r="C43" s="3">
        <v>0.01</v>
      </c>
      <c r="D43" s="2">
        <v>1125</v>
      </c>
      <c r="E43" s="2">
        <v>790</v>
      </c>
      <c r="F43" s="2">
        <v>300</v>
      </c>
      <c r="G43" s="2">
        <v>35</v>
      </c>
      <c r="H43" s="3">
        <v>0.7</v>
      </c>
      <c r="I43" s="3">
        <v>0.27</v>
      </c>
      <c r="J43" s="3">
        <v>0.03</v>
      </c>
      <c r="L43" s="37"/>
      <c r="M43" s="37"/>
      <c r="N43" s="37"/>
      <c r="O43" s="37"/>
      <c r="P43" s="37"/>
      <c r="Q43" s="37"/>
      <c r="R43" s="37"/>
      <c r="S43" s="37"/>
      <c r="T43" s="37"/>
    </row>
    <row r="44" spans="1:20" x14ac:dyDescent="0.35">
      <c r="A44" t="s">
        <v>465</v>
      </c>
      <c r="B44" s="2">
        <v>1220</v>
      </c>
      <c r="C44" s="3">
        <v>0.01</v>
      </c>
      <c r="D44" s="2">
        <v>1170</v>
      </c>
      <c r="E44" s="2">
        <v>805</v>
      </c>
      <c r="F44" s="2">
        <v>345</v>
      </c>
      <c r="G44" s="2">
        <v>20</v>
      </c>
      <c r="H44" s="3">
        <v>0.69</v>
      </c>
      <c r="I44" s="3">
        <v>0.3</v>
      </c>
      <c r="J44" s="3">
        <v>0.02</v>
      </c>
      <c r="L44" s="37"/>
      <c r="M44" s="37"/>
      <c r="N44" s="37"/>
      <c r="O44" s="37"/>
      <c r="P44" s="37"/>
      <c r="Q44" s="37"/>
      <c r="R44" s="37"/>
      <c r="S44" s="37"/>
      <c r="T44" s="37"/>
    </row>
    <row r="45" spans="1:20" x14ac:dyDescent="0.35">
      <c r="A45" t="s">
        <v>466</v>
      </c>
      <c r="B45" s="2">
        <v>890</v>
      </c>
      <c r="C45" s="3">
        <v>0.01</v>
      </c>
      <c r="D45" s="2">
        <v>875</v>
      </c>
      <c r="E45" s="2">
        <v>590</v>
      </c>
      <c r="F45" s="2">
        <v>230</v>
      </c>
      <c r="G45" s="2">
        <v>55</v>
      </c>
      <c r="H45" s="3">
        <v>0.67</v>
      </c>
      <c r="I45" s="3">
        <v>0.26</v>
      </c>
      <c r="J45" s="3">
        <v>0.06</v>
      </c>
      <c r="L45" s="37"/>
      <c r="M45" s="37"/>
      <c r="N45" s="37"/>
      <c r="O45" s="37"/>
      <c r="P45" s="37"/>
      <c r="Q45" s="37"/>
      <c r="R45" s="37"/>
      <c r="S45" s="37"/>
      <c r="T45" s="37"/>
    </row>
    <row r="46" spans="1:20" x14ac:dyDescent="0.35">
      <c r="A46" t="s">
        <v>467</v>
      </c>
      <c r="B46" s="2">
        <v>800</v>
      </c>
      <c r="C46" s="3">
        <v>0.01</v>
      </c>
      <c r="D46" s="2">
        <v>840</v>
      </c>
      <c r="E46" s="2">
        <v>515</v>
      </c>
      <c r="F46" s="2">
        <v>305</v>
      </c>
      <c r="G46" s="2">
        <v>20</v>
      </c>
      <c r="H46" s="3">
        <v>0.61</v>
      </c>
      <c r="I46" s="3">
        <v>0.36</v>
      </c>
      <c r="J46" s="3">
        <v>0.03</v>
      </c>
      <c r="L46" s="37"/>
      <c r="M46" s="37"/>
      <c r="N46" s="37"/>
      <c r="O46" s="37"/>
      <c r="P46" s="37"/>
      <c r="Q46" s="37"/>
      <c r="R46" s="37"/>
      <c r="S46" s="37"/>
      <c r="T46" s="37"/>
    </row>
    <row r="47" spans="1:20" x14ac:dyDescent="0.35">
      <c r="A47" t="s">
        <v>468</v>
      </c>
      <c r="B47" s="2">
        <v>300</v>
      </c>
      <c r="C47" s="3">
        <v>0.02</v>
      </c>
      <c r="D47" s="2">
        <v>270</v>
      </c>
      <c r="E47" s="2">
        <v>195</v>
      </c>
      <c r="F47" s="2">
        <v>70</v>
      </c>
      <c r="G47" s="2">
        <v>5</v>
      </c>
      <c r="H47" s="3">
        <v>0.72</v>
      </c>
      <c r="I47" s="3">
        <v>0.26</v>
      </c>
      <c r="J47" s="3">
        <v>0.02</v>
      </c>
      <c r="L47" s="37"/>
      <c r="M47" s="37"/>
      <c r="N47" s="37"/>
      <c r="O47" s="37"/>
      <c r="P47" s="37"/>
      <c r="Q47" s="37"/>
      <c r="R47" s="37"/>
      <c r="S47" s="37"/>
      <c r="T47" s="37"/>
    </row>
    <row r="48" spans="1:20" x14ac:dyDescent="0.35">
      <c r="A48" t="s">
        <v>469</v>
      </c>
      <c r="B48" s="2">
        <v>2090</v>
      </c>
      <c r="C48" s="3">
        <v>0.02</v>
      </c>
      <c r="D48" s="2">
        <v>1950</v>
      </c>
      <c r="E48" s="2">
        <v>1355</v>
      </c>
      <c r="F48" s="2">
        <v>520</v>
      </c>
      <c r="G48" s="2">
        <v>75</v>
      </c>
      <c r="H48" s="3">
        <v>0.69</v>
      </c>
      <c r="I48" s="3">
        <v>0.27</v>
      </c>
      <c r="J48" s="3">
        <v>0.04</v>
      </c>
      <c r="L48" s="37"/>
      <c r="M48" s="37"/>
      <c r="N48" s="37"/>
      <c r="O48" s="37"/>
      <c r="P48" s="37"/>
      <c r="Q48" s="37"/>
      <c r="R48" s="37"/>
      <c r="S48" s="37"/>
      <c r="T48" s="37"/>
    </row>
    <row r="49" spans="1:20" x14ac:dyDescent="0.35">
      <c r="A49" t="s">
        <v>470</v>
      </c>
      <c r="B49" s="2">
        <v>1945</v>
      </c>
      <c r="C49" s="3">
        <v>0.02</v>
      </c>
      <c r="D49" s="2">
        <v>1855</v>
      </c>
      <c r="E49" s="2">
        <v>1285</v>
      </c>
      <c r="F49" s="2">
        <v>555</v>
      </c>
      <c r="G49" s="2">
        <v>20</v>
      </c>
      <c r="H49" s="3">
        <v>0.69</v>
      </c>
      <c r="I49" s="3">
        <v>0.3</v>
      </c>
      <c r="J49" s="3">
        <v>0.01</v>
      </c>
      <c r="L49" s="37"/>
      <c r="M49" s="37"/>
      <c r="N49" s="37"/>
      <c r="O49" s="37"/>
      <c r="P49" s="37"/>
      <c r="Q49" s="37"/>
      <c r="R49" s="37"/>
      <c r="S49" s="37"/>
      <c r="T49" s="37"/>
    </row>
    <row r="50" spans="1:20" x14ac:dyDescent="0.35">
      <c r="A50" t="s">
        <v>471</v>
      </c>
      <c r="B50" s="2">
        <v>1500</v>
      </c>
      <c r="C50" s="3">
        <v>0.02</v>
      </c>
      <c r="D50" s="2">
        <v>1455</v>
      </c>
      <c r="E50" s="2">
        <v>1050</v>
      </c>
      <c r="F50" s="2">
        <v>310</v>
      </c>
      <c r="G50" s="2">
        <v>95</v>
      </c>
      <c r="H50" s="3">
        <v>0.72</v>
      </c>
      <c r="I50" s="3">
        <v>0.21</v>
      </c>
      <c r="J50" s="3">
        <v>0.06</v>
      </c>
      <c r="L50" s="37"/>
      <c r="M50" s="37"/>
      <c r="N50" s="37"/>
      <c r="O50" s="37"/>
      <c r="P50" s="37"/>
      <c r="Q50" s="37"/>
      <c r="R50" s="37"/>
      <c r="S50" s="37"/>
      <c r="T50" s="37"/>
    </row>
    <row r="51" spans="1:20" x14ac:dyDescent="0.35">
      <c r="A51" t="s">
        <v>472</v>
      </c>
      <c r="B51" s="2">
        <v>1435</v>
      </c>
      <c r="C51" s="3">
        <v>0.02</v>
      </c>
      <c r="D51" s="2">
        <v>1535</v>
      </c>
      <c r="E51" s="2">
        <v>1025</v>
      </c>
      <c r="F51" s="2">
        <v>470</v>
      </c>
      <c r="G51" s="2">
        <v>40</v>
      </c>
      <c r="H51" s="3">
        <v>0.67</v>
      </c>
      <c r="I51" s="3">
        <v>0.31</v>
      </c>
      <c r="J51" s="3">
        <v>0.03</v>
      </c>
      <c r="L51" s="37"/>
      <c r="M51" s="37"/>
      <c r="N51" s="37"/>
      <c r="O51" s="37"/>
      <c r="P51" s="37"/>
      <c r="Q51" s="37"/>
      <c r="R51" s="37"/>
      <c r="S51" s="37"/>
      <c r="T51" s="37"/>
    </row>
    <row r="52" spans="1:20" x14ac:dyDescent="0.35">
      <c r="A52" t="s">
        <v>473</v>
      </c>
      <c r="B52" s="2">
        <v>190</v>
      </c>
      <c r="C52" s="3">
        <v>0.01</v>
      </c>
      <c r="D52" s="2">
        <v>175</v>
      </c>
      <c r="E52" s="2">
        <v>125</v>
      </c>
      <c r="F52" s="2">
        <v>45</v>
      </c>
      <c r="G52" s="2">
        <v>5</v>
      </c>
      <c r="H52" s="3">
        <v>0.7</v>
      </c>
      <c r="I52" s="3">
        <v>0.27</v>
      </c>
      <c r="J52" s="3">
        <v>0.03</v>
      </c>
      <c r="L52" s="37"/>
      <c r="M52" s="37"/>
      <c r="N52" s="37"/>
      <c r="O52" s="37"/>
      <c r="P52" s="37"/>
      <c r="Q52" s="37"/>
      <c r="R52" s="37"/>
      <c r="S52" s="37"/>
      <c r="T52" s="37"/>
    </row>
    <row r="53" spans="1:20" x14ac:dyDescent="0.35">
      <c r="A53" t="s">
        <v>474</v>
      </c>
      <c r="B53" s="2">
        <v>1140</v>
      </c>
      <c r="C53" s="3">
        <v>0.01</v>
      </c>
      <c r="D53" s="2">
        <v>1080</v>
      </c>
      <c r="E53" s="2">
        <v>745</v>
      </c>
      <c r="F53" s="2">
        <v>300</v>
      </c>
      <c r="G53" s="2">
        <v>35</v>
      </c>
      <c r="H53" s="3">
        <v>0.69</v>
      </c>
      <c r="I53" s="3">
        <v>0.28000000000000003</v>
      </c>
      <c r="J53" s="3">
        <v>0.03</v>
      </c>
      <c r="L53" s="37"/>
      <c r="M53" s="37"/>
      <c r="N53" s="37"/>
      <c r="O53" s="37"/>
      <c r="P53" s="37"/>
      <c r="Q53" s="37"/>
      <c r="R53" s="37"/>
      <c r="S53" s="37"/>
      <c r="T53" s="37"/>
    </row>
    <row r="54" spans="1:20" x14ac:dyDescent="0.35">
      <c r="A54" t="s">
        <v>475</v>
      </c>
      <c r="B54" s="2">
        <v>1200</v>
      </c>
      <c r="C54" s="3">
        <v>0.01</v>
      </c>
      <c r="D54" s="2">
        <v>1130</v>
      </c>
      <c r="E54" s="2">
        <v>760</v>
      </c>
      <c r="F54" s="2">
        <v>350</v>
      </c>
      <c r="G54" s="2">
        <v>20</v>
      </c>
      <c r="H54" s="3">
        <v>0.67</v>
      </c>
      <c r="I54" s="3">
        <v>0.31</v>
      </c>
      <c r="J54" s="3">
        <v>0.02</v>
      </c>
      <c r="L54" s="37"/>
      <c r="M54" s="37"/>
      <c r="N54" s="37"/>
      <c r="O54" s="37"/>
      <c r="P54" s="37"/>
      <c r="Q54" s="37"/>
      <c r="R54" s="37"/>
      <c r="S54" s="37"/>
      <c r="T54" s="37"/>
    </row>
    <row r="55" spans="1:20" x14ac:dyDescent="0.35">
      <c r="A55" t="s">
        <v>476</v>
      </c>
      <c r="B55" s="2">
        <v>785</v>
      </c>
      <c r="C55" s="3">
        <v>0.01</v>
      </c>
      <c r="D55" s="2">
        <v>790</v>
      </c>
      <c r="E55" s="2">
        <v>535</v>
      </c>
      <c r="F55" s="2">
        <v>215</v>
      </c>
      <c r="G55" s="2">
        <v>45</v>
      </c>
      <c r="H55" s="3">
        <v>0.67</v>
      </c>
      <c r="I55" s="3">
        <v>0.27</v>
      </c>
      <c r="J55" s="3">
        <v>0.06</v>
      </c>
      <c r="L55" s="37"/>
      <c r="M55" s="37"/>
      <c r="N55" s="37"/>
      <c r="O55" s="37"/>
      <c r="P55" s="37"/>
      <c r="Q55" s="37"/>
      <c r="R55" s="37"/>
      <c r="S55" s="37"/>
      <c r="T55" s="37"/>
    </row>
    <row r="56" spans="1:20" x14ac:dyDescent="0.35">
      <c r="A56" t="s">
        <v>477</v>
      </c>
      <c r="B56" s="2">
        <v>815</v>
      </c>
      <c r="C56" s="3">
        <v>0.01</v>
      </c>
      <c r="D56" s="2">
        <v>835</v>
      </c>
      <c r="E56" s="2">
        <v>530</v>
      </c>
      <c r="F56" s="2">
        <v>280</v>
      </c>
      <c r="G56" s="2">
        <v>30</v>
      </c>
      <c r="H56" s="3">
        <v>0.63</v>
      </c>
      <c r="I56" s="3">
        <v>0.33</v>
      </c>
      <c r="J56" s="3">
        <v>0.03</v>
      </c>
      <c r="L56" s="37"/>
      <c r="M56" s="37"/>
      <c r="N56" s="37"/>
      <c r="O56" s="37"/>
      <c r="P56" s="37"/>
      <c r="Q56" s="37"/>
      <c r="R56" s="37"/>
      <c r="S56" s="37"/>
      <c r="T56" s="37"/>
    </row>
    <row r="57" spans="1:20" x14ac:dyDescent="0.35">
      <c r="A57" t="s">
        <v>478</v>
      </c>
      <c r="B57" s="2">
        <v>995</v>
      </c>
      <c r="C57" s="3">
        <v>0.05</v>
      </c>
      <c r="D57" s="2">
        <v>905</v>
      </c>
      <c r="E57" s="2">
        <v>630</v>
      </c>
      <c r="F57" s="2">
        <v>255</v>
      </c>
      <c r="G57" s="2">
        <v>20</v>
      </c>
      <c r="H57" s="3">
        <v>0.7</v>
      </c>
      <c r="I57" s="3">
        <v>0.28000000000000003</v>
      </c>
      <c r="J57" s="3">
        <v>0.02</v>
      </c>
      <c r="L57" s="37"/>
      <c r="M57" s="37"/>
      <c r="N57" s="37"/>
      <c r="O57" s="37"/>
      <c r="P57" s="37"/>
      <c r="Q57" s="37"/>
      <c r="R57" s="37"/>
      <c r="S57" s="37"/>
      <c r="T57" s="37"/>
    </row>
    <row r="58" spans="1:20" x14ac:dyDescent="0.35">
      <c r="A58" t="s">
        <v>479</v>
      </c>
      <c r="B58" s="2">
        <v>6930</v>
      </c>
      <c r="C58" s="3">
        <v>0.05</v>
      </c>
      <c r="D58" s="2">
        <v>6460</v>
      </c>
      <c r="E58" s="2">
        <v>4530</v>
      </c>
      <c r="F58" s="2">
        <v>1670</v>
      </c>
      <c r="G58" s="2">
        <v>260</v>
      </c>
      <c r="H58" s="3">
        <v>0.7</v>
      </c>
      <c r="I58" s="3">
        <v>0.26</v>
      </c>
      <c r="J58" s="3">
        <v>0.04</v>
      </c>
      <c r="L58" s="37"/>
      <c r="M58" s="37"/>
      <c r="N58" s="37"/>
      <c r="O58" s="37"/>
      <c r="P58" s="37"/>
      <c r="Q58" s="37"/>
      <c r="R58" s="37"/>
      <c r="S58" s="37"/>
      <c r="T58" s="37"/>
    </row>
    <row r="59" spans="1:20" x14ac:dyDescent="0.35">
      <c r="A59" t="s">
        <v>480</v>
      </c>
      <c r="B59" s="2">
        <v>7810</v>
      </c>
      <c r="C59" s="3">
        <v>7.0000000000000007E-2</v>
      </c>
      <c r="D59" s="2">
        <v>7345</v>
      </c>
      <c r="E59" s="2">
        <v>5010</v>
      </c>
      <c r="F59" s="2">
        <v>2185</v>
      </c>
      <c r="G59" s="2">
        <v>150</v>
      </c>
      <c r="H59" s="3">
        <v>0.68</v>
      </c>
      <c r="I59" s="3">
        <v>0.3</v>
      </c>
      <c r="J59" s="3">
        <v>0.02</v>
      </c>
      <c r="L59" s="37"/>
      <c r="M59" s="37"/>
      <c r="N59" s="37"/>
      <c r="O59" s="37"/>
      <c r="P59" s="37"/>
      <c r="Q59" s="37"/>
      <c r="R59" s="37"/>
      <c r="S59" s="37"/>
      <c r="T59" s="37"/>
    </row>
    <row r="60" spans="1:20" x14ac:dyDescent="0.35">
      <c r="A60" t="s">
        <v>481</v>
      </c>
      <c r="B60" s="2">
        <v>5315</v>
      </c>
      <c r="C60" s="3">
        <v>0.06</v>
      </c>
      <c r="D60" s="2">
        <v>5325</v>
      </c>
      <c r="E60" s="2">
        <v>3655</v>
      </c>
      <c r="F60" s="2">
        <v>1365</v>
      </c>
      <c r="G60" s="2">
        <v>310</v>
      </c>
      <c r="H60" s="3">
        <v>0.69</v>
      </c>
      <c r="I60" s="3">
        <v>0.26</v>
      </c>
      <c r="J60" s="3">
        <v>0.06</v>
      </c>
      <c r="L60" s="37"/>
      <c r="M60" s="37"/>
      <c r="N60" s="37"/>
      <c r="O60" s="37"/>
      <c r="P60" s="37"/>
      <c r="Q60" s="37"/>
      <c r="R60" s="37"/>
      <c r="S60" s="37"/>
      <c r="T60" s="37"/>
    </row>
    <row r="61" spans="1:20" x14ac:dyDescent="0.35">
      <c r="A61" t="s">
        <v>482</v>
      </c>
      <c r="B61" s="2">
        <v>5750</v>
      </c>
      <c r="C61" s="3">
        <v>7.0000000000000007E-2</v>
      </c>
      <c r="D61" s="2">
        <v>5830</v>
      </c>
      <c r="E61" s="2">
        <v>3750</v>
      </c>
      <c r="F61" s="2">
        <v>1910</v>
      </c>
      <c r="G61" s="2">
        <v>170</v>
      </c>
      <c r="H61" s="3">
        <v>0.64</v>
      </c>
      <c r="I61" s="3">
        <v>0.33</v>
      </c>
      <c r="J61" s="3">
        <v>0.03</v>
      </c>
      <c r="L61" s="37"/>
      <c r="M61" s="37"/>
      <c r="N61" s="37"/>
      <c r="O61" s="37"/>
      <c r="P61" s="37"/>
      <c r="Q61" s="37"/>
      <c r="R61" s="37"/>
      <c r="S61" s="37"/>
      <c r="T61" s="37"/>
    </row>
    <row r="62" spans="1:20" x14ac:dyDescent="0.35">
      <c r="A62" t="s">
        <v>483</v>
      </c>
      <c r="B62" s="2">
        <v>520</v>
      </c>
      <c r="C62" s="3">
        <v>0.03</v>
      </c>
      <c r="D62" s="2">
        <v>460</v>
      </c>
      <c r="E62" s="2">
        <v>320</v>
      </c>
      <c r="F62" s="2">
        <v>125</v>
      </c>
      <c r="G62" s="2">
        <v>15</v>
      </c>
      <c r="H62" s="3">
        <v>0.7</v>
      </c>
      <c r="I62" s="3">
        <v>0.27</v>
      </c>
      <c r="J62" s="3">
        <v>0.03</v>
      </c>
      <c r="L62" s="37"/>
      <c r="M62" s="37"/>
      <c r="N62" s="37"/>
      <c r="O62" s="37"/>
      <c r="P62" s="37"/>
      <c r="Q62" s="37"/>
      <c r="R62" s="37"/>
      <c r="S62" s="37"/>
      <c r="T62" s="37"/>
    </row>
    <row r="63" spans="1:20" x14ac:dyDescent="0.35">
      <c r="A63" t="s">
        <v>484</v>
      </c>
      <c r="B63" s="2">
        <v>3540</v>
      </c>
      <c r="C63" s="3">
        <v>0.03</v>
      </c>
      <c r="D63" s="2">
        <v>3355</v>
      </c>
      <c r="E63" s="2">
        <v>2420</v>
      </c>
      <c r="F63" s="2">
        <v>780</v>
      </c>
      <c r="G63" s="2">
        <v>155</v>
      </c>
      <c r="H63" s="3">
        <v>0.72</v>
      </c>
      <c r="I63" s="3">
        <v>0.23</v>
      </c>
      <c r="J63" s="3">
        <v>0.05</v>
      </c>
      <c r="L63" s="37"/>
      <c r="M63" s="37"/>
      <c r="N63" s="37"/>
      <c r="O63" s="37"/>
      <c r="P63" s="37"/>
      <c r="Q63" s="37"/>
      <c r="R63" s="37"/>
      <c r="S63" s="37"/>
      <c r="T63" s="37"/>
    </row>
    <row r="64" spans="1:20" x14ac:dyDescent="0.35">
      <c r="A64" t="s">
        <v>485</v>
      </c>
      <c r="B64" s="2">
        <v>3335</v>
      </c>
      <c r="C64" s="3">
        <v>0.03</v>
      </c>
      <c r="D64" s="2">
        <v>3160</v>
      </c>
      <c r="E64" s="2">
        <v>2255</v>
      </c>
      <c r="F64" s="2">
        <v>850</v>
      </c>
      <c r="G64" s="2">
        <v>55</v>
      </c>
      <c r="H64" s="3">
        <v>0.71</v>
      </c>
      <c r="I64" s="3">
        <v>0.27</v>
      </c>
      <c r="J64" s="3">
        <v>0.02</v>
      </c>
      <c r="L64" s="37"/>
      <c r="M64" s="37"/>
      <c r="N64" s="37"/>
      <c r="O64" s="37"/>
      <c r="P64" s="37"/>
      <c r="Q64" s="37"/>
      <c r="R64" s="37"/>
      <c r="S64" s="37"/>
      <c r="T64" s="37"/>
    </row>
    <row r="65" spans="1:20" x14ac:dyDescent="0.35">
      <c r="A65" t="s">
        <v>486</v>
      </c>
      <c r="B65" s="2">
        <v>2520</v>
      </c>
      <c r="C65" s="3">
        <v>0.03</v>
      </c>
      <c r="D65" s="2">
        <v>2460</v>
      </c>
      <c r="E65" s="2">
        <v>1725</v>
      </c>
      <c r="F65" s="2">
        <v>540</v>
      </c>
      <c r="G65" s="2">
        <v>195</v>
      </c>
      <c r="H65" s="3">
        <v>0.7</v>
      </c>
      <c r="I65" s="3">
        <v>0.22</v>
      </c>
      <c r="J65" s="3">
        <v>0.08</v>
      </c>
      <c r="L65" s="37"/>
      <c r="M65" s="37"/>
      <c r="N65" s="37"/>
      <c r="O65" s="37"/>
      <c r="P65" s="37"/>
      <c r="Q65" s="37"/>
      <c r="R65" s="37"/>
      <c r="S65" s="37"/>
      <c r="T65" s="37"/>
    </row>
    <row r="66" spans="1:20" x14ac:dyDescent="0.35">
      <c r="A66" t="s">
        <v>487</v>
      </c>
      <c r="B66" s="2">
        <v>2690</v>
      </c>
      <c r="C66" s="3">
        <v>0.03</v>
      </c>
      <c r="D66" s="2">
        <v>2735</v>
      </c>
      <c r="E66" s="2">
        <v>1805</v>
      </c>
      <c r="F66" s="2">
        <v>850</v>
      </c>
      <c r="G66" s="2">
        <v>80</v>
      </c>
      <c r="H66" s="3">
        <v>0.66</v>
      </c>
      <c r="I66" s="3">
        <v>0.31</v>
      </c>
      <c r="J66" s="3">
        <v>0.03</v>
      </c>
      <c r="L66" s="37"/>
      <c r="M66" s="37"/>
      <c r="N66" s="37"/>
      <c r="O66" s="37"/>
      <c r="P66" s="37"/>
      <c r="Q66" s="37"/>
      <c r="R66" s="37"/>
      <c r="S66" s="37"/>
      <c r="T66" s="37"/>
    </row>
    <row r="67" spans="1:20" x14ac:dyDescent="0.35">
      <c r="A67" t="s">
        <v>488</v>
      </c>
      <c r="B67" s="2">
        <v>1320</v>
      </c>
      <c r="C67" s="3">
        <v>7.0000000000000007E-2</v>
      </c>
      <c r="D67" s="2">
        <v>1230</v>
      </c>
      <c r="E67" s="2">
        <v>905</v>
      </c>
      <c r="F67" s="2">
        <v>305</v>
      </c>
      <c r="G67" s="2">
        <v>15</v>
      </c>
      <c r="H67" s="3">
        <v>0.74</v>
      </c>
      <c r="I67" s="3">
        <v>0.25</v>
      </c>
      <c r="J67" s="3">
        <v>0.01</v>
      </c>
      <c r="L67" s="37"/>
      <c r="M67" s="37"/>
      <c r="N67" s="37"/>
      <c r="O67" s="37"/>
      <c r="P67" s="37"/>
      <c r="Q67" s="37"/>
      <c r="R67" s="37"/>
      <c r="S67" s="37"/>
      <c r="T67" s="37"/>
    </row>
    <row r="68" spans="1:20" x14ac:dyDescent="0.35">
      <c r="A68" t="s">
        <v>489</v>
      </c>
      <c r="B68" s="2">
        <v>9455</v>
      </c>
      <c r="C68" s="3">
        <v>7.0000000000000007E-2</v>
      </c>
      <c r="D68" s="2">
        <v>8865</v>
      </c>
      <c r="E68" s="2">
        <v>6295</v>
      </c>
      <c r="F68" s="2">
        <v>2160</v>
      </c>
      <c r="G68" s="2">
        <v>405</v>
      </c>
      <c r="H68" s="3">
        <v>0.71</v>
      </c>
      <c r="I68" s="3">
        <v>0.24</v>
      </c>
      <c r="J68" s="3">
        <v>0.05</v>
      </c>
      <c r="L68" s="37"/>
      <c r="M68" s="37"/>
      <c r="N68" s="37"/>
      <c r="O68" s="37"/>
      <c r="P68" s="37"/>
      <c r="Q68" s="37"/>
      <c r="R68" s="37"/>
      <c r="S68" s="37"/>
      <c r="T68" s="37"/>
    </row>
    <row r="69" spans="1:20" x14ac:dyDescent="0.35">
      <c r="A69" t="s">
        <v>490</v>
      </c>
      <c r="B69" s="2">
        <v>8490</v>
      </c>
      <c r="C69" s="3">
        <v>7.0000000000000007E-2</v>
      </c>
      <c r="D69" s="2">
        <v>8105</v>
      </c>
      <c r="E69" s="2">
        <v>5810</v>
      </c>
      <c r="F69" s="2">
        <v>2180</v>
      </c>
      <c r="G69" s="2">
        <v>110</v>
      </c>
      <c r="H69" s="3">
        <v>0.72</v>
      </c>
      <c r="I69" s="3">
        <v>0.27</v>
      </c>
      <c r="J69" s="3">
        <v>0.01</v>
      </c>
      <c r="L69" s="37"/>
      <c r="M69" s="37"/>
      <c r="N69" s="37"/>
      <c r="O69" s="37"/>
      <c r="P69" s="37"/>
      <c r="Q69" s="37"/>
      <c r="R69" s="37"/>
      <c r="S69" s="37"/>
      <c r="T69" s="37"/>
    </row>
    <row r="70" spans="1:20" x14ac:dyDescent="0.35">
      <c r="A70" t="s">
        <v>491</v>
      </c>
      <c r="B70" s="2">
        <v>6440</v>
      </c>
      <c r="C70" s="3">
        <v>0.08</v>
      </c>
      <c r="D70" s="2">
        <v>6380</v>
      </c>
      <c r="E70" s="2">
        <v>4615</v>
      </c>
      <c r="F70" s="2">
        <v>1370</v>
      </c>
      <c r="G70" s="2">
        <v>395</v>
      </c>
      <c r="H70" s="3">
        <v>0.72</v>
      </c>
      <c r="I70" s="3">
        <v>0.21</v>
      </c>
      <c r="J70" s="3">
        <v>0.06</v>
      </c>
      <c r="L70" s="37"/>
      <c r="M70" s="37"/>
      <c r="N70" s="37"/>
      <c r="O70" s="37"/>
      <c r="P70" s="37"/>
      <c r="Q70" s="37"/>
      <c r="R70" s="37"/>
      <c r="S70" s="37"/>
      <c r="T70" s="37"/>
    </row>
    <row r="71" spans="1:20" x14ac:dyDescent="0.35">
      <c r="A71" t="s">
        <v>492</v>
      </c>
      <c r="B71" s="2">
        <v>6250</v>
      </c>
      <c r="C71" s="3">
        <v>7.0000000000000007E-2</v>
      </c>
      <c r="D71" s="2">
        <v>6515</v>
      </c>
      <c r="E71" s="2">
        <v>4470</v>
      </c>
      <c r="F71" s="2">
        <v>1840</v>
      </c>
      <c r="G71" s="2">
        <v>210</v>
      </c>
      <c r="H71" s="3">
        <v>0.69</v>
      </c>
      <c r="I71" s="3">
        <v>0.28000000000000003</v>
      </c>
      <c r="J71" s="3">
        <v>0.03</v>
      </c>
      <c r="L71" s="37"/>
      <c r="M71" s="37"/>
      <c r="N71" s="37"/>
      <c r="O71" s="37"/>
      <c r="P71" s="37"/>
      <c r="Q71" s="37"/>
      <c r="R71" s="37"/>
      <c r="S71" s="37"/>
      <c r="T71" s="37"/>
    </row>
    <row r="72" spans="1:20" x14ac:dyDescent="0.35">
      <c r="A72" t="s">
        <v>493</v>
      </c>
      <c r="B72" s="2">
        <v>2660</v>
      </c>
      <c r="C72" s="3">
        <v>0.14000000000000001</v>
      </c>
      <c r="D72" s="2">
        <v>2390</v>
      </c>
      <c r="E72" s="2">
        <v>1800</v>
      </c>
      <c r="F72" s="2">
        <v>535</v>
      </c>
      <c r="G72" s="2">
        <v>60</v>
      </c>
      <c r="H72" s="3">
        <v>0.75</v>
      </c>
      <c r="I72" s="3">
        <v>0.22</v>
      </c>
      <c r="J72" s="3">
        <v>0.02</v>
      </c>
      <c r="L72" s="37"/>
      <c r="M72" s="37"/>
      <c r="N72" s="37"/>
      <c r="O72" s="37"/>
      <c r="P72" s="37"/>
      <c r="Q72" s="37"/>
      <c r="R72" s="37"/>
      <c r="S72" s="37"/>
      <c r="T72" s="37"/>
    </row>
    <row r="73" spans="1:20" x14ac:dyDescent="0.35">
      <c r="A73" t="s">
        <v>494</v>
      </c>
      <c r="B73" s="2">
        <v>21255</v>
      </c>
      <c r="C73" s="3">
        <v>0.17</v>
      </c>
      <c r="D73" s="2">
        <v>19935</v>
      </c>
      <c r="E73" s="2">
        <v>13565</v>
      </c>
      <c r="F73" s="2">
        <v>5435</v>
      </c>
      <c r="G73" s="2">
        <v>935</v>
      </c>
      <c r="H73" s="3">
        <v>0.68</v>
      </c>
      <c r="I73" s="3">
        <v>0.27</v>
      </c>
      <c r="J73" s="3">
        <v>0.05</v>
      </c>
      <c r="L73" s="37"/>
      <c r="M73" s="37"/>
      <c r="N73" s="37"/>
      <c r="O73" s="37"/>
      <c r="P73" s="37"/>
      <c r="Q73" s="37"/>
      <c r="R73" s="37"/>
      <c r="S73" s="37"/>
      <c r="T73" s="37"/>
    </row>
    <row r="74" spans="1:20" x14ac:dyDescent="0.35">
      <c r="A74" t="s">
        <v>495</v>
      </c>
      <c r="B74" s="2">
        <v>19285</v>
      </c>
      <c r="C74" s="3">
        <v>0.16</v>
      </c>
      <c r="D74" s="2">
        <v>18325</v>
      </c>
      <c r="E74" s="2">
        <v>12405</v>
      </c>
      <c r="F74" s="2">
        <v>5565</v>
      </c>
      <c r="G74" s="2">
        <v>355</v>
      </c>
      <c r="H74" s="3">
        <v>0.68</v>
      </c>
      <c r="I74" s="3">
        <v>0.3</v>
      </c>
      <c r="J74" s="3">
        <v>0.02</v>
      </c>
      <c r="L74" s="37"/>
      <c r="M74" s="37"/>
      <c r="N74" s="37"/>
      <c r="O74" s="37"/>
      <c r="P74" s="37"/>
      <c r="Q74" s="37"/>
      <c r="R74" s="37"/>
      <c r="S74" s="37"/>
      <c r="T74" s="37"/>
    </row>
    <row r="75" spans="1:20" x14ac:dyDescent="0.35">
      <c r="A75" t="s">
        <v>496</v>
      </c>
      <c r="B75" s="2">
        <v>13990</v>
      </c>
      <c r="C75" s="3">
        <v>0.17</v>
      </c>
      <c r="D75" s="2">
        <v>13920</v>
      </c>
      <c r="E75" s="2">
        <v>9475</v>
      </c>
      <c r="F75" s="2">
        <v>3520</v>
      </c>
      <c r="G75" s="2">
        <v>930</v>
      </c>
      <c r="H75" s="3">
        <v>0.68</v>
      </c>
      <c r="I75" s="3">
        <v>0.25</v>
      </c>
      <c r="J75" s="3">
        <v>7.0000000000000007E-2</v>
      </c>
      <c r="L75" s="37"/>
      <c r="M75" s="37"/>
      <c r="N75" s="37"/>
      <c r="O75" s="37"/>
      <c r="P75" s="37"/>
      <c r="Q75" s="37"/>
      <c r="R75" s="37"/>
      <c r="S75" s="37"/>
      <c r="T75" s="37"/>
    </row>
    <row r="76" spans="1:20" x14ac:dyDescent="0.35">
      <c r="A76" t="s">
        <v>497</v>
      </c>
      <c r="B76" s="2">
        <v>14320</v>
      </c>
      <c r="C76" s="3">
        <v>0.17</v>
      </c>
      <c r="D76" s="2">
        <v>14630</v>
      </c>
      <c r="E76" s="2">
        <v>9545</v>
      </c>
      <c r="F76" s="2">
        <v>4645</v>
      </c>
      <c r="G76" s="2">
        <v>440</v>
      </c>
      <c r="H76" s="3">
        <v>0.65</v>
      </c>
      <c r="I76" s="3">
        <v>0.32</v>
      </c>
      <c r="J76" s="3">
        <v>0.03</v>
      </c>
      <c r="L76" s="37"/>
      <c r="M76" s="37"/>
      <c r="N76" s="37"/>
      <c r="O76" s="37"/>
      <c r="P76" s="37"/>
      <c r="Q76" s="37"/>
      <c r="R76" s="37"/>
      <c r="S76" s="37"/>
      <c r="T76" s="37"/>
    </row>
    <row r="77" spans="1:20" x14ac:dyDescent="0.35">
      <c r="A77" t="s">
        <v>498</v>
      </c>
      <c r="B77" s="2">
        <v>615</v>
      </c>
      <c r="C77" s="3">
        <v>0.03</v>
      </c>
      <c r="D77" s="2">
        <v>570</v>
      </c>
      <c r="E77" s="2">
        <v>385</v>
      </c>
      <c r="F77" s="2">
        <v>170</v>
      </c>
      <c r="G77" s="2">
        <v>10</v>
      </c>
      <c r="H77" s="3">
        <v>0.68</v>
      </c>
      <c r="I77" s="3">
        <v>0.3</v>
      </c>
      <c r="J77" s="3">
        <v>0.02</v>
      </c>
      <c r="L77" s="37"/>
      <c r="M77" s="37"/>
      <c r="N77" s="37"/>
      <c r="O77" s="37"/>
      <c r="P77" s="37"/>
      <c r="Q77" s="37"/>
      <c r="R77" s="37"/>
      <c r="S77" s="37"/>
      <c r="T77" s="37"/>
    </row>
    <row r="78" spans="1:20" x14ac:dyDescent="0.35">
      <c r="A78" t="s">
        <v>499</v>
      </c>
      <c r="B78" s="2">
        <v>3805</v>
      </c>
      <c r="C78" s="3">
        <v>0.03</v>
      </c>
      <c r="D78" s="2">
        <v>3575</v>
      </c>
      <c r="E78" s="2">
        <v>2525</v>
      </c>
      <c r="F78" s="2">
        <v>895</v>
      </c>
      <c r="G78" s="2">
        <v>155</v>
      </c>
      <c r="H78" s="3">
        <v>0.71</v>
      </c>
      <c r="I78" s="3">
        <v>0.25</v>
      </c>
      <c r="J78" s="3">
        <v>0.04</v>
      </c>
      <c r="L78" s="37"/>
      <c r="M78" s="37"/>
      <c r="N78" s="37"/>
      <c r="O78" s="37"/>
      <c r="P78" s="37"/>
      <c r="Q78" s="37"/>
      <c r="R78" s="37"/>
      <c r="S78" s="37"/>
      <c r="T78" s="37"/>
    </row>
    <row r="79" spans="1:20" x14ac:dyDescent="0.35">
      <c r="A79" t="s">
        <v>500</v>
      </c>
      <c r="B79" s="2">
        <v>4140</v>
      </c>
      <c r="C79" s="3">
        <v>0.03</v>
      </c>
      <c r="D79" s="2">
        <v>3815</v>
      </c>
      <c r="E79" s="2">
        <v>2670</v>
      </c>
      <c r="F79" s="2">
        <v>1070</v>
      </c>
      <c r="G79" s="2">
        <v>75</v>
      </c>
      <c r="H79" s="3">
        <v>0.7</v>
      </c>
      <c r="I79" s="3">
        <v>0.28000000000000003</v>
      </c>
      <c r="J79" s="3">
        <v>0.02</v>
      </c>
      <c r="L79" s="37"/>
      <c r="M79" s="37"/>
      <c r="N79" s="37"/>
      <c r="O79" s="37"/>
      <c r="P79" s="37"/>
      <c r="Q79" s="37"/>
      <c r="R79" s="37"/>
      <c r="S79" s="37"/>
      <c r="T79" s="37"/>
    </row>
    <row r="80" spans="1:20" x14ac:dyDescent="0.35">
      <c r="A80" t="s">
        <v>501</v>
      </c>
      <c r="B80" s="2">
        <v>2955</v>
      </c>
      <c r="C80" s="3">
        <v>0.04</v>
      </c>
      <c r="D80" s="2">
        <v>2925</v>
      </c>
      <c r="E80" s="2">
        <v>1980</v>
      </c>
      <c r="F80" s="2">
        <v>755</v>
      </c>
      <c r="G80" s="2">
        <v>190</v>
      </c>
      <c r="H80" s="3">
        <v>0.68</v>
      </c>
      <c r="I80" s="3">
        <v>0.26</v>
      </c>
      <c r="J80" s="3">
        <v>7.0000000000000007E-2</v>
      </c>
      <c r="L80" s="37"/>
      <c r="M80" s="37"/>
      <c r="N80" s="37"/>
      <c r="O80" s="37"/>
      <c r="P80" s="37"/>
      <c r="Q80" s="37"/>
      <c r="R80" s="37"/>
      <c r="S80" s="37"/>
      <c r="T80" s="37"/>
    </row>
    <row r="81" spans="1:20" x14ac:dyDescent="0.35">
      <c r="A81" t="s">
        <v>502</v>
      </c>
      <c r="B81" s="2">
        <v>2895</v>
      </c>
      <c r="C81" s="3">
        <v>0.03</v>
      </c>
      <c r="D81" s="2">
        <v>3055</v>
      </c>
      <c r="E81" s="2">
        <v>1980</v>
      </c>
      <c r="F81" s="2">
        <v>980</v>
      </c>
      <c r="G81" s="2">
        <v>95</v>
      </c>
      <c r="H81" s="3">
        <v>0.65</v>
      </c>
      <c r="I81" s="3">
        <v>0.32</v>
      </c>
      <c r="J81" s="3">
        <v>0.03</v>
      </c>
      <c r="L81" s="37"/>
      <c r="M81" s="37"/>
      <c r="N81" s="37"/>
      <c r="O81" s="37"/>
      <c r="P81" s="37"/>
      <c r="Q81" s="37"/>
      <c r="R81" s="37"/>
      <c r="S81" s="37"/>
      <c r="T81" s="37"/>
    </row>
    <row r="82" spans="1:20" x14ac:dyDescent="0.35">
      <c r="A82" t="s">
        <v>503</v>
      </c>
      <c r="B82" s="2">
        <v>335</v>
      </c>
      <c r="C82" s="3">
        <v>0.02</v>
      </c>
      <c r="D82" s="2">
        <v>315</v>
      </c>
      <c r="E82" s="2">
        <v>235</v>
      </c>
      <c r="F82" s="2">
        <v>75</v>
      </c>
      <c r="G82" s="2">
        <v>5</v>
      </c>
      <c r="H82" s="3">
        <v>0.75</v>
      </c>
      <c r="I82" s="3">
        <v>0.24</v>
      </c>
      <c r="J82" s="3">
        <v>0.02</v>
      </c>
      <c r="L82" s="37"/>
      <c r="M82" s="37"/>
      <c r="N82" s="37"/>
      <c r="O82" s="37"/>
      <c r="P82" s="37"/>
      <c r="Q82" s="37"/>
      <c r="R82" s="37"/>
      <c r="S82" s="37"/>
      <c r="T82" s="37"/>
    </row>
    <row r="83" spans="1:20" x14ac:dyDescent="0.35">
      <c r="A83" t="s">
        <v>504</v>
      </c>
      <c r="B83" s="2">
        <v>2305</v>
      </c>
      <c r="C83" s="3">
        <v>0.02</v>
      </c>
      <c r="D83" s="2">
        <v>2200</v>
      </c>
      <c r="E83" s="2">
        <v>1515</v>
      </c>
      <c r="F83" s="2">
        <v>615</v>
      </c>
      <c r="G83" s="2">
        <v>75</v>
      </c>
      <c r="H83" s="3">
        <v>0.69</v>
      </c>
      <c r="I83" s="3">
        <v>0.28000000000000003</v>
      </c>
      <c r="J83" s="3">
        <v>0.03</v>
      </c>
      <c r="L83" s="37"/>
      <c r="M83" s="37"/>
      <c r="N83" s="37"/>
      <c r="O83" s="37"/>
      <c r="P83" s="37"/>
      <c r="Q83" s="37"/>
      <c r="R83" s="37"/>
      <c r="S83" s="37"/>
      <c r="T83" s="37"/>
    </row>
    <row r="84" spans="1:20" x14ac:dyDescent="0.35">
      <c r="A84" t="s">
        <v>505</v>
      </c>
      <c r="B84" s="2">
        <v>1845</v>
      </c>
      <c r="C84" s="3">
        <v>0.02</v>
      </c>
      <c r="D84" s="2">
        <v>1775</v>
      </c>
      <c r="E84" s="2">
        <v>1235</v>
      </c>
      <c r="F84" s="2">
        <v>510</v>
      </c>
      <c r="G84" s="2">
        <v>30</v>
      </c>
      <c r="H84" s="3">
        <v>0.7</v>
      </c>
      <c r="I84" s="3">
        <v>0.28999999999999998</v>
      </c>
      <c r="J84" s="3">
        <v>0.02</v>
      </c>
      <c r="L84" s="37"/>
      <c r="M84" s="37"/>
      <c r="N84" s="37"/>
      <c r="O84" s="37"/>
      <c r="P84" s="37"/>
      <c r="Q84" s="37"/>
      <c r="R84" s="37"/>
      <c r="S84" s="37"/>
      <c r="T84" s="37"/>
    </row>
    <row r="85" spans="1:20" x14ac:dyDescent="0.35">
      <c r="A85" t="s">
        <v>506</v>
      </c>
      <c r="B85" s="2">
        <v>1305</v>
      </c>
      <c r="C85" s="3">
        <v>0.02</v>
      </c>
      <c r="D85" s="2">
        <v>1280</v>
      </c>
      <c r="E85" s="2">
        <v>900</v>
      </c>
      <c r="F85" s="2">
        <v>285</v>
      </c>
      <c r="G85" s="2">
        <v>95</v>
      </c>
      <c r="H85" s="3">
        <v>0.7</v>
      </c>
      <c r="I85" s="3">
        <v>0.22</v>
      </c>
      <c r="J85" s="3">
        <v>0.08</v>
      </c>
      <c r="L85" s="37"/>
      <c r="M85" s="37"/>
      <c r="N85" s="37"/>
      <c r="O85" s="37"/>
      <c r="P85" s="37"/>
      <c r="Q85" s="37"/>
      <c r="R85" s="37"/>
      <c r="S85" s="37"/>
      <c r="T85" s="37"/>
    </row>
    <row r="86" spans="1:20" x14ac:dyDescent="0.35">
      <c r="A86" t="s">
        <v>507</v>
      </c>
      <c r="B86" s="2">
        <v>1360</v>
      </c>
      <c r="C86" s="3">
        <v>0.02</v>
      </c>
      <c r="D86" s="2">
        <v>1380</v>
      </c>
      <c r="E86" s="2">
        <v>955</v>
      </c>
      <c r="F86" s="2">
        <v>375</v>
      </c>
      <c r="G86" s="2">
        <v>55</v>
      </c>
      <c r="H86" s="3">
        <v>0.69</v>
      </c>
      <c r="I86" s="3">
        <v>0.27</v>
      </c>
      <c r="J86" s="3">
        <v>0.04</v>
      </c>
      <c r="L86" s="37"/>
      <c r="M86" s="37"/>
      <c r="N86" s="37"/>
      <c r="O86" s="37"/>
      <c r="P86" s="37"/>
      <c r="Q86" s="37"/>
      <c r="R86" s="37"/>
      <c r="S86" s="37"/>
      <c r="T86" s="37"/>
    </row>
    <row r="87" spans="1:20" x14ac:dyDescent="0.35">
      <c r="A87" t="s">
        <v>508</v>
      </c>
      <c r="B87" s="2">
        <v>350</v>
      </c>
      <c r="C87" s="3">
        <v>0.02</v>
      </c>
      <c r="D87" s="2">
        <v>320</v>
      </c>
      <c r="E87" s="2">
        <v>225</v>
      </c>
      <c r="F87" s="2">
        <v>90</v>
      </c>
      <c r="G87" s="2">
        <v>5</v>
      </c>
      <c r="H87" s="3">
        <v>0.71</v>
      </c>
      <c r="I87" s="3">
        <v>0.28000000000000003</v>
      </c>
      <c r="J87" s="3">
        <v>0.01</v>
      </c>
      <c r="L87" s="37"/>
      <c r="M87" s="37"/>
      <c r="N87" s="37"/>
      <c r="O87" s="37"/>
      <c r="P87" s="37"/>
      <c r="Q87" s="37"/>
      <c r="R87" s="37"/>
      <c r="S87" s="37"/>
      <c r="T87" s="37"/>
    </row>
    <row r="88" spans="1:20" x14ac:dyDescent="0.35">
      <c r="A88" t="s">
        <v>509</v>
      </c>
      <c r="B88" s="2">
        <v>2240</v>
      </c>
      <c r="C88" s="3">
        <v>0.02</v>
      </c>
      <c r="D88" s="2">
        <v>2090</v>
      </c>
      <c r="E88" s="2">
        <v>1485</v>
      </c>
      <c r="F88" s="2">
        <v>525</v>
      </c>
      <c r="G88" s="2">
        <v>80</v>
      </c>
      <c r="H88" s="3">
        <v>0.71</v>
      </c>
      <c r="I88" s="3">
        <v>0.25</v>
      </c>
      <c r="J88" s="3">
        <v>0.04</v>
      </c>
      <c r="L88" s="37"/>
      <c r="M88" s="37"/>
      <c r="N88" s="37"/>
      <c r="O88" s="37"/>
      <c r="P88" s="37"/>
      <c r="Q88" s="37"/>
      <c r="R88" s="37"/>
      <c r="S88" s="37"/>
      <c r="T88" s="37"/>
    </row>
    <row r="89" spans="1:20" x14ac:dyDescent="0.35">
      <c r="A89" t="s">
        <v>510</v>
      </c>
      <c r="B89" s="2">
        <v>2240</v>
      </c>
      <c r="C89" s="3">
        <v>0.02</v>
      </c>
      <c r="D89" s="2">
        <v>2115</v>
      </c>
      <c r="E89" s="2">
        <v>1480</v>
      </c>
      <c r="F89" s="2">
        <v>605</v>
      </c>
      <c r="G89" s="2">
        <v>30</v>
      </c>
      <c r="H89" s="3">
        <v>0.7</v>
      </c>
      <c r="I89" s="3">
        <v>0.28999999999999998</v>
      </c>
      <c r="J89" s="3">
        <v>0.02</v>
      </c>
      <c r="L89" s="37"/>
      <c r="M89" s="37"/>
      <c r="N89" s="37"/>
      <c r="O89" s="37"/>
      <c r="P89" s="37"/>
      <c r="Q89" s="37"/>
      <c r="R89" s="37"/>
      <c r="S89" s="37"/>
      <c r="T89" s="37"/>
    </row>
    <row r="90" spans="1:20" x14ac:dyDescent="0.35">
      <c r="A90" t="s">
        <v>511</v>
      </c>
      <c r="B90" s="2">
        <v>1705</v>
      </c>
      <c r="C90" s="3">
        <v>0.02</v>
      </c>
      <c r="D90" s="2">
        <v>1710</v>
      </c>
      <c r="E90" s="2">
        <v>1160</v>
      </c>
      <c r="F90" s="2">
        <v>395</v>
      </c>
      <c r="G90" s="2">
        <v>155</v>
      </c>
      <c r="H90" s="3">
        <v>0.68</v>
      </c>
      <c r="I90" s="3">
        <v>0.23</v>
      </c>
      <c r="J90" s="3">
        <v>0.09</v>
      </c>
      <c r="L90" s="37"/>
      <c r="M90" s="37"/>
      <c r="N90" s="37"/>
      <c r="O90" s="37"/>
      <c r="P90" s="37"/>
      <c r="Q90" s="37"/>
      <c r="R90" s="37"/>
      <c r="S90" s="37"/>
      <c r="T90" s="37"/>
    </row>
    <row r="91" spans="1:20" x14ac:dyDescent="0.35">
      <c r="A91" t="s">
        <v>512</v>
      </c>
      <c r="B91" s="2">
        <v>1570</v>
      </c>
      <c r="C91" s="3">
        <v>0.02</v>
      </c>
      <c r="D91" s="2">
        <v>1625</v>
      </c>
      <c r="E91" s="2">
        <v>1075</v>
      </c>
      <c r="F91" s="2">
        <v>500</v>
      </c>
      <c r="G91" s="2">
        <v>50</v>
      </c>
      <c r="H91" s="3">
        <v>0.66</v>
      </c>
      <c r="I91" s="3">
        <v>0.31</v>
      </c>
      <c r="J91" s="3">
        <v>0.03</v>
      </c>
      <c r="L91" s="37"/>
      <c r="M91" s="37"/>
      <c r="N91" s="37"/>
      <c r="O91" s="37"/>
      <c r="P91" s="37"/>
      <c r="Q91" s="37"/>
      <c r="R91" s="37"/>
      <c r="S91" s="37"/>
      <c r="T91" s="37"/>
    </row>
    <row r="92" spans="1:20" x14ac:dyDescent="0.35">
      <c r="A92" t="s">
        <v>513</v>
      </c>
      <c r="B92" s="2">
        <v>285</v>
      </c>
      <c r="C92" s="3">
        <v>0.01</v>
      </c>
      <c r="D92" s="2">
        <v>260</v>
      </c>
      <c r="E92" s="2">
        <v>170</v>
      </c>
      <c r="F92" s="2">
        <v>85</v>
      </c>
      <c r="G92" s="2">
        <v>5</v>
      </c>
      <c r="H92" s="3">
        <v>0.65</v>
      </c>
      <c r="I92" s="3">
        <v>0.32</v>
      </c>
      <c r="J92" s="3">
        <v>0.03</v>
      </c>
      <c r="L92" s="37"/>
      <c r="M92" s="37"/>
      <c r="N92" s="37"/>
      <c r="O92" s="37"/>
      <c r="P92" s="37"/>
      <c r="Q92" s="37"/>
      <c r="R92" s="37"/>
      <c r="S92" s="37"/>
      <c r="T92" s="37"/>
    </row>
    <row r="93" spans="1:20" x14ac:dyDescent="0.35">
      <c r="A93" t="s">
        <v>514</v>
      </c>
      <c r="B93" s="2">
        <v>1610</v>
      </c>
      <c r="C93" s="3">
        <v>0.01</v>
      </c>
      <c r="D93" s="2">
        <v>1500</v>
      </c>
      <c r="E93" s="2">
        <v>1055</v>
      </c>
      <c r="F93" s="2">
        <v>390</v>
      </c>
      <c r="G93" s="2">
        <v>55</v>
      </c>
      <c r="H93" s="3">
        <v>0.7</v>
      </c>
      <c r="I93" s="3">
        <v>0.26</v>
      </c>
      <c r="J93" s="3">
        <v>0.04</v>
      </c>
      <c r="L93" s="37"/>
      <c r="M93" s="37"/>
      <c r="N93" s="37"/>
      <c r="O93" s="37"/>
      <c r="P93" s="37"/>
      <c r="Q93" s="37"/>
      <c r="R93" s="37"/>
      <c r="S93" s="37"/>
      <c r="T93" s="37"/>
    </row>
    <row r="94" spans="1:20" x14ac:dyDescent="0.35">
      <c r="A94" t="s">
        <v>515</v>
      </c>
      <c r="B94" s="2">
        <v>1685</v>
      </c>
      <c r="C94" s="3">
        <v>0.01</v>
      </c>
      <c r="D94" s="2">
        <v>1605</v>
      </c>
      <c r="E94" s="2">
        <v>1125</v>
      </c>
      <c r="F94" s="2">
        <v>465</v>
      </c>
      <c r="G94" s="2">
        <v>15</v>
      </c>
      <c r="H94" s="3">
        <v>0.7</v>
      </c>
      <c r="I94" s="3">
        <v>0.28999999999999998</v>
      </c>
      <c r="J94" s="3">
        <v>0.01</v>
      </c>
      <c r="L94" s="37"/>
      <c r="M94" s="37"/>
      <c r="N94" s="37"/>
      <c r="O94" s="37"/>
      <c r="P94" s="37"/>
      <c r="Q94" s="37"/>
      <c r="R94" s="37"/>
      <c r="S94" s="37"/>
      <c r="T94" s="37"/>
    </row>
    <row r="95" spans="1:20" x14ac:dyDescent="0.35">
      <c r="A95" t="s">
        <v>516</v>
      </c>
      <c r="B95" s="2">
        <v>1195</v>
      </c>
      <c r="C95" s="3">
        <v>0.01</v>
      </c>
      <c r="D95" s="2">
        <v>1185</v>
      </c>
      <c r="E95" s="2">
        <v>820</v>
      </c>
      <c r="F95" s="2">
        <v>295</v>
      </c>
      <c r="G95" s="2">
        <v>70</v>
      </c>
      <c r="H95" s="3">
        <v>0.69</v>
      </c>
      <c r="I95" s="3">
        <v>0.25</v>
      </c>
      <c r="J95" s="3">
        <v>0.06</v>
      </c>
      <c r="L95" s="37"/>
      <c r="M95" s="37"/>
      <c r="N95" s="37"/>
      <c r="O95" s="37"/>
      <c r="P95" s="37"/>
      <c r="Q95" s="37"/>
      <c r="R95" s="37"/>
      <c r="S95" s="37"/>
      <c r="T95" s="37"/>
    </row>
    <row r="96" spans="1:20" x14ac:dyDescent="0.35">
      <c r="A96" t="s">
        <v>517</v>
      </c>
      <c r="B96" s="2">
        <v>1240</v>
      </c>
      <c r="C96" s="3">
        <v>0.01</v>
      </c>
      <c r="D96" s="2">
        <v>1265</v>
      </c>
      <c r="E96" s="2">
        <v>825</v>
      </c>
      <c r="F96" s="2">
        <v>400</v>
      </c>
      <c r="G96" s="2">
        <v>40</v>
      </c>
      <c r="H96" s="3">
        <v>0.65</v>
      </c>
      <c r="I96" s="3">
        <v>0.32</v>
      </c>
      <c r="J96" s="3">
        <v>0.03</v>
      </c>
      <c r="L96" s="37"/>
      <c r="M96" s="37"/>
      <c r="N96" s="37"/>
      <c r="O96" s="37"/>
      <c r="P96" s="37"/>
      <c r="Q96" s="37"/>
      <c r="R96" s="37"/>
      <c r="S96" s="37"/>
      <c r="T96" s="37"/>
    </row>
    <row r="97" spans="1:20" x14ac:dyDescent="0.35">
      <c r="A97" t="s">
        <v>518</v>
      </c>
      <c r="B97" s="2">
        <v>55</v>
      </c>
      <c r="C97" s="3">
        <v>0</v>
      </c>
      <c r="D97" s="2">
        <v>50</v>
      </c>
      <c r="E97" s="2">
        <v>30</v>
      </c>
      <c r="F97" s="2">
        <v>20</v>
      </c>
      <c r="G97" s="2">
        <v>0</v>
      </c>
      <c r="H97" s="3">
        <v>0.61</v>
      </c>
      <c r="I97" s="3">
        <v>0.39</v>
      </c>
      <c r="J97" s="3">
        <v>0</v>
      </c>
      <c r="L97" s="37"/>
      <c r="M97" s="37"/>
      <c r="N97" s="37"/>
      <c r="O97" s="37"/>
      <c r="P97" s="37"/>
      <c r="Q97" s="37"/>
      <c r="R97" s="37"/>
      <c r="S97" s="37"/>
      <c r="T97" s="37"/>
    </row>
    <row r="98" spans="1:20" x14ac:dyDescent="0.35">
      <c r="A98" t="s">
        <v>519</v>
      </c>
      <c r="B98" s="2">
        <v>335</v>
      </c>
      <c r="C98" s="3">
        <v>0</v>
      </c>
      <c r="D98" s="2">
        <v>320</v>
      </c>
      <c r="E98" s="2">
        <v>215</v>
      </c>
      <c r="F98" s="2">
        <v>95</v>
      </c>
      <c r="G98" s="2">
        <v>10</v>
      </c>
      <c r="H98" s="3">
        <v>0.67</v>
      </c>
      <c r="I98" s="3">
        <v>0.3</v>
      </c>
      <c r="J98" s="3">
        <v>0.02</v>
      </c>
      <c r="L98" s="37"/>
      <c r="M98" s="37"/>
      <c r="N98" s="37"/>
      <c r="O98" s="37"/>
      <c r="P98" s="37"/>
      <c r="Q98" s="37"/>
      <c r="R98" s="37"/>
      <c r="S98" s="37"/>
      <c r="T98" s="37"/>
    </row>
    <row r="99" spans="1:20" x14ac:dyDescent="0.35">
      <c r="A99" t="s">
        <v>520</v>
      </c>
      <c r="B99" s="2">
        <v>355</v>
      </c>
      <c r="C99" s="3">
        <v>0</v>
      </c>
      <c r="D99" s="2">
        <v>335</v>
      </c>
      <c r="E99" s="2">
        <v>220</v>
      </c>
      <c r="F99" s="2">
        <v>110</v>
      </c>
      <c r="G99" s="2">
        <v>5</v>
      </c>
      <c r="H99" s="3">
        <v>0.65</v>
      </c>
      <c r="I99" s="3">
        <v>0.33</v>
      </c>
      <c r="J99" s="3">
        <v>0.02</v>
      </c>
      <c r="L99" s="37"/>
      <c r="M99" s="37"/>
      <c r="N99" s="37"/>
      <c r="O99" s="37"/>
      <c r="P99" s="37"/>
      <c r="Q99" s="37"/>
      <c r="R99" s="37"/>
      <c r="S99" s="37"/>
      <c r="T99" s="37"/>
    </row>
    <row r="100" spans="1:20" x14ac:dyDescent="0.35">
      <c r="A100" t="s">
        <v>521</v>
      </c>
      <c r="B100" s="2">
        <v>215</v>
      </c>
      <c r="C100" s="3">
        <v>0</v>
      </c>
      <c r="D100" s="2">
        <v>205</v>
      </c>
      <c r="E100" s="2">
        <v>145</v>
      </c>
      <c r="F100" s="2">
        <v>50</v>
      </c>
      <c r="G100" s="2">
        <v>10</v>
      </c>
      <c r="H100" s="3">
        <v>0.7</v>
      </c>
      <c r="I100" s="3">
        <v>0.24</v>
      </c>
      <c r="J100" s="3">
        <v>0.06</v>
      </c>
      <c r="L100" s="37"/>
      <c r="M100" s="37"/>
      <c r="N100" s="37"/>
      <c r="O100" s="37"/>
      <c r="P100" s="37"/>
      <c r="Q100" s="37"/>
      <c r="R100" s="37"/>
      <c r="S100" s="37"/>
      <c r="T100" s="37"/>
    </row>
    <row r="101" spans="1:20" x14ac:dyDescent="0.35">
      <c r="A101" t="s">
        <v>522</v>
      </c>
      <c r="B101" s="2">
        <v>225</v>
      </c>
      <c r="C101" s="3">
        <v>0</v>
      </c>
      <c r="D101" s="2">
        <v>230</v>
      </c>
      <c r="E101" s="2">
        <v>135</v>
      </c>
      <c r="F101" s="2">
        <v>90</v>
      </c>
      <c r="G101" s="2">
        <v>5</v>
      </c>
      <c r="H101" s="3">
        <v>0.59</v>
      </c>
      <c r="I101" s="3">
        <v>0.39</v>
      </c>
      <c r="J101" s="3">
        <v>0.03</v>
      </c>
      <c r="L101" s="37"/>
      <c r="M101" s="37"/>
      <c r="N101" s="37"/>
      <c r="O101" s="37"/>
      <c r="P101" s="37"/>
      <c r="Q101" s="37"/>
      <c r="R101" s="37"/>
      <c r="S101" s="37"/>
      <c r="T101" s="37"/>
    </row>
    <row r="102" spans="1:20" x14ac:dyDescent="0.35">
      <c r="A102" t="s">
        <v>523</v>
      </c>
      <c r="B102" s="2">
        <v>515</v>
      </c>
      <c r="C102" s="3">
        <v>0.03</v>
      </c>
      <c r="D102" s="2">
        <v>475</v>
      </c>
      <c r="E102" s="2">
        <v>365</v>
      </c>
      <c r="F102" s="2">
        <v>100</v>
      </c>
      <c r="G102" s="2">
        <v>10</v>
      </c>
      <c r="H102" s="3">
        <v>0.77</v>
      </c>
      <c r="I102" s="3">
        <v>0.22</v>
      </c>
      <c r="J102" s="3">
        <v>0.02</v>
      </c>
      <c r="L102" s="37"/>
      <c r="M102" s="37"/>
      <c r="N102" s="37"/>
      <c r="O102" s="37"/>
      <c r="P102" s="37"/>
      <c r="Q102" s="37"/>
      <c r="R102" s="37"/>
      <c r="S102" s="37"/>
      <c r="T102" s="37"/>
    </row>
    <row r="103" spans="1:20" x14ac:dyDescent="0.35">
      <c r="A103" t="s">
        <v>524</v>
      </c>
      <c r="B103" s="2">
        <v>4475</v>
      </c>
      <c r="C103" s="3">
        <v>0.03</v>
      </c>
      <c r="D103" s="2">
        <v>4220</v>
      </c>
      <c r="E103" s="2">
        <v>2985</v>
      </c>
      <c r="F103" s="2">
        <v>1045</v>
      </c>
      <c r="G103" s="2">
        <v>195</v>
      </c>
      <c r="H103" s="3">
        <v>0.71</v>
      </c>
      <c r="I103" s="3">
        <v>0.25</v>
      </c>
      <c r="J103" s="3">
        <v>0.05</v>
      </c>
      <c r="L103" s="37"/>
      <c r="M103" s="37"/>
      <c r="N103" s="37"/>
      <c r="O103" s="37"/>
      <c r="P103" s="37"/>
      <c r="Q103" s="37"/>
      <c r="R103" s="37"/>
      <c r="S103" s="37"/>
      <c r="T103" s="37"/>
    </row>
    <row r="104" spans="1:20" x14ac:dyDescent="0.35">
      <c r="A104" t="s">
        <v>525</v>
      </c>
      <c r="B104" s="2">
        <v>3765</v>
      </c>
      <c r="C104" s="3">
        <v>0.03</v>
      </c>
      <c r="D104" s="2">
        <v>3610</v>
      </c>
      <c r="E104" s="2">
        <v>2565</v>
      </c>
      <c r="F104" s="2">
        <v>990</v>
      </c>
      <c r="G104" s="2">
        <v>55</v>
      </c>
      <c r="H104" s="3">
        <v>0.71</v>
      </c>
      <c r="I104" s="3">
        <v>0.27</v>
      </c>
      <c r="J104" s="3">
        <v>0.02</v>
      </c>
      <c r="L104" s="37"/>
      <c r="M104" s="37"/>
      <c r="N104" s="37"/>
      <c r="O104" s="37"/>
      <c r="P104" s="37"/>
      <c r="Q104" s="37"/>
      <c r="R104" s="37"/>
      <c r="S104" s="37"/>
      <c r="T104" s="37"/>
    </row>
    <row r="105" spans="1:20" x14ac:dyDescent="0.35">
      <c r="A105" t="s">
        <v>526</v>
      </c>
      <c r="B105" s="2">
        <v>2730</v>
      </c>
      <c r="C105" s="3">
        <v>0.03</v>
      </c>
      <c r="D105" s="2">
        <v>2720</v>
      </c>
      <c r="E105" s="2">
        <v>1950</v>
      </c>
      <c r="F105" s="2">
        <v>565</v>
      </c>
      <c r="G105" s="2">
        <v>205</v>
      </c>
      <c r="H105" s="3">
        <v>0.72</v>
      </c>
      <c r="I105" s="3">
        <v>0.21</v>
      </c>
      <c r="J105" s="3">
        <v>7.0000000000000007E-2</v>
      </c>
      <c r="L105" s="37"/>
      <c r="M105" s="37"/>
      <c r="N105" s="37"/>
      <c r="O105" s="37"/>
      <c r="P105" s="37"/>
      <c r="Q105" s="37"/>
      <c r="R105" s="37"/>
      <c r="S105" s="37"/>
      <c r="T105" s="37"/>
    </row>
    <row r="106" spans="1:20" x14ac:dyDescent="0.35">
      <c r="A106" t="s">
        <v>527</v>
      </c>
      <c r="B106" s="2">
        <v>2820</v>
      </c>
      <c r="C106" s="3">
        <v>0.03</v>
      </c>
      <c r="D106" s="2">
        <v>2925</v>
      </c>
      <c r="E106" s="2">
        <v>2005</v>
      </c>
      <c r="F106" s="2">
        <v>835</v>
      </c>
      <c r="G106" s="2">
        <v>85</v>
      </c>
      <c r="H106" s="3">
        <v>0.69</v>
      </c>
      <c r="I106" s="3">
        <v>0.28999999999999998</v>
      </c>
      <c r="J106" s="3">
        <v>0.03</v>
      </c>
      <c r="L106" s="37"/>
      <c r="M106" s="37"/>
      <c r="N106" s="37"/>
      <c r="O106" s="37"/>
      <c r="P106" s="37"/>
      <c r="Q106" s="37"/>
      <c r="R106" s="37"/>
      <c r="S106" s="37"/>
      <c r="T106" s="37"/>
    </row>
    <row r="107" spans="1:20" x14ac:dyDescent="0.35">
      <c r="A107" t="s">
        <v>528</v>
      </c>
      <c r="B107" s="2">
        <v>1440</v>
      </c>
      <c r="C107" s="3">
        <v>7.0000000000000007E-2</v>
      </c>
      <c r="D107" s="2">
        <v>1305</v>
      </c>
      <c r="E107" s="2">
        <v>960</v>
      </c>
      <c r="F107" s="2">
        <v>330</v>
      </c>
      <c r="G107" s="2">
        <v>20</v>
      </c>
      <c r="H107" s="3">
        <v>0.73</v>
      </c>
      <c r="I107" s="3">
        <v>0.25</v>
      </c>
      <c r="J107" s="3">
        <v>0.01</v>
      </c>
      <c r="L107" s="37"/>
      <c r="M107" s="37"/>
      <c r="N107" s="37"/>
      <c r="O107" s="37"/>
      <c r="P107" s="37"/>
      <c r="Q107" s="37"/>
      <c r="R107" s="37"/>
      <c r="S107" s="37"/>
      <c r="T107" s="37"/>
    </row>
    <row r="108" spans="1:20" x14ac:dyDescent="0.35">
      <c r="A108" t="s">
        <v>529</v>
      </c>
      <c r="B108" s="2">
        <v>9915</v>
      </c>
      <c r="C108" s="3">
        <v>0.08</v>
      </c>
      <c r="D108" s="2">
        <v>9410</v>
      </c>
      <c r="E108" s="2">
        <v>6535</v>
      </c>
      <c r="F108" s="2">
        <v>2475</v>
      </c>
      <c r="G108" s="2">
        <v>400</v>
      </c>
      <c r="H108" s="3">
        <v>0.69</v>
      </c>
      <c r="I108" s="3">
        <v>0.26</v>
      </c>
      <c r="J108" s="3">
        <v>0.04</v>
      </c>
      <c r="L108" s="37"/>
      <c r="M108" s="37"/>
      <c r="N108" s="37"/>
      <c r="O108" s="37"/>
      <c r="P108" s="37"/>
      <c r="Q108" s="37"/>
      <c r="R108" s="37"/>
      <c r="S108" s="37"/>
      <c r="T108" s="37"/>
    </row>
    <row r="109" spans="1:20" x14ac:dyDescent="0.35">
      <c r="A109" t="s">
        <v>530</v>
      </c>
      <c r="B109" s="2">
        <v>9465</v>
      </c>
      <c r="C109" s="3">
        <v>0.08</v>
      </c>
      <c r="D109" s="2">
        <v>8970</v>
      </c>
      <c r="E109" s="2">
        <v>6210</v>
      </c>
      <c r="F109" s="2">
        <v>2585</v>
      </c>
      <c r="G109" s="2">
        <v>175</v>
      </c>
      <c r="H109" s="3">
        <v>0.69</v>
      </c>
      <c r="I109" s="3">
        <v>0.28999999999999998</v>
      </c>
      <c r="J109" s="3">
        <v>0.02</v>
      </c>
      <c r="L109" s="37"/>
      <c r="M109" s="37"/>
      <c r="N109" s="37"/>
      <c r="O109" s="37"/>
      <c r="P109" s="37"/>
      <c r="Q109" s="37"/>
      <c r="R109" s="37"/>
      <c r="S109" s="37"/>
      <c r="T109" s="37"/>
    </row>
    <row r="110" spans="1:20" x14ac:dyDescent="0.35">
      <c r="A110" t="s">
        <v>531</v>
      </c>
      <c r="B110" s="2">
        <v>6605</v>
      </c>
      <c r="C110" s="3">
        <v>0.08</v>
      </c>
      <c r="D110" s="2">
        <v>6325</v>
      </c>
      <c r="E110" s="2">
        <v>4490</v>
      </c>
      <c r="F110" s="2">
        <v>1445</v>
      </c>
      <c r="G110" s="2">
        <v>390</v>
      </c>
      <c r="H110" s="3">
        <v>0.71</v>
      </c>
      <c r="I110" s="3">
        <v>0.23</v>
      </c>
      <c r="J110" s="3">
        <v>0.06</v>
      </c>
      <c r="L110" s="37"/>
      <c r="M110" s="37"/>
      <c r="N110" s="37"/>
      <c r="O110" s="37"/>
      <c r="P110" s="37"/>
      <c r="Q110" s="37"/>
      <c r="R110" s="37"/>
      <c r="S110" s="37"/>
      <c r="T110" s="37"/>
    </row>
    <row r="111" spans="1:20" x14ac:dyDescent="0.35">
      <c r="A111" t="s">
        <v>532</v>
      </c>
      <c r="B111" s="2">
        <v>6420</v>
      </c>
      <c r="C111" s="3">
        <v>7.0000000000000007E-2</v>
      </c>
      <c r="D111" s="2">
        <v>6915</v>
      </c>
      <c r="E111" s="2">
        <v>4590</v>
      </c>
      <c r="F111" s="2">
        <v>2115</v>
      </c>
      <c r="G111" s="2">
        <v>205</v>
      </c>
      <c r="H111" s="3">
        <v>0.66</v>
      </c>
      <c r="I111" s="3">
        <v>0.31</v>
      </c>
      <c r="J111" s="3">
        <v>0.03</v>
      </c>
      <c r="L111" s="37"/>
      <c r="M111" s="37"/>
      <c r="N111" s="37"/>
      <c r="O111" s="37"/>
      <c r="P111" s="37"/>
      <c r="Q111" s="37"/>
      <c r="R111" s="37"/>
      <c r="S111" s="37"/>
      <c r="T111" s="37"/>
    </row>
    <row r="112" spans="1:20" x14ac:dyDescent="0.35">
      <c r="A112" t="s">
        <v>533</v>
      </c>
      <c r="B112" s="2">
        <v>60</v>
      </c>
      <c r="C112" s="3">
        <v>0</v>
      </c>
      <c r="D112" s="2">
        <v>55</v>
      </c>
      <c r="E112" s="2">
        <v>30</v>
      </c>
      <c r="F112" s="2">
        <v>25</v>
      </c>
      <c r="G112" s="2">
        <v>0</v>
      </c>
      <c r="H112" s="3">
        <v>0.54</v>
      </c>
      <c r="I112" s="3">
        <v>0.46</v>
      </c>
      <c r="J112" s="3">
        <v>0</v>
      </c>
      <c r="L112" s="37"/>
      <c r="M112" s="37"/>
      <c r="N112" s="37"/>
      <c r="O112" s="37"/>
      <c r="P112" s="37"/>
      <c r="Q112" s="37"/>
      <c r="R112" s="37"/>
      <c r="S112" s="37"/>
      <c r="T112" s="37"/>
    </row>
    <row r="113" spans="1:20" x14ac:dyDescent="0.35">
      <c r="A113" t="s">
        <v>534</v>
      </c>
      <c r="B113" s="2">
        <v>215</v>
      </c>
      <c r="C113" s="3">
        <v>0</v>
      </c>
      <c r="D113" s="2">
        <v>200</v>
      </c>
      <c r="E113" s="2">
        <v>135</v>
      </c>
      <c r="F113" s="2">
        <v>55</v>
      </c>
      <c r="G113" s="2">
        <v>5</v>
      </c>
      <c r="H113" s="3">
        <v>0.68</v>
      </c>
      <c r="I113" s="3">
        <v>0.28000000000000003</v>
      </c>
      <c r="J113" s="3">
        <v>0.04</v>
      </c>
      <c r="L113" s="37"/>
      <c r="M113" s="37"/>
      <c r="N113" s="37"/>
      <c r="O113" s="37"/>
      <c r="P113" s="37"/>
      <c r="Q113" s="37"/>
      <c r="R113" s="37"/>
      <c r="S113" s="37"/>
      <c r="T113" s="37"/>
    </row>
    <row r="114" spans="1:20" x14ac:dyDescent="0.35">
      <c r="A114" t="s">
        <v>535</v>
      </c>
      <c r="B114" s="2">
        <v>285</v>
      </c>
      <c r="C114" s="3">
        <v>0</v>
      </c>
      <c r="D114" s="2">
        <v>270</v>
      </c>
      <c r="E114" s="2">
        <v>180</v>
      </c>
      <c r="F114" s="2">
        <v>85</v>
      </c>
      <c r="G114" s="2">
        <v>5</v>
      </c>
      <c r="H114" s="3">
        <v>0.67</v>
      </c>
      <c r="I114" s="3">
        <v>0.32</v>
      </c>
      <c r="J114" s="3">
        <v>0.01</v>
      </c>
      <c r="L114" s="37"/>
      <c r="M114" s="37"/>
      <c r="N114" s="37"/>
      <c r="O114" s="37"/>
      <c r="P114" s="37"/>
      <c r="Q114" s="37"/>
      <c r="R114" s="37"/>
      <c r="S114" s="37"/>
      <c r="T114" s="37"/>
    </row>
    <row r="115" spans="1:20" x14ac:dyDescent="0.35">
      <c r="A115" t="s">
        <v>536</v>
      </c>
      <c r="B115" s="2">
        <v>145</v>
      </c>
      <c r="C115" s="3">
        <v>0</v>
      </c>
      <c r="D115" s="2">
        <v>155</v>
      </c>
      <c r="E115" s="2">
        <v>95</v>
      </c>
      <c r="F115" s="2">
        <v>45</v>
      </c>
      <c r="G115" s="2">
        <v>10</v>
      </c>
      <c r="H115" s="3">
        <v>0.62</v>
      </c>
      <c r="I115" s="3">
        <v>0.31</v>
      </c>
      <c r="J115" s="3">
        <v>0.08</v>
      </c>
      <c r="L115" s="37"/>
      <c r="M115" s="37"/>
      <c r="N115" s="37"/>
      <c r="O115" s="37"/>
      <c r="P115" s="37"/>
      <c r="Q115" s="37"/>
      <c r="R115" s="37"/>
      <c r="S115" s="37"/>
      <c r="T115" s="37"/>
    </row>
    <row r="116" spans="1:20" x14ac:dyDescent="0.35">
      <c r="A116" t="s">
        <v>537</v>
      </c>
      <c r="B116" s="2">
        <v>195</v>
      </c>
      <c r="C116" s="3">
        <v>0</v>
      </c>
      <c r="D116" s="2">
        <v>190</v>
      </c>
      <c r="E116" s="2">
        <v>120</v>
      </c>
      <c r="F116" s="2">
        <v>70</v>
      </c>
      <c r="G116" s="2">
        <v>5</v>
      </c>
      <c r="H116" s="3">
        <v>0.62</v>
      </c>
      <c r="I116" s="3">
        <v>0.35</v>
      </c>
      <c r="J116" s="3">
        <v>0.02</v>
      </c>
      <c r="L116" s="37"/>
      <c r="M116" s="37"/>
      <c r="N116" s="37"/>
      <c r="O116" s="37"/>
      <c r="P116" s="37"/>
      <c r="Q116" s="37"/>
      <c r="R116" s="37"/>
      <c r="S116" s="37"/>
      <c r="T116" s="37"/>
    </row>
    <row r="117" spans="1:20" x14ac:dyDescent="0.35">
      <c r="A117" t="s">
        <v>538</v>
      </c>
      <c r="B117" s="2">
        <v>405</v>
      </c>
      <c r="C117" s="3">
        <v>0.02</v>
      </c>
      <c r="D117" s="2">
        <v>375</v>
      </c>
      <c r="E117" s="2">
        <v>250</v>
      </c>
      <c r="F117" s="2">
        <v>120</v>
      </c>
      <c r="G117" s="2">
        <v>5</v>
      </c>
      <c r="H117" s="3">
        <v>0.67</v>
      </c>
      <c r="I117" s="3">
        <v>0.32</v>
      </c>
      <c r="J117" s="3">
        <v>0.01</v>
      </c>
      <c r="L117" s="37"/>
      <c r="M117" s="37"/>
      <c r="N117" s="37"/>
      <c r="O117" s="37"/>
      <c r="P117" s="37"/>
      <c r="Q117" s="37"/>
      <c r="R117" s="37"/>
      <c r="S117" s="37"/>
      <c r="T117" s="37"/>
    </row>
    <row r="118" spans="1:20" x14ac:dyDescent="0.35">
      <c r="A118" t="s">
        <v>539</v>
      </c>
      <c r="B118" s="2">
        <v>2230</v>
      </c>
      <c r="C118" s="3">
        <v>0.02</v>
      </c>
      <c r="D118" s="2">
        <v>2105</v>
      </c>
      <c r="E118" s="2">
        <v>1475</v>
      </c>
      <c r="F118" s="2">
        <v>540</v>
      </c>
      <c r="G118" s="2">
        <v>90</v>
      </c>
      <c r="H118" s="3">
        <v>0.7</v>
      </c>
      <c r="I118" s="3">
        <v>0.26</v>
      </c>
      <c r="J118" s="3">
        <v>0.04</v>
      </c>
      <c r="L118" s="37"/>
      <c r="M118" s="37"/>
      <c r="N118" s="37"/>
      <c r="O118" s="37"/>
      <c r="P118" s="37"/>
      <c r="Q118" s="37"/>
      <c r="R118" s="37"/>
      <c r="S118" s="37"/>
      <c r="T118" s="37"/>
    </row>
    <row r="119" spans="1:20" x14ac:dyDescent="0.35">
      <c r="A119" t="s">
        <v>540</v>
      </c>
      <c r="B119" s="2">
        <v>2455</v>
      </c>
      <c r="C119" s="3">
        <v>0.02</v>
      </c>
      <c r="D119" s="2">
        <v>2245</v>
      </c>
      <c r="E119" s="2">
        <v>1590</v>
      </c>
      <c r="F119" s="2">
        <v>625</v>
      </c>
      <c r="G119" s="2">
        <v>30</v>
      </c>
      <c r="H119" s="3">
        <v>0.71</v>
      </c>
      <c r="I119" s="3">
        <v>0.28000000000000003</v>
      </c>
      <c r="J119" s="3">
        <v>0.01</v>
      </c>
      <c r="L119" s="37"/>
      <c r="M119" s="37"/>
      <c r="N119" s="37"/>
      <c r="O119" s="37"/>
      <c r="P119" s="37"/>
      <c r="Q119" s="37"/>
      <c r="R119" s="37"/>
      <c r="S119" s="37"/>
      <c r="T119" s="37"/>
    </row>
    <row r="120" spans="1:20" x14ac:dyDescent="0.35">
      <c r="A120" t="s">
        <v>541</v>
      </c>
      <c r="B120" s="2">
        <v>1695</v>
      </c>
      <c r="C120" s="3">
        <v>0.02</v>
      </c>
      <c r="D120" s="2">
        <v>1740</v>
      </c>
      <c r="E120" s="2">
        <v>1230</v>
      </c>
      <c r="F120" s="2">
        <v>420</v>
      </c>
      <c r="G120" s="2">
        <v>90</v>
      </c>
      <c r="H120" s="3">
        <v>0.71</v>
      </c>
      <c r="I120" s="3">
        <v>0.24</v>
      </c>
      <c r="J120" s="3">
        <v>0.05</v>
      </c>
      <c r="L120" s="37"/>
      <c r="M120" s="37"/>
      <c r="N120" s="37"/>
      <c r="O120" s="37"/>
      <c r="P120" s="37"/>
      <c r="Q120" s="37"/>
      <c r="R120" s="37"/>
      <c r="S120" s="37"/>
      <c r="T120" s="37"/>
    </row>
    <row r="121" spans="1:20" x14ac:dyDescent="0.35">
      <c r="A121" t="s">
        <v>542</v>
      </c>
      <c r="B121" s="2">
        <v>1955</v>
      </c>
      <c r="C121" s="3">
        <v>0.02</v>
      </c>
      <c r="D121" s="2">
        <v>1950</v>
      </c>
      <c r="E121" s="2">
        <v>1220</v>
      </c>
      <c r="F121" s="2">
        <v>670</v>
      </c>
      <c r="G121" s="2">
        <v>65</v>
      </c>
      <c r="H121" s="3">
        <v>0.62</v>
      </c>
      <c r="I121" s="3">
        <v>0.34</v>
      </c>
      <c r="J121" s="3">
        <v>0.03</v>
      </c>
      <c r="L121" s="37"/>
      <c r="M121" s="37"/>
      <c r="N121" s="37"/>
      <c r="O121" s="37"/>
      <c r="P121" s="37"/>
      <c r="Q121" s="37"/>
      <c r="R121" s="37"/>
      <c r="S121" s="37"/>
      <c r="T121" s="37"/>
    </row>
    <row r="122" spans="1:20" x14ac:dyDescent="0.35">
      <c r="A122" t="s">
        <v>543</v>
      </c>
      <c r="B122" s="2">
        <v>635</v>
      </c>
      <c r="C122" s="3">
        <v>0.03</v>
      </c>
      <c r="D122" s="2">
        <v>590</v>
      </c>
      <c r="E122" s="2">
        <v>435</v>
      </c>
      <c r="F122" s="2">
        <v>150</v>
      </c>
      <c r="G122" s="2">
        <v>10</v>
      </c>
      <c r="H122" s="3">
        <v>0.73</v>
      </c>
      <c r="I122" s="3">
        <v>0.25</v>
      </c>
      <c r="J122" s="3">
        <v>0.01</v>
      </c>
      <c r="L122" s="37"/>
      <c r="M122" s="37"/>
      <c r="N122" s="37"/>
      <c r="O122" s="37"/>
      <c r="P122" s="37"/>
      <c r="Q122" s="37"/>
      <c r="R122" s="37"/>
      <c r="S122" s="37"/>
      <c r="T122" s="37"/>
    </row>
    <row r="123" spans="1:20" x14ac:dyDescent="0.35">
      <c r="A123" t="s">
        <v>544</v>
      </c>
      <c r="B123" s="2">
        <v>4180</v>
      </c>
      <c r="C123" s="3">
        <v>0.03</v>
      </c>
      <c r="D123" s="2">
        <v>3980</v>
      </c>
      <c r="E123" s="2">
        <v>2735</v>
      </c>
      <c r="F123" s="2">
        <v>1080</v>
      </c>
      <c r="G123" s="2">
        <v>165</v>
      </c>
      <c r="H123" s="3">
        <v>0.69</v>
      </c>
      <c r="I123" s="3">
        <v>0.27</v>
      </c>
      <c r="J123" s="3">
        <v>0.04</v>
      </c>
      <c r="L123" s="37"/>
      <c r="M123" s="37"/>
      <c r="N123" s="37"/>
      <c r="O123" s="37"/>
      <c r="P123" s="37"/>
      <c r="Q123" s="37"/>
      <c r="R123" s="37"/>
      <c r="S123" s="37"/>
      <c r="T123" s="37"/>
    </row>
    <row r="124" spans="1:20" x14ac:dyDescent="0.35">
      <c r="A124" t="s">
        <v>545</v>
      </c>
      <c r="B124" s="2">
        <v>3845</v>
      </c>
      <c r="C124" s="3">
        <v>0.03</v>
      </c>
      <c r="D124" s="2">
        <v>3580</v>
      </c>
      <c r="E124" s="2">
        <v>2495</v>
      </c>
      <c r="F124" s="2">
        <v>990</v>
      </c>
      <c r="G124" s="2">
        <v>90</v>
      </c>
      <c r="H124" s="3">
        <v>0.7</v>
      </c>
      <c r="I124" s="3">
        <v>0.28000000000000003</v>
      </c>
      <c r="J124" s="3">
        <v>0.03</v>
      </c>
      <c r="L124" s="37"/>
      <c r="M124" s="37"/>
      <c r="N124" s="37"/>
      <c r="O124" s="37"/>
      <c r="P124" s="37"/>
      <c r="Q124" s="37"/>
      <c r="R124" s="37"/>
      <c r="S124" s="37"/>
      <c r="T124" s="37"/>
    </row>
    <row r="125" spans="1:20" x14ac:dyDescent="0.35">
      <c r="A125" t="s">
        <v>546</v>
      </c>
      <c r="B125" s="2">
        <v>2640</v>
      </c>
      <c r="C125" s="3">
        <v>0.03</v>
      </c>
      <c r="D125" s="2">
        <v>2620</v>
      </c>
      <c r="E125" s="2">
        <v>1805</v>
      </c>
      <c r="F125" s="2">
        <v>670</v>
      </c>
      <c r="G125" s="2">
        <v>145</v>
      </c>
      <c r="H125" s="3">
        <v>0.69</v>
      </c>
      <c r="I125" s="3">
        <v>0.26</v>
      </c>
      <c r="J125" s="3">
        <v>0.06</v>
      </c>
      <c r="L125" s="37"/>
      <c r="M125" s="37"/>
      <c r="N125" s="37"/>
      <c r="O125" s="37"/>
      <c r="P125" s="37"/>
      <c r="Q125" s="37"/>
      <c r="R125" s="37"/>
      <c r="S125" s="37"/>
      <c r="T125" s="37"/>
    </row>
    <row r="126" spans="1:20" x14ac:dyDescent="0.35">
      <c r="A126" t="s">
        <v>547</v>
      </c>
      <c r="B126" s="2">
        <v>2870</v>
      </c>
      <c r="C126" s="3">
        <v>0.03</v>
      </c>
      <c r="D126" s="2">
        <v>3000</v>
      </c>
      <c r="E126" s="2">
        <v>1935</v>
      </c>
      <c r="F126" s="2">
        <v>970</v>
      </c>
      <c r="G126" s="2">
        <v>95</v>
      </c>
      <c r="H126" s="3">
        <v>0.64</v>
      </c>
      <c r="I126" s="3">
        <v>0.32</v>
      </c>
      <c r="J126" s="3">
        <v>0.03</v>
      </c>
      <c r="L126" s="37"/>
      <c r="M126" s="37"/>
      <c r="N126" s="37"/>
      <c r="O126" s="37"/>
      <c r="P126" s="37"/>
      <c r="Q126" s="37"/>
      <c r="R126" s="37"/>
      <c r="S126" s="37"/>
      <c r="T126" s="37"/>
    </row>
    <row r="127" spans="1:20" x14ac:dyDescent="0.35">
      <c r="A127" t="s">
        <v>548</v>
      </c>
      <c r="B127" s="2">
        <v>300</v>
      </c>
      <c r="C127" s="3">
        <v>0.02</v>
      </c>
      <c r="D127" s="2">
        <v>280</v>
      </c>
      <c r="E127" s="2">
        <v>205</v>
      </c>
      <c r="F127" s="2">
        <v>65</v>
      </c>
      <c r="G127" s="2">
        <v>10</v>
      </c>
      <c r="H127" s="3">
        <v>0.73</v>
      </c>
      <c r="I127" s="3">
        <v>0.24</v>
      </c>
      <c r="J127" s="3">
        <v>0.04</v>
      </c>
      <c r="L127" s="37"/>
      <c r="M127" s="37"/>
      <c r="N127" s="37"/>
      <c r="O127" s="37"/>
      <c r="P127" s="37"/>
      <c r="Q127" s="37"/>
      <c r="R127" s="37"/>
      <c r="S127" s="37"/>
      <c r="T127" s="37"/>
    </row>
    <row r="128" spans="1:20" x14ac:dyDescent="0.35">
      <c r="A128" t="s">
        <v>549</v>
      </c>
      <c r="B128" s="2">
        <v>1860</v>
      </c>
      <c r="C128" s="3">
        <v>0.01</v>
      </c>
      <c r="D128" s="2">
        <v>1730</v>
      </c>
      <c r="E128" s="2">
        <v>1265</v>
      </c>
      <c r="F128" s="2">
        <v>395</v>
      </c>
      <c r="G128" s="2">
        <v>65</v>
      </c>
      <c r="H128" s="3">
        <v>0.73</v>
      </c>
      <c r="I128" s="3">
        <v>0.23</v>
      </c>
      <c r="J128" s="3">
        <v>0.04</v>
      </c>
      <c r="L128" s="37"/>
      <c r="M128" s="37"/>
      <c r="N128" s="37"/>
      <c r="O128" s="37"/>
      <c r="P128" s="37"/>
      <c r="Q128" s="37"/>
      <c r="R128" s="37"/>
      <c r="S128" s="37"/>
      <c r="T128" s="37"/>
    </row>
    <row r="129" spans="1:20" x14ac:dyDescent="0.35">
      <c r="A129" t="s">
        <v>550</v>
      </c>
      <c r="B129" s="2">
        <v>2010</v>
      </c>
      <c r="C129" s="3">
        <v>0.02</v>
      </c>
      <c r="D129" s="2">
        <v>1910</v>
      </c>
      <c r="E129" s="2">
        <v>1350</v>
      </c>
      <c r="F129" s="2">
        <v>525</v>
      </c>
      <c r="G129" s="2">
        <v>30</v>
      </c>
      <c r="H129" s="3">
        <v>0.71</v>
      </c>
      <c r="I129" s="3">
        <v>0.28000000000000003</v>
      </c>
      <c r="J129" s="3">
        <v>0.02</v>
      </c>
      <c r="L129" s="37"/>
      <c r="M129" s="37"/>
      <c r="N129" s="37"/>
      <c r="O129" s="37"/>
      <c r="P129" s="37"/>
      <c r="Q129" s="37"/>
      <c r="R129" s="37"/>
      <c r="S129" s="37"/>
      <c r="T129" s="37"/>
    </row>
    <row r="130" spans="1:20" x14ac:dyDescent="0.35">
      <c r="A130" t="s">
        <v>551</v>
      </c>
      <c r="B130" s="2">
        <v>1465</v>
      </c>
      <c r="C130" s="3">
        <v>0.02</v>
      </c>
      <c r="D130" s="2">
        <v>1415</v>
      </c>
      <c r="E130" s="2">
        <v>995</v>
      </c>
      <c r="F130" s="2">
        <v>350</v>
      </c>
      <c r="G130" s="2">
        <v>75</v>
      </c>
      <c r="H130" s="3">
        <v>0.7</v>
      </c>
      <c r="I130" s="3">
        <v>0.25</v>
      </c>
      <c r="J130" s="3">
        <v>0.05</v>
      </c>
      <c r="L130" s="37"/>
      <c r="M130" s="37"/>
      <c r="N130" s="37"/>
      <c r="O130" s="37"/>
      <c r="P130" s="37"/>
      <c r="Q130" s="37"/>
      <c r="R130" s="37"/>
      <c r="S130" s="37"/>
      <c r="T130" s="37"/>
    </row>
    <row r="131" spans="1:20" x14ac:dyDescent="0.35">
      <c r="A131" t="s">
        <v>552</v>
      </c>
      <c r="B131" s="2">
        <v>1445</v>
      </c>
      <c r="C131" s="3">
        <v>0.02</v>
      </c>
      <c r="D131" s="2">
        <v>1510</v>
      </c>
      <c r="E131" s="2">
        <v>1010</v>
      </c>
      <c r="F131" s="2">
        <v>455</v>
      </c>
      <c r="G131" s="2">
        <v>45</v>
      </c>
      <c r="H131" s="3">
        <v>0.67</v>
      </c>
      <c r="I131" s="3">
        <v>0.3</v>
      </c>
      <c r="J131" s="3">
        <v>0.03</v>
      </c>
      <c r="L131" s="37"/>
      <c r="M131" s="37"/>
      <c r="N131" s="37"/>
      <c r="O131" s="37"/>
      <c r="P131" s="37"/>
      <c r="Q131" s="37"/>
      <c r="R131" s="37"/>
      <c r="S131" s="37"/>
      <c r="T131" s="37"/>
    </row>
    <row r="132" spans="1:20" x14ac:dyDescent="0.35">
      <c r="A132" t="s">
        <v>553</v>
      </c>
      <c r="B132" s="2">
        <v>35</v>
      </c>
      <c r="C132" s="3">
        <v>0</v>
      </c>
      <c r="D132" s="2">
        <v>30</v>
      </c>
      <c r="E132" s="2">
        <v>25</v>
      </c>
      <c r="F132" s="2" t="s">
        <v>775</v>
      </c>
      <c r="G132" s="2" t="s">
        <v>775</v>
      </c>
      <c r="H132" s="3">
        <v>0.74</v>
      </c>
      <c r="I132" s="2" t="s">
        <v>775</v>
      </c>
      <c r="J132" s="3" t="s">
        <v>775</v>
      </c>
      <c r="L132" s="37"/>
      <c r="M132" s="37"/>
      <c r="N132" s="37"/>
      <c r="O132" s="37"/>
      <c r="P132" s="37"/>
      <c r="Q132" s="37"/>
      <c r="R132" s="37"/>
      <c r="S132" s="37"/>
      <c r="T132" s="37"/>
    </row>
    <row r="133" spans="1:20" x14ac:dyDescent="0.35">
      <c r="A133" t="s">
        <v>554</v>
      </c>
      <c r="B133" s="2">
        <v>240</v>
      </c>
      <c r="C133" s="3">
        <v>0</v>
      </c>
      <c r="D133" s="2">
        <v>225</v>
      </c>
      <c r="E133" s="2">
        <v>145</v>
      </c>
      <c r="F133" s="2">
        <v>70</v>
      </c>
      <c r="G133" s="2">
        <v>10</v>
      </c>
      <c r="H133" s="3">
        <v>0.65</v>
      </c>
      <c r="I133" s="3">
        <v>0.31</v>
      </c>
      <c r="J133" s="3">
        <v>0.04</v>
      </c>
      <c r="L133" s="37"/>
      <c r="M133" s="37"/>
      <c r="N133" s="37"/>
      <c r="O133" s="37"/>
      <c r="P133" s="37"/>
      <c r="Q133" s="37"/>
      <c r="R133" s="37"/>
      <c r="S133" s="37"/>
      <c r="T133" s="37"/>
    </row>
    <row r="134" spans="1:20" x14ac:dyDescent="0.35">
      <c r="A134" t="s">
        <v>555</v>
      </c>
      <c r="B134" s="2">
        <v>230</v>
      </c>
      <c r="C134" s="3">
        <v>0</v>
      </c>
      <c r="D134" s="2">
        <v>220</v>
      </c>
      <c r="E134" s="2">
        <v>155</v>
      </c>
      <c r="F134" s="2">
        <v>60</v>
      </c>
      <c r="G134" s="2">
        <v>5</v>
      </c>
      <c r="H134" s="3">
        <v>0.7</v>
      </c>
      <c r="I134" s="3">
        <v>0.28000000000000003</v>
      </c>
      <c r="J134" s="3">
        <v>0.02</v>
      </c>
      <c r="L134" s="37"/>
      <c r="M134" s="37"/>
      <c r="N134" s="37"/>
      <c r="O134" s="37"/>
      <c r="P134" s="37"/>
      <c r="Q134" s="37"/>
      <c r="R134" s="37"/>
      <c r="S134" s="37"/>
      <c r="T134" s="37"/>
    </row>
    <row r="135" spans="1:20" x14ac:dyDescent="0.35">
      <c r="A135" t="s">
        <v>556</v>
      </c>
      <c r="B135" s="2">
        <v>180</v>
      </c>
      <c r="C135" s="3">
        <v>0</v>
      </c>
      <c r="D135" s="2">
        <v>165</v>
      </c>
      <c r="E135" s="2">
        <v>105</v>
      </c>
      <c r="F135" s="2">
        <v>50</v>
      </c>
      <c r="G135" s="2">
        <v>10</v>
      </c>
      <c r="H135" s="3">
        <v>0.64</v>
      </c>
      <c r="I135" s="3">
        <v>0.32</v>
      </c>
      <c r="J135" s="3">
        <v>0.05</v>
      </c>
      <c r="L135" s="37"/>
      <c r="M135" s="37"/>
      <c r="N135" s="37"/>
      <c r="O135" s="37"/>
      <c r="P135" s="37"/>
      <c r="Q135" s="37"/>
      <c r="R135" s="37"/>
      <c r="S135" s="37"/>
      <c r="T135" s="37"/>
    </row>
    <row r="136" spans="1:20" x14ac:dyDescent="0.35">
      <c r="A136" t="s">
        <v>557</v>
      </c>
      <c r="B136" s="2">
        <v>190</v>
      </c>
      <c r="C136" s="3">
        <v>0</v>
      </c>
      <c r="D136" s="2">
        <v>205</v>
      </c>
      <c r="E136" s="2">
        <v>130</v>
      </c>
      <c r="F136" s="2">
        <v>75</v>
      </c>
      <c r="G136" s="2">
        <v>5</v>
      </c>
      <c r="H136" s="3">
        <v>0.62</v>
      </c>
      <c r="I136" s="3">
        <v>0.35</v>
      </c>
      <c r="J136" s="3">
        <v>0.02</v>
      </c>
      <c r="L136" s="37"/>
      <c r="M136" s="37"/>
      <c r="N136" s="37"/>
      <c r="O136" s="37"/>
      <c r="P136" s="37"/>
      <c r="Q136" s="37"/>
      <c r="R136" s="37"/>
      <c r="S136" s="37"/>
      <c r="T136" s="37"/>
    </row>
    <row r="137" spans="1:20" x14ac:dyDescent="0.35">
      <c r="A137" t="s">
        <v>558</v>
      </c>
      <c r="B137" s="2">
        <v>325</v>
      </c>
      <c r="C137" s="3">
        <v>0.02</v>
      </c>
      <c r="D137" s="2">
        <v>300</v>
      </c>
      <c r="E137" s="2">
        <v>225</v>
      </c>
      <c r="F137" s="2">
        <v>75</v>
      </c>
      <c r="G137" s="2">
        <v>5</v>
      </c>
      <c r="H137" s="3">
        <v>0.75</v>
      </c>
      <c r="I137" s="3">
        <v>0.24</v>
      </c>
      <c r="J137" s="3">
        <v>0.01</v>
      </c>
      <c r="L137" s="37"/>
      <c r="M137" s="37"/>
      <c r="N137" s="37"/>
      <c r="O137" s="37"/>
      <c r="P137" s="37"/>
      <c r="Q137" s="37"/>
      <c r="R137" s="37"/>
      <c r="S137" s="37"/>
      <c r="T137" s="37"/>
    </row>
    <row r="138" spans="1:20" x14ac:dyDescent="0.35">
      <c r="A138" t="s">
        <v>559</v>
      </c>
      <c r="B138" s="2">
        <v>2445</v>
      </c>
      <c r="C138" s="3">
        <v>0.02</v>
      </c>
      <c r="D138" s="2">
        <v>2280</v>
      </c>
      <c r="E138" s="2">
        <v>1625</v>
      </c>
      <c r="F138" s="2">
        <v>555</v>
      </c>
      <c r="G138" s="2">
        <v>100</v>
      </c>
      <c r="H138" s="3">
        <v>0.71</v>
      </c>
      <c r="I138" s="3">
        <v>0.24</v>
      </c>
      <c r="J138" s="3">
        <v>0.04</v>
      </c>
      <c r="L138" s="37"/>
      <c r="M138" s="37"/>
      <c r="N138" s="37"/>
      <c r="O138" s="37"/>
      <c r="P138" s="37"/>
      <c r="Q138" s="37"/>
      <c r="R138" s="37"/>
      <c r="S138" s="37"/>
      <c r="T138" s="37"/>
    </row>
    <row r="139" spans="1:20" x14ac:dyDescent="0.35">
      <c r="A139" t="s">
        <v>560</v>
      </c>
      <c r="B139" s="2">
        <v>2375</v>
      </c>
      <c r="C139" s="3">
        <v>0.02</v>
      </c>
      <c r="D139" s="2">
        <v>2290</v>
      </c>
      <c r="E139" s="2">
        <v>1590</v>
      </c>
      <c r="F139" s="2">
        <v>670</v>
      </c>
      <c r="G139" s="2">
        <v>30</v>
      </c>
      <c r="H139" s="3">
        <v>0.7</v>
      </c>
      <c r="I139" s="3">
        <v>0.28999999999999998</v>
      </c>
      <c r="J139" s="3">
        <v>0.01</v>
      </c>
      <c r="L139" s="37"/>
      <c r="M139" s="37"/>
      <c r="N139" s="37"/>
      <c r="O139" s="37"/>
      <c r="P139" s="37"/>
      <c r="Q139" s="37"/>
      <c r="R139" s="37"/>
      <c r="S139" s="37"/>
      <c r="T139" s="37"/>
    </row>
    <row r="140" spans="1:20" x14ac:dyDescent="0.35">
      <c r="A140" t="s">
        <v>561</v>
      </c>
      <c r="B140" s="2">
        <v>1635</v>
      </c>
      <c r="C140" s="3">
        <v>0.02</v>
      </c>
      <c r="D140" s="2">
        <v>1550</v>
      </c>
      <c r="E140" s="2">
        <v>1115</v>
      </c>
      <c r="F140" s="2">
        <v>335</v>
      </c>
      <c r="G140" s="2">
        <v>100</v>
      </c>
      <c r="H140" s="3">
        <v>0.72</v>
      </c>
      <c r="I140" s="3">
        <v>0.21</v>
      </c>
      <c r="J140" s="3">
        <v>7.0000000000000007E-2</v>
      </c>
      <c r="L140" s="37"/>
      <c r="M140" s="37"/>
      <c r="N140" s="37"/>
      <c r="O140" s="37"/>
      <c r="P140" s="37"/>
      <c r="Q140" s="37"/>
      <c r="R140" s="37"/>
      <c r="S140" s="37"/>
      <c r="T140" s="37"/>
    </row>
    <row r="141" spans="1:20" x14ac:dyDescent="0.35">
      <c r="A141" t="s">
        <v>562</v>
      </c>
      <c r="B141" s="2">
        <v>1565</v>
      </c>
      <c r="C141" s="3">
        <v>0.02</v>
      </c>
      <c r="D141" s="2">
        <v>1695</v>
      </c>
      <c r="E141" s="2">
        <v>1100</v>
      </c>
      <c r="F141" s="2">
        <v>535</v>
      </c>
      <c r="G141" s="2">
        <v>55</v>
      </c>
      <c r="H141" s="3">
        <v>0.65</v>
      </c>
      <c r="I141" s="3">
        <v>0.32</v>
      </c>
      <c r="J141" s="3">
        <v>0.03</v>
      </c>
      <c r="L141" s="37"/>
      <c r="M141" s="37"/>
      <c r="N141" s="37"/>
      <c r="O141" s="37"/>
      <c r="P141" s="37"/>
      <c r="Q141" s="37"/>
      <c r="R141" s="37"/>
      <c r="S141" s="37"/>
      <c r="T141" s="37"/>
    </row>
    <row r="142" spans="1:20" x14ac:dyDescent="0.35">
      <c r="A142" t="s">
        <v>563</v>
      </c>
      <c r="B142" s="2">
        <v>1115</v>
      </c>
      <c r="C142" s="3">
        <v>0.06</v>
      </c>
      <c r="D142" s="2">
        <v>1020</v>
      </c>
      <c r="E142" s="2">
        <v>710</v>
      </c>
      <c r="F142" s="2">
        <v>285</v>
      </c>
      <c r="G142" s="2">
        <v>20</v>
      </c>
      <c r="H142" s="3">
        <v>0.7</v>
      </c>
      <c r="I142" s="3">
        <v>0.28000000000000003</v>
      </c>
      <c r="J142" s="3">
        <v>0.02</v>
      </c>
      <c r="L142" s="37"/>
      <c r="M142" s="37"/>
      <c r="N142" s="37"/>
      <c r="O142" s="37"/>
      <c r="P142" s="37"/>
      <c r="Q142" s="37"/>
      <c r="R142" s="37"/>
      <c r="S142" s="37"/>
      <c r="T142" s="37"/>
    </row>
    <row r="143" spans="1:20" x14ac:dyDescent="0.35">
      <c r="A143" t="s">
        <v>564</v>
      </c>
      <c r="B143" s="2">
        <v>7320</v>
      </c>
      <c r="C143" s="3">
        <v>0.06</v>
      </c>
      <c r="D143" s="2">
        <v>6885</v>
      </c>
      <c r="E143" s="2">
        <v>4840</v>
      </c>
      <c r="F143" s="2">
        <v>1720</v>
      </c>
      <c r="G143" s="2">
        <v>325</v>
      </c>
      <c r="H143" s="3">
        <v>0.7</v>
      </c>
      <c r="I143" s="3">
        <v>0.25</v>
      </c>
      <c r="J143" s="3">
        <v>0.05</v>
      </c>
      <c r="L143" s="37"/>
      <c r="M143" s="37"/>
      <c r="N143" s="37"/>
      <c r="O143" s="37"/>
      <c r="P143" s="37"/>
      <c r="Q143" s="37"/>
      <c r="R143" s="37"/>
      <c r="S143" s="37"/>
      <c r="T143" s="37"/>
    </row>
    <row r="144" spans="1:20" x14ac:dyDescent="0.35">
      <c r="A144" t="s">
        <v>565</v>
      </c>
      <c r="B144" s="2">
        <v>7055</v>
      </c>
      <c r="C144" s="3">
        <v>0.06</v>
      </c>
      <c r="D144" s="2">
        <v>6700</v>
      </c>
      <c r="E144" s="2">
        <v>4645</v>
      </c>
      <c r="F144" s="2">
        <v>1950</v>
      </c>
      <c r="G144" s="2">
        <v>105</v>
      </c>
      <c r="H144" s="3">
        <v>0.69</v>
      </c>
      <c r="I144" s="3">
        <v>0.28999999999999998</v>
      </c>
      <c r="J144" s="3">
        <v>0.02</v>
      </c>
      <c r="L144" s="37"/>
      <c r="M144" s="37"/>
      <c r="N144" s="37"/>
      <c r="O144" s="37"/>
      <c r="P144" s="37"/>
      <c r="Q144" s="37"/>
      <c r="R144" s="37"/>
      <c r="S144" s="37"/>
      <c r="T144" s="37"/>
    </row>
    <row r="145" spans="1:20" x14ac:dyDescent="0.35">
      <c r="A145" t="s">
        <v>566</v>
      </c>
      <c r="B145" s="2">
        <v>4975</v>
      </c>
      <c r="C145" s="3">
        <v>0.06</v>
      </c>
      <c r="D145" s="2">
        <v>4885</v>
      </c>
      <c r="E145" s="2">
        <v>3385</v>
      </c>
      <c r="F145" s="2">
        <v>1200</v>
      </c>
      <c r="G145" s="2">
        <v>295</v>
      </c>
      <c r="H145" s="3">
        <v>0.69</v>
      </c>
      <c r="I145" s="3">
        <v>0.25</v>
      </c>
      <c r="J145" s="3">
        <v>0.06</v>
      </c>
      <c r="L145" s="37"/>
      <c r="M145" s="37"/>
      <c r="N145" s="37"/>
      <c r="O145" s="37"/>
      <c r="P145" s="37"/>
      <c r="Q145" s="37"/>
      <c r="R145" s="37"/>
      <c r="S145" s="37"/>
      <c r="T145" s="37"/>
    </row>
    <row r="146" spans="1:20" x14ac:dyDescent="0.35">
      <c r="A146" t="s">
        <v>567</v>
      </c>
      <c r="B146" s="2">
        <v>5075</v>
      </c>
      <c r="C146" s="3">
        <v>0.06</v>
      </c>
      <c r="D146" s="2">
        <v>5330</v>
      </c>
      <c r="E146" s="2">
        <v>3545</v>
      </c>
      <c r="F146" s="2">
        <v>1620</v>
      </c>
      <c r="G146" s="2">
        <v>165</v>
      </c>
      <c r="H146" s="3">
        <v>0.67</v>
      </c>
      <c r="I146" s="3">
        <v>0.3</v>
      </c>
      <c r="J146" s="3">
        <v>0.03</v>
      </c>
      <c r="L146" s="37"/>
      <c r="M146" s="37"/>
      <c r="N146" s="37"/>
      <c r="O146" s="37"/>
      <c r="P146" s="37"/>
      <c r="Q146" s="37"/>
      <c r="R146" s="37"/>
      <c r="S146" s="37"/>
      <c r="T146" s="37"/>
    </row>
    <row r="147" spans="1:20" x14ac:dyDescent="0.35">
      <c r="A147" t="s">
        <v>568</v>
      </c>
      <c r="B147" s="2">
        <v>210</v>
      </c>
      <c r="C147" s="3">
        <v>0.01</v>
      </c>
      <c r="D147" s="2">
        <v>190</v>
      </c>
      <c r="E147" s="2">
        <v>130</v>
      </c>
      <c r="F147" s="2">
        <v>60</v>
      </c>
      <c r="G147" s="2">
        <v>5</v>
      </c>
      <c r="H147" s="3">
        <v>0.67</v>
      </c>
      <c r="I147" s="3">
        <v>0.31</v>
      </c>
      <c r="J147" s="3">
        <v>0.02</v>
      </c>
      <c r="L147" s="37"/>
      <c r="M147" s="37"/>
      <c r="N147" s="37"/>
      <c r="O147" s="37"/>
      <c r="P147" s="37"/>
      <c r="Q147" s="37"/>
      <c r="R147" s="37"/>
      <c r="S147" s="37"/>
      <c r="T147" s="37"/>
    </row>
    <row r="148" spans="1:20" x14ac:dyDescent="0.35">
      <c r="A148" t="s">
        <v>569</v>
      </c>
      <c r="B148" s="2">
        <v>1390</v>
      </c>
      <c r="C148" s="3">
        <v>0.01</v>
      </c>
      <c r="D148" s="2">
        <v>1305</v>
      </c>
      <c r="E148" s="2">
        <v>930</v>
      </c>
      <c r="F148" s="2">
        <v>320</v>
      </c>
      <c r="G148" s="2">
        <v>55</v>
      </c>
      <c r="H148" s="3">
        <v>0.71</v>
      </c>
      <c r="I148" s="3">
        <v>0.25</v>
      </c>
      <c r="J148" s="3">
        <v>0.04</v>
      </c>
      <c r="L148" s="37"/>
      <c r="M148" s="37"/>
      <c r="N148" s="37"/>
      <c r="O148" s="37"/>
      <c r="P148" s="37"/>
      <c r="Q148" s="37"/>
      <c r="R148" s="37"/>
      <c r="S148" s="37"/>
      <c r="T148" s="37"/>
    </row>
    <row r="149" spans="1:20" x14ac:dyDescent="0.35">
      <c r="A149" t="s">
        <v>570</v>
      </c>
      <c r="B149" s="2">
        <v>1325</v>
      </c>
      <c r="C149" s="3">
        <v>0.01</v>
      </c>
      <c r="D149" s="2">
        <v>1270</v>
      </c>
      <c r="E149" s="2">
        <v>935</v>
      </c>
      <c r="F149" s="2">
        <v>320</v>
      </c>
      <c r="G149" s="2">
        <v>20</v>
      </c>
      <c r="H149" s="3">
        <v>0.73</v>
      </c>
      <c r="I149" s="3">
        <v>0.25</v>
      </c>
      <c r="J149" s="3">
        <v>0.01</v>
      </c>
      <c r="L149" s="37"/>
      <c r="M149" s="37"/>
      <c r="N149" s="37"/>
      <c r="O149" s="37"/>
      <c r="P149" s="37"/>
      <c r="Q149" s="37"/>
      <c r="R149" s="37"/>
      <c r="S149" s="37"/>
      <c r="T149" s="37"/>
    </row>
    <row r="150" spans="1:20" x14ac:dyDescent="0.35">
      <c r="A150" t="s">
        <v>571</v>
      </c>
      <c r="B150" s="2">
        <v>1005</v>
      </c>
      <c r="C150" s="3">
        <v>0.01</v>
      </c>
      <c r="D150" s="2">
        <v>975</v>
      </c>
      <c r="E150" s="2">
        <v>660</v>
      </c>
      <c r="F150" s="2">
        <v>255</v>
      </c>
      <c r="G150" s="2">
        <v>60</v>
      </c>
      <c r="H150" s="3">
        <v>0.68</v>
      </c>
      <c r="I150" s="3">
        <v>0.26</v>
      </c>
      <c r="J150" s="3">
        <v>0.06</v>
      </c>
      <c r="L150" s="37"/>
      <c r="M150" s="37"/>
      <c r="N150" s="37"/>
      <c r="O150" s="37"/>
      <c r="P150" s="37"/>
      <c r="Q150" s="37"/>
      <c r="R150" s="37"/>
      <c r="S150" s="37"/>
      <c r="T150" s="37"/>
    </row>
    <row r="151" spans="1:20" x14ac:dyDescent="0.35">
      <c r="A151" t="s">
        <v>572</v>
      </c>
      <c r="B151" s="2">
        <v>955</v>
      </c>
      <c r="C151" s="3">
        <v>0.01</v>
      </c>
      <c r="D151" s="2">
        <v>1020</v>
      </c>
      <c r="E151" s="2">
        <v>670</v>
      </c>
      <c r="F151" s="2">
        <v>320</v>
      </c>
      <c r="G151" s="2">
        <v>30</v>
      </c>
      <c r="H151" s="3">
        <v>0.66</v>
      </c>
      <c r="I151" s="3">
        <v>0.31</v>
      </c>
      <c r="J151" s="3">
        <v>0.03</v>
      </c>
      <c r="L151" s="37"/>
      <c r="M151" s="37"/>
      <c r="N151" s="37"/>
      <c r="O151" s="37"/>
      <c r="P151" s="37"/>
      <c r="Q151" s="37"/>
      <c r="R151" s="37"/>
      <c r="S151" s="37"/>
      <c r="T151" s="37"/>
    </row>
    <row r="152" spans="1:20" x14ac:dyDescent="0.35">
      <c r="A152" t="s">
        <v>573</v>
      </c>
      <c r="B152" s="2">
        <v>450</v>
      </c>
      <c r="C152" s="3">
        <v>0.02</v>
      </c>
      <c r="D152" s="2">
        <v>415</v>
      </c>
      <c r="E152" s="2">
        <v>315</v>
      </c>
      <c r="F152" s="2">
        <v>95</v>
      </c>
      <c r="G152" s="2">
        <v>5</v>
      </c>
      <c r="H152" s="3">
        <v>0.75</v>
      </c>
      <c r="I152" s="3">
        <v>0.23</v>
      </c>
      <c r="J152" s="3">
        <v>0.02</v>
      </c>
      <c r="L152" s="37"/>
      <c r="M152" s="37"/>
      <c r="N152" s="37"/>
      <c r="O152" s="37"/>
      <c r="P152" s="37"/>
      <c r="Q152" s="37"/>
      <c r="R152" s="37"/>
      <c r="S152" s="37"/>
      <c r="T152" s="37"/>
    </row>
    <row r="153" spans="1:20" x14ac:dyDescent="0.35">
      <c r="A153" t="s">
        <v>574</v>
      </c>
      <c r="B153" s="2">
        <v>3190</v>
      </c>
      <c r="C153" s="3">
        <v>0.02</v>
      </c>
      <c r="D153" s="2">
        <v>2970</v>
      </c>
      <c r="E153" s="2">
        <v>2020</v>
      </c>
      <c r="F153" s="2">
        <v>820</v>
      </c>
      <c r="G153" s="2">
        <v>130</v>
      </c>
      <c r="H153" s="3">
        <v>0.68</v>
      </c>
      <c r="I153" s="3">
        <v>0.28000000000000003</v>
      </c>
      <c r="J153" s="3">
        <v>0.04</v>
      </c>
      <c r="L153" s="37"/>
      <c r="M153" s="37"/>
      <c r="N153" s="37"/>
      <c r="O153" s="37"/>
      <c r="P153" s="37"/>
      <c r="Q153" s="37"/>
      <c r="R153" s="37"/>
      <c r="S153" s="37"/>
      <c r="T153" s="37"/>
    </row>
    <row r="154" spans="1:20" x14ac:dyDescent="0.35">
      <c r="A154" t="s">
        <v>575</v>
      </c>
      <c r="B154" s="2">
        <v>2715</v>
      </c>
      <c r="C154" s="3">
        <v>0.02</v>
      </c>
      <c r="D154" s="2">
        <v>2645</v>
      </c>
      <c r="E154" s="2">
        <v>1840</v>
      </c>
      <c r="F154" s="2">
        <v>755</v>
      </c>
      <c r="G154" s="2">
        <v>50</v>
      </c>
      <c r="H154" s="3">
        <v>0.7</v>
      </c>
      <c r="I154" s="3">
        <v>0.28999999999999998</v>
      </c>
      <c r="J154" s="3">
        <v>0.02</v>
      </c>
      <c r="L154" s="37"/>
      <c r="M154" s="37"/>
      <c r="N154" s="37"/>
      <c r="O154" s="37"/>
      <c r="P154" s="37"/>
      <c r="Q154" s="37"/>
      <c r="R154" s="37"/>
      <c r="S154" s="37"/>
      <c r="T154" s="37"/>
    </row>
    <row r="155" spans="1:20" x14ac:dyDescent="0.35">
      <c r="A155" t="s">
        <v>576</v>
      </c>
      <c r="B155" s="2">
        <v>2030</v>
      </c>
      <c r="C155" s="3">
        <v>0.02</v>
      </c>
      <c r="D155" s="2">
        <v>1935</v>
      </c>
      <c r="E155" s="2">
        <v>1360</v>
      </c>
      <c r="F155" s="2">
        <v>440</v>
      </c>
      <c r="G155" s="2">
        <v>140</v>
      </c>
      <c r="H155" s="3">
        <v>0.7</v>
      </c>
      <c r="I155" s="3">
        <v>0.23</v>
      </c>
      <c r="J155" s="3">
        <v>7.0000000000000007E-2</v>
      </c>
      <c r="L155" s="37"/>
      <c r="M155" s="37"/>
      <c r="N155" s="37"/>
      <c r="O155" s="37"/>
      <c r="P155" s="37"/>
      <c r="Q155" s="37"/>
      <c r="R155" s="37"/>
      <c r="S155" s="37"/>
      <c r="T155" s="37"/>
    </row>
    <row r="156" spans="1:20" x14ac:dyDescent="0.35">
      <c r="A156" t="s">
        <v>577</v>
      </c>
      <c r="B156" s="2">
        <v>1930</v>
      </c>
      <c r="C156" s="3">
        <v>0.02</v>
      </c>
      <c r="D156" s="2">
        <v>2080</v>
      </c>
      <c r="E156" s="2">
        <v>1405</v>
      </c>
      <c r="F156" s="2">
        <v>615</v>
      </c>
      <c r="G156" s="2">
        <v>60</v>
      </c>
      <c r="H156" s="3">
        <v>0.68</v>
      </c>
      <c r="I156" s="3">
        <v>0.3</v>
      </c>
      <c r="J156" s="3">
        <v>0.03</v>
      </c>
      <c r="L156" s="37"/>
      <c r="M156" s="37"/>
      <c r="N156" s="37"/>
      <c r="O156" s="37"/>
      <c r="P156" s="37"/>
      <c r="Q156" s="37"/>
      <c r="R156" s="37"/>
      <c r="S156" s="37"/>
      <c r="T156" s="37"/>
    </row>
    <row r="157" spans="1:20" x14ac:dyDescent="0.35">
      <c r="A157" t="s">
        <v>578</v>
      </c>
      <c r="B157" s="2">
        <v>675</v>
      </c>
      <c r="C157" s="3">
        <v>0.03</v>
      </c>
      <c r="D157" s="2">
        <v>610</v>
      </c>
      <c r="E157" s="2">
        <v>445</v>
      </c>
      <c r="F157" s="2">
        <v>160</v>
      </c>
      <c r="G157" s="2">
        <v>10</v>
      </c>
      <c r="H157" s="3">
        <v>0.73</v>
      </c>
      <c r="I157" s="3">
        <v>0.26</v>
      </c>
      <c r="J157" s="3">
        <v>0.01</v>
      </c>
      <c r="L157" s="37"/>
      <c r="M157" s="37"/>
      <c r="N157" s="37"/>
      <c r="O157" s="37"/>
      <c r="P157" s="37"/>
      <c r="Q157" s="37"/>
      <c r="R157" s="37"/>
      <c r="S157" s="37"/>
      <c r="T157" s="37"/>
    </row>
    <row r="158" spans="1:20" x14ac:dyDescent="0.35">
      <c r="A158" t="s">
        <v>579</v>
      </c>
      <c r="B158" s="2">
        <v>4875</v>
      </c>
      <c r="C158" s="3">
        <v>0.04</v>
      </c>
      <c r="D158" s="2">
        <v>4610</v>
      </c>
      <c r="E158" s="2">
        <v>3160</v>
      </c>
      <c r="F158" s="2">
        <v>1250</v>
      </c>
      <c r="G158" s="2">
        <v>200</v>
      </c>
      <c r="H158" s="3">
        <v>0.69</v>
      </c>
      <c r="I158" s="3">
        <v>0.27</v>
      </c>
      <c r="J158" s="3">
        <v>0.04</v>
      </c>
      <c r="L158" s="37"/>
      <c r="M158" s="37"/>
      <c r="N158" s="37"/>
      <c r="O158" s="37"/>
      <c r="P158" s="37"/>
      <c r="Q158" s="37"/>
      <c r="R158" s="37"/>
      <c r="S158" s="37"/>
      <c r="T158" s="37"/>
    </row>
    <row r="159" spans="1:20" x14ac:dyDescent="0.35">
      <c r="A159" t="s">
        <v>580</v>
      </c>
      <c r="B159" s="2">
        <v>4465</v>
      </c>
      <c r="C159" s="3">
        <v>0.04</v>
      </c>
      <c r="D159" s="2">
        <v>4235</v>
      </c>
      <c r="E159" s="2">
        <v>2950</v>
      </c>
      <c r="F159" s="2">
        <v>1200</v>
      </c>
      <c r="G159" s="2">
        <v>90</v>
      </c>
      <c r="H159" s="3">
        <v>0.7</v>
      </c>
      <c r="I159" s="3">
        <v>0.28000000000000003</v>
      </c>
      <c r="J159" s="3">
        <v>0.02</v>
      </c>
      <c r="L159" s="37"/>
      <c r="M159" s="37"/>
      <c r="N159" s="37"/>
      <c r="O159" s="37"/>
      <c r="P159" s="37"/>
      <c r="Q159" s="37"/>
      <c r="R159" s="37"/>
      <c r="S159" s="37"/>
      <c r="T159" s="37"/>
    </row>
    <row r="160" spans="1:20" x14ac:dyDescent="0.35">
      <c r="A160" t="s">
        <v>581</v>
      </c>
      <c r="B160" s="2">
        <v>3225</v>
      </c>
      <c r="C160" s="3">
        <v>0.04</v>
      </c>
      <c r="D160" s="2">
        <v>3210</v>
      </c>
      <c r="E160" s="2">
        <v>2135</v>
      </c>
      <c r="F160" s="2">
        <v>780</v>
      </c>
      <c r="G160" s="2">
        <v>295</v>
      </c>
      <c r="H160" s="3">
        <v>0.67</v>
      </c>
      <c r="I160" s="3">
        <v>0.24</v>
      </c>
      <c r="J160" s="3">
        <v>0.09</v>
      </c>
      <c r="L160" s="37"/>
      <c r="M160" s="37"/>
      <c r="N160" s="37"/>
      <c r="O160" s="37"/>
      <c r="P160" s="37"/>
      <c r="Q160" s="37"/>
      <c r="R160" s="37"/>
      <c r="S160" s="37"/>
      <c r="T160" s="37"/>
    </row>
    <row r="161" spans="1:20" x14ac:dyDescent="0.35">
      <c r="A161" t="s">
        <v>582</v>
      </c>
      <c r="B161" s="2">
        <v>3315</v>
      </c>
      <c r="C161" s="3">
        <v>0.04</v>
      </c>
      <c r="D161" s="2">
        <v>3445</v>
      </c>
      <c r="E161" s="2">
        <v>2235</v>
      </c>
      <c r="F161" s="2">
        <v>1075</v>
      </c>
      <c r="G161" s="2">
        <v>130</v>
      </c>
      <c r="H161" s="3">
        <v>0.65</v>
      </c>
      <c r="I161" s="3">
        <v>0.31</v>
      </c>
      <c r="J161" s="3">
        <v>0.04</v>
      </c>
      <c r="L161" s="37"/>
      <c r="M161" s="37"/>
      <c r="N161" s="37"/>
      <c r="O161" s="37"/>
      <c r="P161" s="37"/>
      <c r="Q161" s="37"/>
      <c r="R161" s="37"/>
      <c r="S161" s="37"/>
      <c r="T161" s="37"/>
    </row>
    <row r="162" spans="1:20" x14ac:dyDescent="0.35">
      <c r="A162" t="s">
        <v>583</v>
      </c>
      <c r="B162" s="2">
        <v>15</v>
      </c>
      <c r="C162" s="3">
        <v>0</v>
      </c>
      <c r="D162" s="2">
        <v>15</v>
      </c>
      <c r="E162" s="2" t="s">
        <v>775</v>
      </c>
      <c r="F162" s="2" t="s">
        <v>775</v>
      </c>
      <c r="G162" s="2">
        <v>0</v>
      </c>
      <c r="H162" s="2" t="s">
        <v>775</v>
      </c>
      <c r="I162" s="3" t="s">
        <v>775</v>
      </c>
      <c r="J162" s="3">
        <v>0</v>
      </c>
      <c r="L162" s="37"/>
      <c r="M162" s="37"/>
      <c r="N162" s="37"/>
      <c r="O162" s="37"/>
      <c r="P162" s="37"/>
      <c r="Q162" s="37"/>
      <c r="R162" s="37"/>
      <c r="S162" s="37"/>
      <c r="T162" s="37"/>
    </row>
    <row r="163" spans="1:20" x14ac:dyDescent="0.35">
      <c r="A163" t="s">
        <v>584</v>
      </c>
      <c r="B163" s="2">
        <v>75</v>
      </c>
      <c r="C163" s="3">
        <v>0</v>
      </c>
      <c r="D163" s="2">
        <v>70</v>
      </c>
      <c r="E163" s="2">
        <v>55</v>
      </c>
      <c r="F163" s="2" t="s">
        <v>775</v>
      </c>
      <c r="G163" s="2" t="s">
        <v>775</v>
      </c>
      <c r="H163" s="3">
        <v>0.81</v>
      </c>
      <c r="I163" s="2" t="s">
        <v>775</v>
      </c>
      <c r="J163" s="3" t="s">
        <v>775</v>
      </c>
      <c r="L163" s="37"/>
      <c r="M163" s="37"/>
      <c r="N163" s="37"/>
      <c r="O163" s="37"/>
      <c r="P163" s="37"/>
      <c r="Q163" s="37"/>
      <c r="R163" s="37"/>
      <c r="S163" s="37"/>
      <c r="T163" s="37"/>
    </row>
    <row r="164" spans="1:20" x14ac:dyDescent="0.35">
      <c r="A164" t="s">
        <v>585</v>
      </c>
      <c r="B164" s="2">
        <v>75</v>
      </c>
      <c r="C164" s="3">
        <v>0</v>
      </c>
      <c r="D164" s="2">
        <v>65</v>
      </c>
      <c r="E164" s="2">
        <v>45</v>
      </c>
      <c r="F164" s="2" t="s">
        <v>775</v>
      </c>
      <c r="G164" s="2" t="s">
        <v>775</v>
      </c>
      <c r="H164" s="3">
        <v>0.71</v>
      </c>
      <c r="I164" s="2" t="s">
        <v>775</v>
      </c>
      <c r="J164" s="3" t="s">
        <v>775</v>
      </c>
      <c r="L164" s="37"/>
      <c r="M164" s="37"/>
      <c r="N164" s="37"/>
      <c r="O164" s="37"/>
      <c r="P164" s="37"/>
      <c r="Q164" s="37"/>
      <c r="R164" s="37"/>
      <c r="S164" s="37"/>
      <c r="T164" s="37"/>
    </row>
    <row r="165" spans="1:20" x14ac:dyDescent="0.35">
      <c r="A165" t="s">
        <v>586</v>
      </c>
      <c r="B165" s="2">
        <v>75</v>
      </c>
      <c r="C165" s="3">
        <v>0</v>
      </c>
      <c r="D165" s="2">
        <v>75</v>
      </c>
      <c r="E165" s="2">
        <v>55</v>
      </c>
      <c r="F165" s="2">
        <v>15</v>
      </c>
      <c r="G165" s="2">
        <v>5</v>
      </c>
      <c r="H165" s="3">
        <v>0.74</v>
      </c>
      <c r="I165" s="3">
        <v>0.2</v>
      </c>
      <c r="J165" s="3">
        <v>0.05</v>
      </c>
      <c r="L165" s="37"/>
      <c r="M165" s="37"/>
      <c r="N165" s="37"/>
      <c r="O165" s="37"/>
      <c r="P165" s="37"/>
      <c r="Q165" s="37"/>
      <c r="R165" s="37"/>
      <c r="S165" s="37"/>
      <c r="T165" s="37"/>
    </row>
    <row r="166" spans="1:20" x14ac:dyDescent="0.35">
      <c r="A166" t="s">
        <v>587</v>
      </c>
      <c r="B166" s="2">
        <v>90</v>
      </c>
      <c r="C166" s="3">
        <v>0</v>
      </c>
      <c r="D166" s="2">
        <v>85</v>
      </c>
      <c r="E166" s="2">
        <v>60</v>
      </c>
      <c r="F166" s="2" t="s">
        <v>775</v>
      </c>
      <c r="G166" s="2" t="s">
        <v>775</v>
      </c>
      <c r="H166" s="3">
        <v>0.69</v>
      </c>
      <c r="I166" s="2" t="s">
        <v>775</v>
      </c>
      <c r="J166" s="3" t="s">
        <v>775</v>
      </c>
      <c r="L166" s="37"/>
      <c r="M166" s="37"/>
      <c r="N166" s="37"/>
      <c r="O166" s="37"/>
      <c r="P166" s="37"/>
      <c r="Q166" s="37"/>
      <c r="R166" s="37"/>
      <c r="S166" s="37"/>
      <c r="T166" s="37"/>
    </row>
    <row r="167" spans="1:20" x14ac:dyDescent="0.35">
      <c r="A167" t="s">
        <v>588</v>
      </c>
      <c r="B167" s="2">
        <v>1945</v>
      </c>
      <c r="C167" s="3">
        <v>0.1</v>
      </c>
      <c r="D167" s="2">
        <v>1905</v>
      </c>
      <c r="E167" s="2">
        <v>45</v>
      </c>
      <c r="F167" s="2">
        <v>1850</v>
      </c>
      <c r="G167" s="2">
        <v>5</v>
      </c>
      <c r="H167" s="3">
        <v>0.02</v>
      </c>
      <c r="I167" s="3">
        <v>0.97</v>
      </c>
      <c r="J167" s="3">
        <v>0</v>
      </c>
      <c r="L167" s="37"/>
      <c r="M167" s="37"/>
      <c r="N167" s="37"/>
      <c r="O167" s="37"/>
      <c r="P167" s="37"/>
      <c r="Q167" s="37"/>
      <c r="R167" s="37"/>
      <c r="S167" s="37"/>
      <c r="T167" s="37"/>
    </row>
    <row r="168" spans="1:20" x14ac:dyDescent="0.35">
      <c r="A168" t="s">
        <v>589</v>
      </c>
      <c r="B168" s="2">
        <v>6615</v>
      </c>
      <c r="C168" s="3">
        <v>0.05</v>
      </c>
      <c r="D168" s="2">
        <v>6520</v>
      </c>
      <c r="E168" s="2">
        <v>350</v>
      </c>
      <c r="F168" s="2">
        <v>6045</v>
      </c>
      <c r="G168" s="2">
        <v>125</v>
      </c>
      <c r="H168" s="3">
        <v>0.05</v>
      </c>
      <c r="I168" s="3">
        <v>0.93</v>
      </c>
      <c r="J168" s="3">
        <v>0.02</v>
      </c>
      <c r="L168" s="37"/>
      <c r="M168" s="37"/>
      <c r="N168" s="37"/>
      <c r="O168" s="37"/>
      <c r="P168" s="37"/>
      <c r="Q168" s="37"/>
      <c r="R168" s="37"/>
      <c r="S168" s="37"/>
      <c r="T168" s="37"/>
    </row>
    <row r="169" spans="1:20" x14ac:dyDescent="0.35">
      <c r="A169" t="s">
        <v>590</v>
      </c>
      <c r="B169" s="2">
        <v>2385</v>
      </c>
      <c r="C169" s="3">
        <v>0.02</v>
      </c>
      <c r="D169" s="2">
        <v>2390</v>
      </c>
      <c r="E169" s="2">
        <v>425</v>
      </c>
      <c r="F169" s="2">
        <v>1955</v>
      </c>
      <c r="G169" s="2">
        <v>10</v>
      </c>
      <c r="H169" s="3">
        <v>0.18</v>
      </c>
      <c r="I169" s="3">
        <v>0.82</v>
      </c>
      <c r="J169" s="3">
        <v>0</v>
      </c>
      <c r="L169" s="37"/>
      <c r="M169" s="37"/>
      <c r="N169" s="37"/>
      <c r="O169" s="37"/>
      <c r="P169" s="37"/>
      <c r="Q169" s="37"/>
      <c r="R169" s="37"/>
      <c r="S169" s="37"/>
      <c r="T169" s="37"/>
    </row>
    <row r="170" spans="1:20" x14ac:dyDescent="0.35">
      <c r="A170" t="s">
        <v>591</v>
      </c>
      <c r="B170" s="2">
        <v>615</v>
      </c>
      <c r="C170" s="3">
        <v>0.01</v>
      </c>
      <c r="D170" s="2">
        <v>660</v>
      </c>
      <c r="E170" s="2">
        <v>355</v>
      </c>
      <c r="F170" s="2">
        <v>270</v>
      </c>
      <c r="G170" s="2">
        <v>40</v>
      </c>
      <c r="H170" s="3">
        <v>0.53</v>
      </c>
      <c r="I170" s="3">
        <v>0.41</v>
      </c>
      <c r="J170" s="3">
        <v>0.06</v>
      </c>
      <c r="L170" s="37"/>
      <c r="M170" s="37"/>
      <c r="N170" s="37"/>
      <c r="O170" s="37"/>
      <c r="P170" s="37"/>
      <c r="Q170" s="37"/>
      <c r="R170" s="37"/>
      <c r="S170" s="37"/>
      <c r="T170" s="37"/>
    </row>
    <row r="171" spans="1:20" x14ac:dyDescent="0.35">
      <c r="A171" t="s">
        <v>592</v>
      </c>
      <c r="B171" s="2">
        <v>320</v>
      </c>
      <c r="C171" s="3">
        <v>0</v>
      </c>
      <c r="D171" s="2">
        <v>360</v>
      </c>
      <c r="E171" s="2">
        <v>155</v>
      </c>
      <c r="F171" s="2">
        <v>200</v>
      </c>
      <c r="G171" s="2">
        <v>5</v>
      </c>
      <c r="H171" s="3">
        <v>0.43</v>
      </c>
      <c r="I171" s="3">
        <v>0.55000000000000004</v>
      </c>
      <c r="J171" s="3">
        <v>0.02</v>
      </c>
      <c r="L171" s="37"/>
      <c r="M171" s="37"/>
      <c r="N171" s="37"/>
      <c r="O171" s="37"/>
      <c r="P171" s="37"/>
      <c r="Q171" s="37"/>
      <c r="R171" s="37"/>
      <c r="S171" s="37"/>
      <c r="T171" s="37"/>
    </row>
    <row r="172" spans="1:20" x14ac:dyDescent="0.35">
      <c r="A172" t="s">
        <v>593</v>
      </c>
      <c r="B172" s="2">
        <v>50</v>
      </c>
      <c r="C172" s="3">
        <v>0</v>
      </c>
      <c r="D172" s="2">
        <v>40</v>
      </c>
      <c r="E172" s="2">
        <v>5</v>
      </c>
      <c r="F172" s="2">
        <v>5</v>
      </c>
      <c r="G172" s="2">
        <v>30</v>
      </c>
      <c r="H172" s="3">
        <v>0.13</v>
      </c>
      <c r="I172" s="3">
        <v>0.1</v>
      </c>
      <c r="J172" s="3">
        <v>0.77</v>
      </c>
      <c r="L172" s="37"/>
      <c r="M172" s="37"/>
      <c r="N172" s="37"/>
      <c r="O172" s="37"/>
      <c r="P172" s="37"/>
      <c r="Q172" s="37"/>
      <c r="R172" s="37"/>
      <c r="S172" s="37"/>
      <c r="T172" s="37"/>
    </row>
    <row r="173" spans="1:20" x14ac:dyDescent="0.35">
      <c r="A173" t="s">
        <v>594</v>
      </c>
      <c r="B173" s="2">
        <v>175</v>
      </c>
      <c r="C173" s="3">
        <v>0</v>
      </c>
      <c r="D173" s="2">
        <v>160</v>
      </c>
      <c r="E173" s="2">
        <v>20</v>
      </c>
      <c r="F173" s="2">
        <v>15</v>
      </c>
      <c r="G173" s="2">
        <v>125</v>
      </c>
      <c r="H173" s="3">
        <v>0.12</v>
      </c>
      <c r="I173" s="3">
        <v>0.08</v>
      </c>
      <c r="J173" s="3">
        <v>0.8</v>
      </c>
      <c r="L173" s="37"/>
      <c r="M173" s="37"/>
      <c r="N173" s="37"/>
      <c r="O173" s="37"/>
      <c r="P173" s="37"/>
      <c r="Q173" s="37"/>
      <c r="R173" s="37"/>
      <c r="S173" s="37"/>
      <c r="T173" s="37"/>
    </row>
    <row r="174" spans="1:20" x14ac:dyDescent="0.35">
      <c r="A174" t="s">
        <v>595</v>
      </c>
      <c r="B174" s="2">
        <v>135</v>
      </c>
      <c r="C174" s="3">
        <v>0</v>
      </c>
      <c r="D174" s="2">
        <v>85</v>
      </c>
      <c r="E174" s="2">
        <v>30</v>
      </c>
      <c r="F174" s="2">
        <v>10</v>
      </c>
      <c r="G174" s="2">
        <v>50</v>
      </c>
      <c r="H174" s="3">
        <v>0.33</v>
      </c>
      <c r="I174" s="3">
        <v>0.1</v>
      </c>
      <c r="J174" s="3">
        <v>0.56000000000000005</v>
      </c>
      <c r="L174" s="37"/>
      <c r="M174" s="37"/>
      <c r="N174" s="37"/>
      <c r="O174" s="37"/>
      <c r="P174" s="37"/>
      <c r="Q174" s="37"/>
      <c r="R174" s="37"/>
      <c r="S174" s="37"/>
      <c r="T174" s="37"/>
    </row>
    <row r="175" spans="1:20" x14ac:dyDescent="0.35">
      <c r="A175" t="s">
        <v>596</v>
      </c>
      <c r="B175" s="2">
        <v>135</v>
      </c>
      <c r="C175" s="3">
        <v>0</v>
      </c>
      <c r="D175" s="2">
        <v>85</v>
      </c>
      <c r="E175" s="2">
        <v>25</v>
      </c>
      <c r="F175" s="2">
        <v>10</v>
      </c>
      <c r="G175" s="2">
        <v>50</v>
      </c>
      <c r="H175" s="3">
        <v>0.28000000000000003</v>
      </c>
      <c r="I175" s="3">
        <v>0.13</v>
      </c>
      <c r="J175" s="3">
        <v>0.59</v>
      </c>
      <c r="L175" s="37"/>
      <c r="M175" s="37"/>
      <c r="N175" s="37"/>
      <c r="O175" s="37"/>
      <c r="P175" s="37"/>
      <c r="Q175" s="37"/>
      <c r="R175" s="37"/>
      <c r="S175" s="37"/>
      <c r="T175" s="37"/>
    </row>
    <row r="176" spans="1:20" x14ac:dyDescent="0.35">
      <c r="A176" t="s">
        <v>597</v>
      </c>
      <c r="B176" s="2">
        <v>185</v>
      </c>
      <c r="C176" s="3">
        <v>0</v>
      </c>
      <c r="D176" s="2">
        <v>55</v>
      </c>
      <c r="E176" s="2">
        <v>20</v>
      </c>
      <c r="F176" s="2">
        <v>5</v>
      </c>
      <c r="G176" s="2">
        <v>30</v>
      </c>
      <c r="H176" s="3">
        <v>0.36</v>
      </c>
      <c r="I176" s="3">
        <v>0.09</v>
      </c>
      <c r="J176" s="3">
        <v>0.55000000000000004</v>
      </c>
      <c r="L176" s="37"/>
      <c r="M176" s="37"/>
      <c r="N176" s="37"/>
      <c r="O176" s="37"/>
      <c r="P176" s="37"/>
      <c r="Q176" s="37"/>
      <c r="R176" s="37"/>
      <c r="S176" s="37"/>
      <c r="T176" s="37"/>
    </row>
    <row r="177" spans="1:20" x14ac:dyDescent="0.35">
      <c r="A177" t="s">
        <v>343</v>
      </c>
      <c r="B177" s="2">
        <v>19480</v>
      </c>
      <c r="C177" s="3">
        <v>1</v>
      </c>
      <c r="D177" s="2">
        <v>17935</v>
      </c>
      <c r="E177" s="2">
        <v>11505</v>
      </c>
      <c r="F177" s="2">
        <v>6080</v>
      </c>
      <c r="G177" s="2">
        <v>350</v>
      </c>
      <c r="H177" s="3">
        <v>0.64</v>
      </c>
      <c r="I177" s="3">
        <v>0.34</v>
      </c>
      <c r="J177" s="3">
        <v>0.02</v>
      </c>
      <c r="L177" s="37"/>
      <c r="M177" s="37"/>
      <c r="N177" s="37"/>
      <c r="O177" s="37"/>
      <c r="P177" s="37"/>
      <c r="Q177" s="37"/>
      <c r="R177" s="37"/>
      <c r="S177" s="37"/>
      <c r="T177" s="37"/>
    </row>
    <row r="178" spans="1:20" x14ac:dyDescent="0.35">
      <c r="A178" t="s">
        <v>344</v>
      </c>
      <c r="B178" s="2">
        <v>128075</v>
      </c>
      <c r="C178" s="3">
        <v>1</v>
      </c>
      <c r="D178" s="2">
        <v>120680</v>
      </c>
      <c r="E178" s="2">
        <v>80095</v>
      </c>
      <c r="F178" s="2">
        <v>35370</v>
      </c>
      <c r="G178" s="2">
        <v>5210</v>
      </c>
      <c r="H178" s="3">
        <v>0.66</v>
      </c>
      <c r="I178" s="3">
        <v>0.28999999999999998</v>
      </c>
      <c r="J178" s="3">
        <v>0.04</v>
      </c>
      <c r="L178" s="37"/>
      <c r="M178" s="37"/>
      <c r="N178" s="37"/>
      <c r="O178" s="37"/>
      <c r="P178" s="37"/>
      <c r="Q178" s="37"/>
      <c r="R178" s="37"/>
      <c r="S178" s="37"/>
      <c r="T178" s="37"/>
    </row>
    <row r="179" spans="1:20" x14ac:dyDescent="0.35">
      <c r="A179" t="s">
        <v>345</v>
      </c>
      <c r="B179" s="2">
        <v>118605</v>
      </c>
      <c r="C179" s="3">
        <v>1</v>
      </c>
      <c r="D179" s="2">
        <v>112445</v>
      </c>
      <c r="E179" s="2">
        <v>76955</v>
      </c>
      <c r="F179" s="2">
        <v>33480</v>
      </c>
      <c r="G179" s="2">
        <v>2010</v>
      </c>
      <c r="H179" s="3">
        <v>0.68</v>
      </c>
      <c r="I179" s="3">
        <v>0.3</v>
      </c>
      <c r="J179" s="3">
        <v>0.02</v>
      </c>
      <c r="L179" s="37"/>
      <c r="M179" s="37"/>
      <c r="N179" s="37"/>
      <c r="O179" s="37"/>
      <c r="P179" s="37"/>
      <c r="Q179" s="37"/>
      <c r="R179" s="37"/>
      <c r="S179" s="37"/>
      <c r="T179" s="37"/>
    </row>
    <row r="180" spans="1:20" x14ac:dyDescent="0.35">
      <c r="A180" t="s">
        <v>346</v>
      </c>
      <c r="B180" s="2">
        <v>84235</v>
      </c>
      <c r="C180" s="3">
        <v>1</v>
      </c>
      <c r="D180" s="2">
        <v>83000</v>
      </c>
      <c r="E180" s="2">
        <v>57490</v>
      </c>
      <c r="F180" s="2">
        <v>20010</v>
      </c>
      <c r="G180" s="2">
        <v>5500</v>
      </c>
      <c r="H180" s="3">
        <v>0.69</v>
      </c>
      <c r="I180" s="3">
        <v>0.24</v>
      </c>
      <c r="J180" s="3">
        <v>7.0000000000000007E-2</v>
      </c>
      <c r="L180" s="37"/>
      <c r="M180" s="37"/>
      <c r="N180" s="37"/>
      <c r="O180" s="37"/>
      <c r="P180" s="37"/>
      <c r="Q180" s="37"/>
      <c r="R180" s="37"/>
      <c r="S180" s="37"/>
      <c r="T180" s="37"/>
    </row>
    <row r="181" spans="1:20" x14ac:dyDescent="0.35">
      <c r="A181" t="s">
        <v>347</v>
      </c>
      <c r="B181" s="2">
        <v>85725</v>
      </c>
      <c r="C181" s="3">
        <v>1</v>
      </c>
      <c r="D181" s="2">
        <v>89045</v>
      </c>
      <c r="E181" s="2">
        <v>58450</v>
      </c>
      <c r="F181" s="2">
        <v>27875</v>
      </c>
      <c r="G181" s="2">
        <v>2725</v>
      </c>
      <c r="H181" s="3">
        <v>0.66</v>
      </c>
      <c r="I181" s="3">
        <v>0.31</v>
      </c>
      <c r="J181" s="3">
        <v>0.03</v>
      </c>
      <c r="L181" s="37"/>
      <c r="M181" s="37"/>
      <c r="N181" s="37"/>
      <c r="O181" s="37"/>
      <c r="P181" s="37"/>
      <c r="Q181" s="37"/>
      <c r="R181" s="37"/>
      <c r="S181" s="37"/>
      <c r="T181" s="37"/>
    </row>
    <row r="182" spans="1:20" x14ac:dyDescent="0.35">
      <c r="A182" t="s">
        <v>598</v>
      </c>
      <c r="B182" s="2">
        <v>13790</v>
      </c>
      <c r="C182" s="3">
        <v>0.03</v>
      </c>
      <c r="D182" s="2">
        <v>13320</v>
      </c>
      <c r="E182" s="2">
        <v>8895</v>
      </c>
      <c r="F182" s="2">
        <v>3915</v>
      </c>
      <c r="G182" s="2">
        <v>510</v>
      </c>
      <c r="H182" s="3">
        <v>0.67</v>
      </c>
      <c r="I182" s="3">
        <v>0.28999999999999998</v>
      </c>
      <c r="J182" s="3">
        <v>0.04</v>
      </c>
      <c r="L182" s="37"/>
      <c r="M182" s="37"/>
      <c r="N182" s="37"/>
      <c r="O182" s="37"/>
      <c r="P182" s="37"/>
      <c r="Q182" s="37"/>
      <c r="R182" s="37"/>
      <c r="S182" s="37"/>
      <c r="T182" s="37"/>
    </row>
    <row r="183" spans="1:20" x14ac:dyDescent="0.35">
      <c r="A183" t="s">
        <v>599</v>
      </c>
      <c r="B183" s="2">
        <v>11710</v>
      </c>
      <c r="C183" s="3">
        <v>0.03</v>
      </c>
      <c r="D183" s="2">
        <v>11335</v>
      </c>
      <c r="E183" s="2">
        <v>7535</v>
      </c>
      <c r="F183" s="2">
        <v>3400</v>
      </c>
      <c r="G183" s="2">
        <v>400</v>
      </c>
      <c r="H183" s="3">
        <v>0.66</v>
      </c>
      <c r="I183" s="3">
        <v>0.3</v>
      </c>
      <c r="J183" s="3">
        <v>0.04</v>
      </c>
      <c r="L183" s="37"/>
      <c r="M183" s="37"/>
      <c r="N183" s="37"/>
      <c r="O183" s="37"/>
      <c r="P183" s="37"/>
      <c r="Q183" s="37"/>
      <c r="R183" s="37"/>
      <c r="S183" s="37"/>
      <c r="T183" s="37"/>
    </row>
    <row r="184" spans="1:20" x14ac:dyDescent="0.35">
      <c r="A184" t="s">
        <v>600</v>
      </c>
      <c r="B184" s="2">
        <v>8215</v>
      </c>
      <c r="C184" s="3">
        <v>0.02</v>
      </c>
      <c r="D184" s="2">
        <v>7975</v>
      </c>
      <c r="E184" s="2">
        <v>5625</v>
      </c>
      <c r="F184" s="2">
        <v>2085</v>
      </c>
      <c r="G184" s="2">
        <v>270</v>
      </c>
      <c r="H184" s="3">
        <v>0.71</v>
      </c>
      <c r="I184" s="3">
        <v>0.26</v>
      </c>
      <c r="J184" s="3">
        <v>0.03</v>
      </c>
      <c r="L184" s="37"/>
      <c r="M184" s="37"/>
      <c r="N184" s="37"/>
      <c r="O184" s="37"/>
      <c r="P184" s="37"/>
      <c r="Q184" s="37"/>
      <c r="R184" s="37"/>
      <c r="S184" s="37"/>
      <c r="T184" s="37"/>
    </row>
    <row r="185" spans="1:20" x14ac:dyDescent="0.35">
      <c r="A185" t="s">
        <v>601</v>
      </c>
      <c r="B185" s="2">
        <v>5025</v>
      </c>
      <c r="C185" s="3">
        <v>0.01</v>
      </c>
      <c r="D185" s="2">
        <v>4855</v>
      </c>
      <c r="E185" s="2">
        <v>3300</v>
      </c>
      <c r="F185" s="2">
        <v>1395</v>
      </c>
      <c r="G185" s="2">
        <v>155</v>
      </c>
      <c r="H185" s="3">
        <v>0.68</v>
      </c>
      <c r="I185" s="3">
        <v>0.28999999999999998</v>
      </c>
      <c r="J185" s="3">
        <v>0.03</v>
      </c>
      <c r="L185" s="37"/>
      <c r="M185" s="37"/>
      <c r="N185" s="37"/>
      <c r="O185" s="37"/>
      <c r="P185" s="37"/>
      <c r="Q185" s="37"/>
      <c r="R185" s="37"/>
      <c r="S185" s="37"/>
      <c r="T185" s="37"/>
    </row>
    <row r="186" spans="1:20" x14ac:dyDescent="0.35">
      <c r="A186" t="s">
        <v>602</v>
      </c>
      <c r="B186" s="2">
        <v>4715</v>
      </c>
      <c r="C186" s="3">
        <v>0.01</v>
      </c>
      <c r="D186" s="2">
        <v>4590</v>
      </c>
      <c r="E186" s="2">
        <v>3235</v>
      </c>
      <c r="F186" s="2">
        <v>1210</v>
      </c>
      <c r="G186" s="2">
        <v>150</v>
      </c>
      <c r="H186" s="3">
        <v>0.7</v>
      </c>
      <c r="I186" s="3">
        <v>0.26</v>
      </c>
      <c r="J186" s="3">
        <v>0.03</v>
      </c>
      <c r="L186" s="37"/>
      <c r="M186" s="37"/>
      <c r="N186" s="37"/>
      <c r="O186" s="37"/>
      <c r="P186" s="37"/>
      <c r="Q186" s="37"/>
      <c r="R186" s="37"/>
      <c r="S186" s="37"/>
      <c r="T186" s="37"/>
    </row>
    <row r="187" spans="1:20" x14ac:dyDescent="0.35">
      <c r="A187" t="s">
        <v>603</v>
      </c>
      <c r="B187" s="2">
        <v>11415</v>
      </c>
      <c r="C187" s="3">
        <v>0.03</v>
      </c>
      <c r="D187" s="2">
        <v>11085</v>
      </c>
      <c r="E187" s="2">
        <v>7765</v>
      </c>
      <c r="F187" s="2">
        <v>2905</v>
      </c>
      <c r="G187" s="2">
        <v>415</v>
      </c>
      <c r="H187" s="3">
        <v>0.7</v>
      </c>
      <c r="I187" s="3">
        <v>0.26</v>
      </c>
      <c r="J187" s="3">
        <v>0.04</v>
      </c>
      <c r="L187" s="37"/>
      <c r="M187" s="37"/>
      <c r="N187" s="37"/>
      <c r="O187" s="37"/>
      <c r="P187" s="37"/>
      <c r="Q187" s="37"/>
      <c r="R187" s="37"/>
      <c r="S187" s="37"/>
      <c r="T187" s="37"/>
    </row>
    <row r="188" spans="1:20" x14ac:dyDescent="0.35">
      <c r="A188" t="s">
        <v>604</v>
      </c>
      <c r="B188" s="2">
        <v>14720</v>
      </c>
      <c r="C188" s="3">
        <v>0.03</v>
      </c>
      <c r="D188" s="2">
        <v>14310</v>
      </c>
      <c r="E188" s="2">
        <v>10125</v>
      </c>
      <c r="F188" s="2">
        <v>3610</v>
      </c>
      <c r="G188" s="2">
        <v>570</v>
      </c>
      <c r="H188" s="3">
        <v>0.71</v>
      </c>
      <c r="I188" s="3">
        <v>0.25</v>
      </c>
      <c r="J188" s="3">
        <v>0.04</v>
      </c>
      <c r="L188" s="37"/>
      <c r="M188" s="37"/>
      <c r="N188" s="37"/>
      <c r="O188" s="37"/>
      <c r="P188" s="37"/>
      <c r="Q188" s="37"/>
      <c r="R188" s="37"/>
      <c r="S188" s="37"/>
      <c r="T188" s="37"/>
    </row>
    <row r="189" spans="1:20" x14ac:dyDescent="0.35">
      <c r="A189" t="s">
        <v>605</v>
      </c>
      <c r="B189" s="2">
        <v>12645</v>
      </c>
      <c r="C189" s="3">
        <v>0.03</v>
      </c>
      <c r="D189" s="2">
        <v>12300</v>
      </c>
      <c r="E189" s="2">
        <v>8670</v>
      </c>
      <c r="F189" s="2">
        <v>3135</v>
      </c>
      <c r="G189" s="2">
        <v>490</v>
      </c>
      <c r="H189" s="3">
        <v>0.71</v>
      </c>
      <c r="I189" s="3">
        <v>0.25</v>
      </c>
      <c r="J189" s="3">
        <v>0.04</v>
      </c>
      <c r="L189" s="37"/>
      <c r="M189" s="37"/>
      <c r="N189" s="37"/>
      <c r="O189" s="37"/>
      <c r="P189" s="37"/>
      <c r="Q189" s="37"/>
      <c r="R189" s="37"/>
      <c r="S189" s="37"/>
      <c r="T189" s="37"/>
    </row>
    <row r="190" spans="1:20" x14ac:dyDescent="0.35">
      <c r="A190" t="s">
        <v>606</v>
      </c>
      <c r="B190" s="2">
        <v>4315</v>
      </c>
      <c r="C190" s="3">
        <v>0.01</v>
      </c>
      <c r="D190" s="2">
        <v>4175</v>
      </c>
      <c r="E190" s="2">
        <v>2820</v>
      </c>
      <c r="F190" s="2">
        <v>1225</v>
      </c>
      <c r="G190" s="2">
        <v>135</v>
      </c>
      <c r="H190" s="3">
        <v>0.67</v>
      </c>
      <c r="I190" s="3">
        <v>0.28999999999999998</v>
      </c>
      <c r="J190" s="3">
        <v>0.03</v>
      </c>
      <c r="L190" s="37"/>
      <c r="M190" s="37"/>
      <c r="N190" s="37"/>
      <c r="O190" s="37"/>
      <c r="P190" s="37"/>
      <c r="Q190" s="37"/>
      <c r="R190" s="37"/>
      <c r="S190" s="37"/>
      <c r="T190" s="37"/>
    </row>
    <row r="191" spans="1:20" x14ac:dyDescent="0.35">
      <c r="A191" t="s">
        <v>607</v>
      </c>
      <c r="B191" s="2">
        <v>7270</v>
      </c>
      <c r="C191" s="3">
        <v>0.02</v>
      </c>
      <c r="D191" s="2">
        <v>7065</v>
      </c>
      <c r="E191" s="2">
        <v>4910</v>
      </c>
      <c r="F191" s="2">
        <v>1930</v>
      </c>
      <c r="G191" s="2">
        <v>230</v>
      </c>
      <c r="H191" s="3">
        <v>0.69</v>
      </c>
      <c r="I191" s="3">
        <v>0.27</v>
      </c>
      <c r="J191" s="3">
        <v>0.03</v>
      </c>
      <c r="L191" s="37"/>
      <c r="M191" s="37"/>
      <c r="N191" s="37"/>
      <c r="O191" s="37"/>
      <c r="P191" s="37"/>
      <c r="Q191" s="37"/>
      <c r="R191" s="37"/>
      <c r="S191" s="37"/>
      <c r="T191" s="37"/>
    </row>
    <row r="192" spans="1:20" x14ac:dyDescent="0.35">
      <c r="A192" t="s">
        <v>608</v>
      </c>
      <c r="B192" s="2">
        <v>4135</v>
      </c>
      <c r="C192" s="3">
        <v>0.01</v>
      </c>
      <c r="D192" s="2">
        <v>4015</v>
      </c>
      <c r="E192" s="2">
        <v>2690</v>
      </c>
      <c r="F192" s="2">
        <v>1190</v>
      </c>
      <c r="G192" s="2">
        <v>135</v>
      </c>
      <c r="H192" s="3">
        <v>0.67</v>
      </c>
      <c r="I192" s="3">
        <v>0.3</v>
      </c>
      <c r="J192" s="3">
        <v>0.03</v>
      </c>
      <c r="L192" s="37"/>
      <c r="M192" s="37"/>
      <c r="N192" s="37"/>
      <c r="O192" s="37"/>
      <c r="P192" s="37"/>
      <c r="Q192" s="37"/>
      <c r="R192" s="37"/>
      <c r="S192" s="37"/>
      <c r="T192" s="37"/>
    </row>
    <row r="193" spans="1:20" x14ac:dyDescent="0.35">
      <c r="A193" t="s">
        <v>609</v>
      </c>
      <c r="B193" s="2">
        <v>26800</v>
      </c>
      <c r="C193" s="3">
        <v>0.06</v>
      </c>
      <c r="D193" s="2">
        <v>25865</v>
      </c>
      <c r="E193" s="2">
        <v>17580</v>
      </c>
      <c r="F193" s="2">
        <v>7380</v>
      </c>
      <c r="G193" s="2">
        <v>905</v>
      </c>
      <c r="H193" s="3">
        <v>0.68</v>
      </c>
      <c r="I193" s="3">
        <v>0.28999999999999998</v>
      </c>
      <c r="J193" s="3">
        <v>0.03</v>
      </c>
      <c r="L193" s="37"/>
      <c r="M193" s="37"/>
      <c r="N193" s="37"/>
      <c r="O193" s="37"/>
      <c r="P193" s="37"/>
      <c r="Q193" s="37"/>
      <c r="R193" s="37"/>
      <c r="S193" s="37"/>
      <c r="T193" s="37"/>
    </row>
    <row r="194" spans="1:20" x14ac:dyDescent="0.35">
      <c r="A194" t="s">
        <v>610</v>
      </c>
      <c r="B194" s="2">
        <v>12605</v>
      </c>
      <c r="C194" s="3">
        <v>0.03</v>
      </c>
      <c r="D194" s="2">
        <v>12170</v>
      </c>
      <c r="E194" s="2">
        <v>8525</v>
      </c>
      <c r="F194" s="2">
        <v>3145</v>
      </c>
      <c r="G194" s="2">
        <v>500</v>
      </c>
      <c r="H194" s="3">
        <v>0.7</v>
      </c>
      <c r="I194" s="3">
        <v>0.26</v>
      </c>
      <c r="J194" s="3">
        <v>0.04</v>
      </c>
      <c r="L194" s="37"/>
      <c r="M194" s="37"/>
      <c r="N194" s="37"/>
      <c r="O194" s="37"/>
      <c r="P194" s="37"/>
      <c r="Q194" s="37"/>
      <c r="R194" s="37"/>
      <c r="S194" s="37"/>
      <c r="T194" s="37"/>
    </row>
    <row r="195" spans="1:20" x14ac:dyDescent="0.35">
      <c r="A195" t="s">
        <v>611</v>
      </c>
      <c r="B195" s="2">
        <v>31955</v>
      </c>
      <c r="C195" s="3">
        <v>7.0000000000000007E-2</v>
      </c>
      <c r="D195" s="2">
        <v>31090</v>
      </c>
      <c r="E195" s="2">
        <v>22100</v>
      </c>
      <c r="F195" s="2">
        <v>7855</v>
      </c>
      <c r="G195" s="2">
        <v>1140</v>
      </c>
      <c r="H195" s="3">
        <v>0.71</v>
      </c>
      <c r="I195" s="3">
        <v>0.25</v>
      </c>
      <c r="J195" s="3">
        <v>0.04</v>
      </c>
      <c r="L195" s="37"/>
      <c r="M195" s="37"/>
      <c r="N195" s="37"/>
      <c r="O195" s="37"/>
      <c r="P195" s="37"/>
      <c r="Q195" s="37"/>
      <c r="R195" s="37"/>
      <c r="S195" s="37"/>
      <c r="T195" s="37"/>
    </row>
    <row r="196" spans="1:20" x14ac:dyDescent="0.35">
      <c r="A196" t="s">
        <v>612</v>
      </c>
      <c r="B196" s="2">
        <v>71515</v>
      </c>
      <c r="C196" s="3">
        <v>0.16</v>
      </c>
      <c r="D196" s="2">
        <v>69200</v>
      </c>
      <c r="E196" s="2">
        <v>46790</v>
      </c>
      <c r="F196" s="2">
        <v>19700</v>
      </c>
      <c r="G196" s="2">
        <v>2710</v>
      </c>
      <c r="H196" s="3">
        <v>0.68</v>
      </c>
      <c r="I196" s="3">
        <v>0.28000000000000003</v>
      </c>
      <c r="J196" s="3">
        <v>0.04</v>
      </c>
      <c r="L196" s="37"/>
      <c r="M196" s="37"/>
      <c r="N196" s="37"/>
      <c r="O196" s="37"/>
      <c r="P196" s="37"/>
      <c r="Q196" s="37"/>
      <c r="R196" s="37"/>
      <c r="S196" s="37"/>
      <c r="T196" s="37"/>
    </row>
    <row r="197" spans="1:20" x14ac:dyDescent="0.35">
      <c r="A197" t="s">
        <v>613</v>
      </c>
      <c r="B197" s="2">
        <v>14410</v>
      </c>
      <c r="C197" s="3">
        <v>0.03</v>
      </c>
      <c r="D197" s="2">
        <v>13945</v>
      </c>
      <c r="E197" s="2">
        <v>9545</v>
      </c>
      <c r="F197" s="2">
        <v>3870</v>
      </c>
      <c r="G197" s="2">
        <v>530</v>
      </c>
      <c r="H197" s="3">
        <v>0.68</v>
      </c>
      <c r="I197" s="3">
        <v>0.28000000000000003</v>
      </c>
      <c r="J197" s="3">
        <v>0.04</v>
      </c>
      <c r="L197" s="37"/>
      <c r="M197" s="37"/>
      <c r="N197" s="37"/>
      <c r="O197" s="37"/>
      <c r="P197" s="37"/>
      <c r="Q197" s="37"/>
      <c r="R197" s="37"/>
      <c r="S197" s="37"/>
      <c r="T197" s="37"/>
    </row>
    <row r="198" spans="1:20" x14ac:dyDescent="0.35">
      <c r="A198" t="s">
        <v>614</v>
      </c>
      <c r="B198" s="2">
        <v>7150</v>
      </c>
      <c r="C198" s="3">
        <v>0.02</v>
      </c>
      <c r="D198" s="2">
        <v>6950</v>
      </c>
      <c r="E198" s="2">
        <v>4835</v>
      </c>
      <c r="F198" s="2">
        <v>1855</v>
      </c>
      <c r="G198" s="2">
        <v>260</v>
      </c>
      <c r="H198" s="3">
        <v>0.7</v>
      </c>
      <c r="I198" s="3">
        <v>0.27</v>
      </c>
      <c r="J198" s="3">
        <v>0.04</v>
      </c>
      <c r="L198" s="37"/>
      <c r="M198" s="37"/>
      <c r="N198" s="37"/>
      <c r="O198" s="37"/>
      <c r="P198" s="37"/>
      <c r="Q198" s="37"/>
      <c r="R198" s="37"/>
      <c r="S198" s="37"/>
      <c r="T198" s="37"/>
    </row>
    <row r="199" spans="1:20" x14ac:dyDescent="0.35">
      <c r="A199" t="s">
        <v>615</v>
      </c>
      <c r="B199" s="2">
        <v>8100</v>
      </c>
      <c r="C199" s="3">
        <v>0.02</v>
      </c>
      <c r="D199" s="2">
        <v>7860</v>
      </c>
      <c r="E199" s="2">
        <v>5425</v>
      </c>
      <c r="F199" s="2">
        <v>2115</v>
      </c>
      <c r="G199" s="2">
        <v>320</v>
      </c>
      <c r="H199" s="3">
        <v>0.69</v>
      </c>
      <c r="I199" s="3">
        <v>0.27</v>
      </c>
      <c r="J199" s="3">
        <v>0.04</v>
      </c>
      <c r="L199" s="37"/>
      <c r="M199" s="37"/>
      <c r="N199" s="37"/>
      <c r="O199" s="37"/>
      <c r="P199" s="37"/>
      <c r="Q199" s="37"/>
      <c r="R199" s="37"/>
      <c r="S199" s="37"/>
      <c r="T199" s="37"/>
    </row>
    <row r="200" spans="1:20" x14ac:dyDescent="0.35">
      <c r="A200" t="s">
        <v>616</v>
      </c>
      <c r="B200" s="2">
        <v>6015</v>
      </c>
      <c r="C200" s="3">
        <v>0.01</v>
      </c>
      <c r="D200" s="2">
        <v>5815</v>
      </c>
      <c r="E200" s="2">
        <v>3995</v>
      </c>
      <c r="F200" s="2">
        <v>1640</v>
      </c>
      <c r="G200" s="2">
        <v>180</v>
      </c>
      <c r="H200" s="3">
        <v>0.69</v>
      </c>
      <c r="I200" s="3">
        <v>0.28000000000000003</v>
      </c>
      <c r="J200" s="3">
        <v>0.03</v>
      </c>
      <c r="L200" s="37"/>
      <c r="M200" s="37"/>
      <c r="N200" s="37"/>
      <c r="O200" s="37"/>
      <c r="P200" s="37"/>
      <c r="Q200" s="37"/>
      <c r="R200" s="37"/>
      <c r="S200" s="37"/>
      <c r="T200" s="37"/>
    </row>
    <row r="201" spans="1:20" x14ac:dyDescent="0.35">
      <c r="A201" t="s">
        <v>617</v>
      </c>
      <c r="B201" s="2">
        <v>1185</v>
      </c>
      <c r="C201" s="3">
        <v>0</v>
      </c>
      <c r="D201" s="2">
        <v>1145</v>
      </c>
      <c r="E201" s="2">
        <v>745</v>
      </c>
      <c r="F201" s="2">
        <v>365</v>
      </c>
      <c r="G201" s="2">
        <v>35</v>
      </c>
      <c r="H201" s="3">
        <v>0.65</v>
      </c>
      <c r="I201" s="3">
        <v>0.32</v>
      </c>
      <c r="J201" s="3">
        <v>0.03</v>
      </c>
      <c r="L201" s="37"/>
      <c r="M201" s="37"/>
      <c r="N201" s="37"/>
      <c r="O201" s="37"/>
      <c r="P201" s="37"/>
      <c r="Q201" s="37"/>
      <c r="R201" s="37"/>
      <c r="S201" s="37"/>
      <c r="T201" s="37"/>
    </row>
    <row r="202" spans="1:20" x14ac:dyDescent="0.35">
      <c r="A202" t="s">
        <v>618</v>
      </c>
      <c r="B202" s="2">
        <v>14305</v>
      </c>
      <c r="C202" s="3">
        <v>0.03</v>
      </c>
      <c r="D202" s="2">
        <v>13950</v>
      </c>
      <c r="E202" s="2">
        <v>9870</v>
      </c>
      <c r="F202" s="2">
        <v>3535</v>
      </c>
      <c r="G202" s="2">
        <v>550</v>
      </c>
      <c r="H202" s="3">
        <v>0.71</v>
      </c>
      <c r="I202" s="3">
        <v>0.25</v>
      </c>
      <c r="J202" s="3">
        <v>0.04</v>
      </c>
      <c r="L202" s="37"/>
      <c r="M202" s="37"/>
      <c r="N202" s="37"/>
      <c r="O202" s="37"/>
      <c r="P202" s="37"/>
      <c r="Q202" s="37"/>
      <c r="R202" s="37"/>
      <c r="S202" s="37"/>
      <c r="T202" s="37"/>
    </row>
    <row r="203" spans="1:20" x14ac:dyDescent="0.35">
      <c r="A203" t="s">
        <v>619</v>
      </c>
      <c r="B203" s="2">
        <v>33845</v>
      </c>
      <c r="C203" s="3">
        <v>0.08</v>
      </c>
      <c r="D203" s="2">
        <v>32925</v>
      </c>
      <c r="E203" s="2">
        <v>22785</v>
      </c>
      <c r="F203" s="2">
        <v>8945</v>
      </c>
      <c r="G203" s="2">
        <v>1190</v>
      </c>
      <c r="H203" s="3">
        <v>0.69</v>
      </c>
      <c r="I203" s="3">
        <v>0.27</v>
      </c>
      <c r="J203" s="3">
        <v>0.04</v>
      </c>
      <c r="L203" s="37"/>
      <c r="M203" s="37"/>
      <c r="N203" s="37"/>
      <c r="O203" s="37"/>
      <c r="P203" s="37"/>
      <c r="Q203" s="37"/>
      <c r="R203" s="37"/>
      <c r="S203" s="37"/>
      <c r="T203" s="37"/>
    </row>
    <row r="204" spans="1:20" x14ac:dyDescent="0.35">
      <c r="A204" t="s">
        <v>620</v>
      </c>
      <c r="B204" s="2">
        <v>895</v>
      </c>
      <c r="C204" s="3">
        <v>0</v>
      </c>
      <c r="D204" s="2">
        <v>870</v>
      </c>
      <c r="E204" s="2">
        <v>560</v>
      </c>
      <c r="F204" s="2">
        <v>280</v>
      </c>
      <c r="G204" s="2">
        <v>25</v>
      </c>
      <c r="H204" s="3">
        <v>0.65</v>
      </c>
      <c r="I204" s="3">
        <v>0.32</v>
      </c>
      <c r="J204" s="3">
        <v>0.03</v>
      </c>
      <c r="L204" s="37"/>
      <c r="M204" s="37"/>
      <c r="N204" s="37"/>
      <c r="O204" s="37"/>
      <c r="P204" s="37"/>
      <c r="Q204" s="37"/>
      <c r="R204" s="37"/>
      <c r="S204" s="37"/>
      <c r="T204" s="37"/>
    </row>
    <row r="205" spans="1:20" x14ac:dyDescent="0.35">
      <c r="A205" t="s">
        <v>621</v>
      </c>
      <c r="B205" s="2">
        <v>8745</v>
      </c>
      <c r="C205" s="3">
        <v>0.02</v>
      </c>
      <c r="D205" s="2">
        <v>8415</v>
      </c>
      <c r="E205" s="2">
        <v>5765</v>
      </c>
      <c r="F205" s="2">
        <v>2370</v>
      </c>
      <c r="G205" s="2">
        <v>280</v>
      </c>
      <c r="H205" s="3">
        <v>0.69</v>
      </c>
      <c r="I205" s="3">
        <v>0.28000000000000003</v>
      </c>
      <c r="J205" s="3">
        <v>0.03</v>
      </c>
      <c r="L205" s="37"/>
      <c r="M205" s="37"/>
      <c r="N205" s="37"/>
      <c r="O205" s="37"/>
      <c r="P205" s="37"/>
      <c r="Q205" s="37"/>
      <c r="R205" s="37"/>
      <c r="S205" s="37"/>
      <c r="T205" s="37"/>
    </row>
    <row r="206" spans="1:20" x14ac:dyDescent="0.35">
      <c r="A206" t="s">
        <v>622</v>
      </c>
      <c r="B206" s="2">
        <v>14170</v>
      </c>
      <c r="C206" s="3">
        <v>0.03</v>
      </c>
      <c r="D206" s="2">
        <v>13770</v>
      </c>
      <c r="E206" s="2">
        <v>9405</v>
      </c>
      <c r="F206" s="2">
        <v>3860</v>
      </c>
      <c r="G206" s="2">
        <v>505</v>
      </c>
      <c r="H206" s="3">
        <v>0.68</v>
      </c>
      <c r="I206" s="3">
        <v>0.28000000000000003</v>
      </c>
      <c r="J206" s="3">
        <v>0.04</v>
      </c>
      <c r="L206" s="37"/>
      <c r="M206" s="37"/>
      <c r="N206" s="37"/>
      <c r="O206" s="37"/>
      <c r="P206" s="37"/>
      <c r="Q206" s="37"/>
      <c r="R206" s="37"/>
      <c r="S206" s="37"/>
      <c r="T206" s="37"/>
    </row>
    <row r="207" spans="1:20" x14ac:dyDescent="0.35">
      <c r="A207" t="s">
        <v>623</v>
      </c>
      <c r="B207" s="2">
        <v>7075</v>
      </c>
      <c r="C207" s="3">
        <v>0.02</v>
      </c>
      <c r="D207" s="2">
        <v>6845</v>
      </c>
      <c r="E207" s="2">
        <v>4825</v>
      </c>
      <c r="F207" s="2">
        <v>1795</v>
      </c>
      <c r="G207" s="2">
        <v>225</v>
      </c>
      <c r="H207" s="3">
        <v>0.7</v>
      </c>
      <c r="I207" s="3">
        <v>0.26</v>
      </c>
      <c r="J207" s="3">
        <v>0.03</v>
      </c>
      <c r="L207" s="37"/>
      <c r="M207" s="37"/>
      <c r="N207" s="37"/>
      <c r="O207" s="37"/>
      <c r="P207" s="37"/>
      <c r="Q207" s="37"/>
      <c r="R207" s="37"/>
      <c r="S207" s="37"/>
      <c r="T207" s="37"/>
    </row>
    <row r="208" spans="1:20" x14ac:dyDescent="0.35">
      <c r="A208" t="s">
        <v>624</v>
      </c>
      <c r="B208" s="2">
        <v>880</v>
      </c>
      <c r="C208" s="3">
        <v>0</v>
      </c>
      <c r="D208" s="2">
        <v>845</v>
      </c>
      <c r="E208" s="2">
        <v>555</v>
      </c>
      <c r="F208" s="2">
        <v>260</v>
      </c>
      <c r="G208" s="2">
        <v>25</v>
      </c>
      <c r="H208" s="3">
        <v>0.66</v>
      </c>
      <c r="I208" s="3">
        <v>0.31</v>
      </c>
      <c r="J208" s="3">
        <v>0.03</v>
      </c>
      <c r="L208" s="37"/>
      <c r="M208" s="37"/>
      <c r="N208" s="37"/>
      <c r="O208" s="37"/>
      <c r="P208" s="37"/>
      <c r="Q208" s="37"/>
      <c r="R208" s="37"/>
      <c r="S208" s="37"/>
      <c r="T208" s="37"/>
    </row>
    <row r="209" spans="1:20" x14ac:dyDescent="0.35">
      <c r="A209" t="s">
        <v>625</v>
      </c>
      <c r="B209" s="2">
        <v>8345</v>
      </c>
      <c r="C209" s="3">
        <v>0.02</v>
      </c>
      <c r="D209" s="2">
        <v>8115</v>
      </c>
      <c r="E209" s="2">
        <v>5655</v>
      </c>
      <c r="F209" s="2">
        <v>2170</v>
      </c>
      <c r="G209" s="2">
        <v>290</v>
      </c>
      <c r="H209" s="3">
        <v>0.7</v>
      </c>
      <c r="I209" s="3">
        <v>0.27</v>
      </c>
      <c r="J209" s="3">
        <v>0.04</v>
      </c>
      <c r="L209" s="37"/>
      <c r="M209" s="37"/>
      <c r="N209" s="37"/>
      <c r="O209" s="37"/>
      <c r="P209" s="37"/>
      <c r="Q209" s="37"/>
      <c r="R209" s="37"/>
      <c r="S209" s="37"/>
      <c r="T209" s="37"/>
    </row>
    <row r="210" spans="1:20" x14ac:dyDescent="0.35">
      <c r="A210" t="s">
        <v>626</v>
      </c>
      <c r="B210" s="2">
        <v>25540</v>
      </c>
      <c r="C210" s="3">
        <v>0.06</v>
      </c>
      <c r="D210" s="2">
        <v>24815</v>
      </c>
      <c r="E210" s="2">
        <v>17125</v>
      </c>
      <c r="F210" s="2">
        <v>6780</v>
      </c>
      <c r="G210" s="2">
        <v>910</v>
      </c>
      <c r="H210" s="3">
        <v>0.69</v>
      </c>
      <c r="I210" s="3">
        <v>0.27</v>
      </c>
      <c r="J210" s="3">
        <v>0.04</v>
      </c>
      <c r="L210" s="37"/>
      <c r="M210" s="37"/>
      <c r="N210" s="37"/>
      <c r="O210" s="37"/>
      <c r="P210" s="37"/>
      <c r="Q210" s="37"/>
      <c r="R210" s="37"/>
      <c r="S210" s="37"/>
      <c r="T210" s="37"/>
    </row>
    <row r="211" spans="1:20" x14ac:dyDescent="0.35">
      <c r="A211" t="s">
        <v>627</v>
      </c>
      <c r="B211" s="2">
        <v>4890</v>
      </c>
      <c r="C211" s="3">
        <v>0.01</v>
      </c>
      <c r="D211" s="2">
        <v>4760</v>
      </c>
      <c r="E211" s="2">
        <v>3320</v>
      </c>
      <c r="F211" s="2">
        <v>1275</v>
      </c>
      <c r="G211" s="2">
        <v>165</v>
      </c>
      <c r="H211" s="3">
        <v>0.7</v>
      </c>
      <c r="I211" s="3">
        <v>0.27</v>
      </c>
      <c r="J211" s="3">
        <v>0.03</v>
      </c>
      <c r="L211" s="37"/>
      <c r="M211" s="37"/>
      <c r="N211" s="37"/>
      <c r="O211" s="37"/>
      <c r="P211" s="37"/>
      <c r="Q211" s="37"/>
      <c r="R211" s="37"/>
      <c r="S211" s="37"/>
      <c r="T211" s="37"/>
    </row>
    <row r="212" spans="1:20" x14ac:dyDescent="0.35">
      <c r="A212" t="s">
        <v>628</v>
      </c>
      <c r="B212" s="2">
        <v>10320</v>
      </c>
      <c r="C212" s="3">
        <v>0.02</v>
      </c>
      <c r="D212" s="2">
        <v>10050</v>
      </c>
      <c r="E212" s="2">
        <v>6940</v>
      </c>
      <c r="F212" s="2">
        <v>2725</v>
      </c>
      <c r="G212" s="2">
        <v>385</v>
      </c>
      <c r="H212" s="3">
        <v>0.69</v>
      </c>
      <c r="I212" s="3">
        <v>0.27</v>
      </c>
      <c r="J212" s="3">
        <v>0.04</v>
      </c>
      <c r="L212" s="37"/>
      <c r="M212" s="37"/>
      <c r="N212" s="37"/>
      <c r="O212" s="37"/>
      <c r="P212" s="37"/>
      <c r="Q212" s="37"/>
      <c r="R212" s="37"/>
      <c r="S212" s="37"/>
      <c r="T212" s="37"/>
    </row>
    <row r="213" spans="1:20" x14ac:dyDescent="0.35">
      <c r="A213" t="s">
        <v>629</v>
      </c>
      <c r="B213" s="2">
        <v>16555</v>
      </c>
      <c r="C213" s="3">
        <v>0.04</v>
      </c>
      <c r="D213" s="2">
        <v>16110</v>
      </c>
      <c r="E213" s="2">
        <v>10925</v>
      </c>
      <c r="F213" s="2">
        <v>4465</v>
      </c>
      <c r="G213" s="2">
        <v>720</v>
      </c>
      <c r="H213" s="3">
        <v>0.68</v>
      </c>
      <c r="I213" s="3">
        <v>0.28000000000000003</v>
      </c>
      <c r="J213" s="3">
        <v>0.04</v>
      </c>
      <c r="L213" s="37"/>
      <c r="M213" s="37"/>
      <c r="N213" s="37"/>
      <c r="O213" s="37"/>
      <c r="P213" s="37"/>
      <c r="Q213" s="37"/>
      <c r="R213" s="37"/>
      <c r="S213" s="37"/>
      <c r="T213" s="37"/>
    </row>
    <row r="214" spans="1:20" x14ac:dyDescent="0.35">
      <c r="A214" t="s">
        <v>630</v>
      </c>
      <c r="B214" s="2">
        <v>325</v>
      </c>
      <c r="C214" s="3">
        <v>0</v>
      </c>
      <c r="D214" s="2">
        <v>310</v>
      </c>
      <c r="E214" s="2">
        <v>230</v>
      </c>
      <c r="F214" s="2">
        <v>75</v>
      </c>
      <c r="G214" s="2">
        <v>5</v>
      </c>
      <c r="H214" s="3">
        <v>0.74</v>
      </c>
      <c r="I214" s="3">
        <v>0.24</v>
      </c>
      <c r="J214" s="3">
        <v>0.02</v>
      </c>
      <c r="L214" s="37"/>
      <c r="M214" s="37"/>
      <c r="N214" s="37"/>
      <c r="O214" s="37"/>
      <c r="P214" s="37"/>
      <c r="Q214" s="37"/>
      <c r="R214" s="37"/>
      <c r="S214" s="37"/>
      <c r="T214" s="37"/>
    </row>
    <row r="215" spans="1:20" x14ac:dyDescent="0.35">
      <c r="A215" t="s">
        <v>631</v>
      </c>
      <c r="B215" s="2">
        <v>11875</v>
      </c>
      <c r="C215" s="3">
        <v>0.03</v>
      </c>
      <c r="D215" s="2">
        <v>11840</v>
      </c>
      <c r="E215" s="2">
        <v>1330</v>
      </c>
      <c r="F215" s="2">
        <v>10320</v>
      </c>
      <c r="G215" s="2">
        <v>190</v>
      </c>
      <c r="H215" s="3">
        <v>0.11</v>
      </c>
      <c r="I215" s="3">
        <v>0.87</v>
      </c>
      <c r="J215" s="3">
        <v>0.02</v>
      </c>
      <c r="L215" s="37"/>
      <c r="M215" s="37"/>
      <c r="N215" s="37"/>
      <c r="O215" s="37"/>
      <c r="P215" s="37"/>
      <c r="Q215" s="37"/>
      <c r="R215" s="37"/>
      <c r="S215" s="37"/>
      <c r="T215" s="37"/>
    </row>
    <row r="216" spans="1:20" x14ac:dyDescent="0.35">
      <c r="A216" t="s">
        <v>632</v>
      </c>
      <c r="B216" s="2">
        <v>680</v>
      </c>
      <c r="C216" s="3">
        <v>0</v>
      </c>
      <c r="D216" s="2">
        <v>425</v>
      </c>
      <c r="E216" s="2">
        <v>95</v>
      </c>
      <c r="F216" s="2">
        <v>40</v>
      </c>
      <c r="G216" s="2">
        <v>285</v>
      </c>
      <c r="H216" s="3">
        <v>0.23</v>
      </c>
      <c r="I216" s="3">
        <v>0.1</v>
      </c>
      <c r="J216" s="3">
        <v>0.67</v>
      </c>
      <c r="L216" s="37"/>
      <c r="M216" s="37"/>
      <c r="N216" s="37"/>
      <c r="O216" s="37"/>
      <c r="P216" s="37"/>
      <c r="Q216" s="37"/>
      <c r="R216" s="37"/>
      <c r="S216" s="37"/>
      <c r="T216" s="37"/>
    </row>
    <row r="217" spans="1:20" x14ac:dyDescent="0.35">
      <c r="A217" t="s">
        <v>348</v>
      </c>
      <c r="B217" s="2">
        <v>436115</v>
      </c>
      <c r="C217" s="3">
        <v>1</v>
      </c>
      <c r="D217" s="2">
        <v>423105</v>
      </c>
      <c r="E217" s="2">
        <v>284495</v>
      </c>
      <c r="F217" s="2">
        <v>122815</v>
      </c>
      <c r="G217" s="2">
        <v>15795</v>
      </c>
      <c r="H217" s="3">
        <v>0.67</v>
      </c>
      <c r="I217" s="3">
        <v>0.28999999999999998</v>
      </c>
      <c r="J217" s="3">
        <v>0.04</v>
      </c>
      <c r="L217" s="37"/>
      <c r="M217" s="37"/>
      <c r="N217" s="37"/>
      <c r="O217" s="37"/>
      <c r="P217" s="37"/>
      <c r="Q217" s="37"/>
      <c r="R217" s="37"/>
      <c r="S217" s="37"/>
      <c r="T217"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{96DF100C-FB85-4C30-9E4B-EF3D759496D2}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6DF100C-FB85-4C30-9E4B-EF3D759496D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217"/>
  <sheetViews>
    <sheetView zoomScaleNormal="100" workbookViewId="0"/>
  </sheetViews>
  <sheetFormatPr defaultColWidth="10.58203125" defaultRowHeight="15.5" x14ac:dyDescent="0.35"/>
  <cols>
    <col min="1" max="1" width="35.58203125" customWidth="1"/>
    <col min="2" max="14" width="16.58203125" customWidth="1"/>
  </cols>
  <sheetData>
    <row r="1" spans="1:26" ht="77.5" x14ac:dyDescent="0.35">
      <c r="A1" s="29" t="s">
        <v>422</v>
      </c>
      <c r="B1" s="1" t="s">
        <v>215</v>
      </c>
      <c r="C1" s="1" t="s">
        <v>153</v>
      </c>
      <c r="D1" s="1" t="s">
        <v>633</v>
      </c>
      <c r="E1" s="1" t="s">
        <v>634</v>
      </c>
      <c r="F1" s="1" t="s">
        <v>635</v>
      </c>
      <c r="G1" s="1" t="s">
        <v>636</v>
      </c>
      <c r="H1" s="1" t="s">
        <v>637</v>
      </c>
      <c r="I1" s="1" t="s">
        <v>638</v>
      </c>
      <c r="J1" s="1" t="s">
        <v>639</v>
      </c>
      <c r="K1" s="1" t="s">
        <v>640</v>
      </c>
      <c r="L1" s="1" t="s">
        <v>641</v>
      </c>
      <c r="M1" s="1" t="s">
        <v>642</v>
      </c>
    </row>
    <row r="2" spans="1:26" x14ac:dyDescent="0.35">
      <c r="A2" t="s">
        <v>423</v>
      </c>
      <c r="B2" s="2">
        <v>600</v>
      </c>
      <c r="C2" s="3">
        <v>0.03</v>
      </c>
      <c r="D2" s="2">
        <v>580</v>
      </c>
      <c r="E2" s="2">
        <v>0</v>
      </c>
      <c r="F2" s="2">
        <v>0</v>
      </c>
      <c r="G2" s="2">
        <v>0</v>
      </c>
      <c r="H2" s="2">
        <v>25</v>
      </c>
      <c r="I2" s="3">
        <v>0.96</v>
      </c>
      <c r="J2" s="3">
        <v>0</v>
      </c>
      <c r="K2" s="3">
        <v>0</v>
      </c>
      <c r="L2" s="3">
        <v>0</v>
      </c>
      <c r="M2" s="3">
        <v>0.04</v>
      </c>
      <c r="O2" s="37"/>
      <c r="P2" s="37"/>
      <c r="Q2" s="37"/>
      <c r="R2" s="37"/>
      <c r="S2" s="37"/>
      <c r="T2" s="37"/>
      <c r="U2" s="37"/>
      <c r="V2" s="37"/>
      <c r="W2" s="37"/>
      <c r="X2" s="37"/>
      <c r="Y2" s="37"/>
      <c r="Z2" s="37"/>
    </row>
    <row r="3" spans="1:26" x14ac:dyDescent="0.35">
      <c r="A3" t="s">
        <v>424</v>
      </c>
      <c r="B3" s="2">
        <v>3430</v>
      </c>
      <c r="C3" s="3">
        <v>0.03</v>
      </c>
      <c r="D3" s="2">
        <v>985</v>
      </c>
      <c r="E3" s="2">
        <v>1330</v>
      </c>
      <c r="F3" s="2">
        <v>700</v>
      </c>
      <c r="G3" s="2">
        <v>1530</v>
      </c>
      <c r="H3" s="2">
        <v>360</v>
      </c>
      <c r="I3" s="3">
        <v>0.28999999999999998</v>
      </c>
      <c r="J3" s="3">
        <v>0.39</v>
      </c>
      <c r="K3" s="3">
        <v>0.2</v>
      </c>
      <c r="L3" s="3">
        <v>0.45</v>
      </c>
      <c r="M3" s="3">
        <v>0.11</v>
      </c>
      <c r="O3" s="37"/>
      <c r="P3" s="37"/>
      <c r="Q3" s="37"/>
      <c r="R3" s="37"/>
      <c r="S3" s="37"/>
      <c r="T3" s="37"/>
      <c r="U3" s="37"/>
      <c r="V3" s="37"/>
      <c r="W3" s="37"/>
      <c r="X3" s="37"/>
      <c r="Y3" s="37"/>
      <c r="Z3" s="37"/>
    </row>
    <row r="4" spans="1:26" x14ac:dyDescent="0.35">
      <c r="A4" t="s">
        <v>425</v>
      </c>
      <c r="B4" s="2">
        <v>3810</v>
      </c>
      <c r="C4" s="3">
        <v>0.03</v>
      </c>
      <c r="D4" s="2">
        <v>1120</v>
      </c>
      <c r="E4" s="2">
        <v>1275</v>
      </c>
      <c r="F4" s="2">
        <v>990</v>
      </c>
      <c r="G4" s="2">
        <v>2615</v>
      </c>
      <c r="H4" s="2">
        <v>425</v>
      </c>
      <c r="I4" s="3">
        <v>0.28999999999999998</v>
      </c>
      <c r="J4" s="3">
        <v>0.33</v>
      </c>
      <c r="K4" s="3">
        <v>0.26</v>
      </c>
      <c r="L4" s="3">
        <v>0.69</v>
      </c>
      <c r="M4" s="3">
        <v>0.11</v>
      </c>
      <c r="O4" s="37"/>
      <c r="P4" s="37"/>
      <c r="Q4" s="37"/>
      <c r="R4" s="37"/>
      <c r="S4" s="37"/>
      <c r="T4" s="37"/>
      <c r="U4" s="37"/>
      <c r="V4" s="37"/>
      <c r="W4" s="37"/>
      <c r="X4" s="37"/>
      <c r="Y4" s="37"/>
      <c r="Z4" s="37"/>
    </row>
    <row r="5" spans="1:26" x14ac:dyDescent="0.35">
      <c r="A5" t="s">
        <v>426</v>
      </c>
      <c r="B5" s="2">
        <v>2765</v>
      </c>
      <c r="C5" s="3">
        <v>0.03</v>
      </c>
      <c r="D5" s="2">
        <v>1065</v>
      </c>
      <c r="E5" s="2">
        <v>870</v>
      </c>
      <c r="F5" s="2">
        <v>740</v>
      </c>
      <c r="G5" s="2">
        <v>1935</v>
      </c>
      <c r="H5" s="2">
        <v>260</v>
      </c>
      <c r="I5" s="3">
        <v>0.38</v>
      </c>
      <c r="J5" s="3">
        <v>0.31</v>
      </c>
      <c r="K5" s="3">
        <v>0.27</v>
      </c>
      <c r="L5" s="3">
        <v>0.7</v>
      </c>
      <c r="M5" s="3">
        <v>0.09</v>
      </c>
      <c r="O5" s="37"/>
      <c r="P5" s="37"/>
      <c r="Q5" s="37"/>
      <c r="R5" s="37"/>
      <c r="S5" s="37"/>
      <c r="T5" s="37"/>
      <c r="U5" s="37"/>
      <c r="V5" s="37"/>
      <c r="W5" s="37"/>
      <c r="X5" s="37"/>
      <c r="Y5" s="37"/>
      <c r="Z5" s="37"/>
    </row>
    <row r="6" spans="1:26" x14ac:dyDescent="0.35">
      <c r="A6" t="s">
        <v>427</v>
      </c>
      <c r="B6" s="2">
        <v>3180</v>
      </c>
      <c r="C6" s="3">
        <v>0.04</v>
      </c>
      <c r="D6" s="2">
        <v>1195</v>
      </c>
      <c r="E6" s="2">
        <v>840</v>
      </c>
      <c r="F6" s="2">
        <v>755</v>
      </c>
      <c r="G6" s="2">
        <v>2070</v>
      </c>
      <c r="H6" s="2">
        <v>465</v>
      </c>
      <c r="I6" s="3">
        <v>0.38</v>
      </c>
      <c r="J6" s="3">
        <v>0.26</v>
      </c>
      <c r="K6" s="3">
        <v>0.24</v>
      </c>
      <c r="L6" s="3">
        <v>0.65</v>
      </c>
      <c r="M6" s="3">
        <v>0.15</v>
      </c>
      <c r="O6" s="37"/>
      <c r="P6" s="37"/>
      <c r="Q6" s="37"/>
      <c r="R6" s="37"/>
      <c r="S6" s="37"/>
      <c r="T6" s="37"/>
      <c r="U6" s="37"/>
      <c r="V6" s="37"/>
      <c r="W6" s="37"/>
      <c r="X6" s="37"/>
      <c r="Y6" s="37"/>
      <c r="Z6" s="37"/>
    </row>
    <row r="7" spans="1:26" x14ac:dyDescent="0.35">
      <c r="A7" t="s">
        <v>598</v>
      </c>
      <c r="B7" s="2">
        <v>13790</v>
      </c>
      <c r="C7" s="3">
        <v>0.03</v>
      </c>
      <c r="D7" s="2">
        <v>4940</v>
      </c>
      <c r="E7" s="2">
        <v>4310</v>
      </c>
      <c r="F7" s="2">
        <v>3185</v>
      </c>
      <c r="G7" s="2">
        <v>8150</v>
      </c>
      <c r="H7" s="2">
        <v>1530</v>
      </c>
      <c r="I7" s="3">
        <v>0.36</v>
      </c>
      <c r="J7" s="3">
        <v>0.31</v>
      </c>
      <c r="K7" s="3">
        <v>0.23</v>
      </c>
      <c r="L7" s="3">
        <v>0.59</v>
      </c>
      <c r="M7" s="3">
        <v>0.11</v>
      </c>
      <c r="O7" s="37"/>
      <c r="P7" s="37"/>
      <c r="Q7" s="37"/>
      <c r="R7" s="37"/>
      <c r="S7" s="37"/>
      <c r="T7" s="37"/>
      <c r="U7" s="37"/>
      <c r="V7" s="37"/>
      <c r="W7" s="37"/>
      <c r="X7" s="37"/>
      <c r="Y7" s="37"/>
      <c r="Z7" s="37"/>
    </row>
    <row r="8" spans="1:26" x14ac:dyDescent="0.35">
      <c r="A8" t="s">
        <v>428</v>
      </c>
      <c r="B8" s="2">
        <v>540</v>
      </c>
      <c r="C8" s="3">
        <v>0.03</v>
      </c>
      <c r="D8" s="2">
        <v>515</v>
      </c>
      <c r="E8" s="2">
        <v>0</v>
      </c>
      <c r="F8" s="2">
        <v>0</v>
      </c>
      <c r="G8" s="2">
        <v>0</v>
      </c>
      <c r="H8" s="2">
        <v>25</v>
      </c>
      <c r="I8" s="3">
        <v>0.95</v>
      </c>
      <c r="J8" s="3">
        <v>0</v>
      </c>
      <c r="K8" s="3">
        <v>0</v>
      </c>
      <c r="L8" s="3">
        <v>0</v>
      </c>
      <c r="M8" s="3">
        <v>0.05</v>
      </c>
      <c r="O8" s="37"/>
      <c r="P8" s="37"/>
      <c r="Q8" s="37"/>
      <c r="R8" s="37"/>
      <c r="S8" s="37"/>
      <c r="T8" s="37"/>
      <c r="U8" s="37"/>
      <c r="V8" s="37"/>
      <c r="W8" s="37"/>
      <c r="X8" s="37"/>
      <c r="Y8" s="37"/>
      <c r="Z8" s="37"/>
    </row>
    <row r="9" spans="1:26" x14ac:dyDescent="0.35">
      <c r="A9" t="s">
        <v>429</v>
      </c>
      <c r="B9" s="2">
        <v>2855</v>
      </c>
      <c r="C9" s="3">
        <v>0.02</v>
      </c>
      <c r="D9" s="2">
        <v>800</v>
      </c>
      <c r="E9" s="2">
        <v>1125</v>
      </c>
      <c r="F9" s="2">
        <v>665</v>
      </c>
      <c r="G9" s="2">
        <v>1295</v>
      </c>
      <c r="H9" s="2">
        <v>295</v>
      </c>
      <c r="I9" s="3">
        <v>0.28000000000000003</v>
      </c>
      <c r="J9" s="3">
        <v>0.39</v>
      </c>
      <c r="K9" s="3">
        <v>0.23</v>
      </c>
      <c r="L9" s="3">
        <v>0.45</v>
      </c>
      <c r="M9" s="3">
        <v>0.1</v>
      </c>
      <c r="O9" s="37"/>
      <c r="P9" s="37"/>
      <c r="Q9" s="37"/>
      <c r="R9" s="37"/>
      <c r="S9" s="37"/>
      <c r="T9" s="37"/>
      <c r="U9" s="37"/>
      <c r="V9" s="37"/>
      <c r="W9" s="37"/>
      <c r="X9" s="37"/>
      <c r="Y9" s="37"/>
      <c r="Z9" s="37"/>
    </row>
    <row r="10" spans="1:26" x14ac:dyDescent="0.35">
      <c r="A10" t="s">
        <v>430</v>
      </c>
      <c r="B10" s="2">
        <v>3425</v>
      </c>
      <c r="C10" s="3">
        <v>0.03</v>
      </c>
      <c r="D10" s="2">
        <v>905</v>
      </c>
      <c r="E10" s="2">
        <v>1140</v>
      </c>
      <c r="F10" s="2">
        <v>935</v>
      </c>
      <c r="G10" s="2">
        <v>2215</v>
      </c>
      <c r="H10" s="2">
        <v>445</v>
      </c>
      <c r="I10" s="3">
        <v>0.26</v>
      </c>
      <c r="J10" s="3">
        <v>0.33</v>
      </c>
      <c r="K10" s="3">
        <v>0.27</v>
      </c>
      <c r="L10" s="3">
        <v>0.65</v>
      </c>
      <c r="M10" s="3">
        <v>0.13</v>
      </c>
      <c r="O10" s="37"/>
      <c r="P10" s="37"/>
      <c r="Q10" s="37"/>
      <c r="R10" s="37"/>
      <c r="S10" s="37"/>
      <c r="T10" s="37"/>
      <c r="U10" s="37"/>
      <c r="V10" s="37"/>
      <c r="W10" s="37"/>
      <c r="X10" s="37"/>
      <c r="Y10" s="37"/>
      <c r="Z10" s="37"/>
    </row>
    <row r="11" spans="1:26" x14ac:dyDescent="0.35">
      <c r="A11" t="s">
        <v>431</v>
      </c>
      <c r="B11" s="2">
        <v>2375</v>
      </c>
      <c r="C11" s="3">
        <v>0.03</v>
      </c>
      <c r="D11" s="2">
        <v>860</v>
      </c>
      <c r="E11" s="2">
        <v>770</v>
      </c>
      <c r="F11" s="2">
        <v>690</v>
      </c>
      <c r="G11" s="2">
        <v>1635</v>
      </c>
      <c r="H11" s="2">
        <v>210</v>
      </c>
      <c r="I11" s="3">
        <v>0.36</v>
      </c>
      <c r="J11" s="3">
        <v>0.32</v>
      </c>
      <c r="K11" s="3">
        <v>0.28999999999999998</v>
      </c>
      <c r="L11" s="3">
        <v>0.69</v>
      </c>
      <c r="M11" s="3">
        <v>0.09</v>
      </c>
      <c r="O11" s="37"/>
      <c r="P11" s="37"/>
      <c r="Q11" s="37"/>
      <c r="R11" s="37"/>
      <c r="S11" s="37"/>
      <c r="T11" s="37"/>
      <c r="U11" s="37"/>
      <c r="V11" s="37"/>
      <c r="W11" s="37"/>
      <c r="X11" s="37"/>
      <c r="Y11" s="37"/>
      <c r="Z11" s="37"/>
    </row>
    <row r="12" spans="1:26" x14ac:dyDescent="0.35">
      <c r="A12" t="s">
        <v>432</v>
      </c>
      <c r="B12" s="2">
        <v>2515</v>
      </c>
      <c r="C12" s="3">
        <v>0.03</v>
      </c>
      <c r="D12" s="2">
        <v>1005</v>
      </c>
      <c r="E12" s="2">
        <v>685</v>
      </c>
      <c r="F12" s="2">
        <v>640</v>
      </c>
      <c r="G12" s="2">
        <v>1715</v>
      </c>
      <c r="H12" s="2">
        <v>285</v>
      </c>
      <c r="I12" s="3">
        <v>0.4</v>
      </c>
      <c r="J12" s="3">
        <v>0.27</v>
      </c>
      <c r="K12" s="3">
        <v>0.25</v>
      </c>
      <c r="L12" s="3">
        <v>0.68</v>
      </c>
      <c r="M12" s="3">
        <v>0.11</v>
      </c>
      <c r="O12" s="37"/>
      <c r="P12" s="37"/>
      <c r="Q12" s="37"/>
      <c r="R12" s="37"/>
      <c r="S12" s="37"/>
      <c r="T12" s="37"/>
      <c r="U12" s="37"/>
      <c r="V12" s="37"/>
      <c r="W12" s="37"/>
      <c r="X12" s="37"/>
      <c r="Y12" s="37"/>
      <c r="Z12" s="37"/>
    </row>
    <row r="13" spans="1:26" x14ac:dyDescent="0.35">
      <c r="A13" t="s">
        <v>599</v>
      </c>
      <c r="B13" s="2">
        <v>11710</v>
      </c>
      <c r="C13" s="3">
        <v>0.03</v>
      </c>
      <c r="D13" s="2">
        <v>4085</v>
      </c>
      <c r="E13" s="2">
        <v>3715</v>
      </c>
      <c r="F13" s="2">
        <v>2935</v>
      </c>
      <c r="G13" s="2">
        <v>6860</v>
      </c>
      <c r="H13" s="2">
        <v>1260</v>
      </c>
      <c r="I13" s="3">
        <v>0.35</v>
      </c>
      <c r="J13" s="3">
        <v>0.32</v>
      </c>
      <c r="K13" s="3">
        <v>0.25</v>
      </c>
      <c r="L13" s="3">
        <v>0.59</v>
      </c>
      <c r="M13" s="3">
        <v>0.11</v>
      </c>
      <c r="O13" s="37"/>
      <c r="P13" s="37"/>
      <c r="Q13" s="37"/>
      <c r="R13" s="37"/>
      <c r="S13" s="37"/>
      <c r="T13" s="37"/>
      <c r="U13" s="37"/>
      <c r="V13" s="37"/>
      <c r="W13" s="37"/>
      <c r="X13" s="37"/>
      <c r="Y13" s="37"/>
      <c r="Z13" s="37"/>
    </row>
    <row r="14" spans="1:26" x14ac:dyDescent="0.35">
      <c r="A14" t="s">
        <v>433</v>
      </c>
      <c r="B14" s="2">
        <v>345</v>
      </c>
      <c r="C14" s="3">
        <v>0.02</v>
      </c>
      <c r="D14" s="2">
        <v>340</v>
      </c>
      <c r="E14" s="2">
        <v>0</v>
      </c>
      <c r="F14" s="2">
        <v>0</v>
      </c>
      <c r="G14" s="2">
        <v>0</v>
      </c>
      <c r="H14" s="2">
        <v>5</v>
      </c>
      <c r="I14" s="3">
        <v>0.99</v>
      </c>
      <c r="J14" s="3">
        <v>0</v>
      </c>
      <c r="K14" s="3">
        <v>0</v>
      </c>
      <c r="L14" s="3">
        <v>0</v>
      </c>
      <c r="M14" s="3">
        <v>0.01</v>
      </c>
      <c r="O14" s="37"/>
      <c r="P14" s="37"/>
      <c r="Q14" s="37"/>
      <c r="R14" s="37"/>
      <c r="S14" s="37"/>
      <c r="T14" s="37"/>
      <c r="U14" s="37"/>
      <c r="V14" s="37"/>
      <c r="W14" s="37"/>
      <c r="X14" s="37"/>
      <c r="Y14" s="37"/>
      <c r="Z14" s="37"/>
    </row>
    <row r="15" spans="1:26" x14ac:dyDescent="0.35">
      <c r="A15" t="s">
        <v>434</v>
      </c>
      <c r="B15" s="2">
        <v>2350</v>
      </c>
      <c r="C15" s="3">
        <v>0.02</v>
      </c>
      <c r="D15" s="2">
        <v>640</v>
      </c>
      <c r="E15" s="2">
        <v>940</v>
      </c>
      <c r="F15" s="2">
        <v>550</v>
      </c>
      <c r="G15" s="2">
        <v>1015</v>
      </c>
      <c r="H15" s="2">
        <v>280</v>
      </c>
      <c r="I15" s="3">
        <v>0.27</v>
      </c>
      <c r="J15" s="3">
        <v>0.4</v>
      </c>
      <c r="K15" s="3">
        <v>0.24</v>
      </c>
      <c r="L15" s="3">
        <v>0.43</v>
      </c>
      <c r="M15" s="3">
        <v>0.12</v>
      </c>
      <c r="O15" s="37"/>
      <c r="P15" s="37"/>
      <c r="Q15" s="37"/>
      <c r="R15" s="37"/>
      <c r="S15" s="37"/>
      <c r="T15" s="37"/>
      <c r="U15" s="37"/>
      <c r="V15" s="37"/>
      <c r="W15" s="37"/>
      <c r="X15" s="37"/>
      <c r="Y15" s="37"/>
      <c r="Z15" s="37"/>
    </row>
    <row r="16" spans="1:26" x14ac:dyDescent="0.35">
      <c r="A16" t="s">
        <v>435</v>
      </c>
      <c r="B16" s="2">
        <v>2285</v>
      </c>
      <c r="C16" s="3">
        <v>0.02</v>
      </c>
      <c r="D16" s="2">
        <v>645</v>
      </c>
      <c r="E16" s="2">
        <v>740</v>
      </c>
      <c r="F16" s="2">
        <v>690</v>
      </c>
      <c r="G16" s="2">
        <v>1520</v>
      </c>
      <c r="H16" s="2">
        <v>260</v>
      </c>
      <c r="I16" s="3">
        <v>0.28000000000000003</v>
      </c>
      <c r="J16" s="3">
        <v>0.32</v>
      </c>
      <c r="K16" s="3">
        <v>0.3</v>
      </c>
      <c r="L16" s="3">
        <v>0.67</v>
      </c>
      <c r="M16" s="3">
        <v>0.11</v>
      </c>
      <c r="O16" s="37"/>
      <c r="P16" s="37"/>
      <c r="Q16" s="37"/>
      <c r="R16" s="37"/>
      <c r="S16" s="37"/>
      <c r="T16" s="37"/>
      <c r="U16" s="37"/>
      <c r="V16" s="37"/>
      <c r="W16" s="37"/>
      <c r="X16" s="37"/>
      <c r="Y16" s="37"/>
      <c r="Z16" s="37"/>
    </row>
    <row r="17" spans="1:26" x14ac:dyDescent="0.35">
      <c r="A17" t="s">
        <v>436</v>
      </c>
      <c r="B17" s="2">
        <v>1630</v>
      </c>
      <c r="C17" s="3">
        <v>0.02</v>
      </c>
      <c r="D17" s="2">
        <v>655</v>
      </c>
      <c r="E17" s="2">
        <v>535</v>
      </c>
      <c r="F17" s="2">
        <v>425</v>
      </c>
      <c r="G17" s="2">
        <v>1190</v>
      </c>
      <c r="H17" s="2">
        <v>135</v>
      </c>
      <c r="I17" s="3">
        <v>0.4</v>
      </c>
      <c r="J17" s="3">
        <v>0.33</v>
      </c>
      <c r="K17" s="3">
        <v>0.26</v>
      </c>
      <c r="L17" s="3">
        <v>0.73</v>
      </c>
      <c r="M17" s="3">
        <v>0.08</v>
      </c>
      <c r="O17" s="37"/>
      <c r="P17" s="37"/>
      <c r="Q17" s="37"/>
      <c r="R17" s="37"/>
      <c r="S17" s="37"/>
      <c r="T17" s="37"/>
      <c r="U17" s="37"/>
      <c r="V17" s="37"/>
      <c r="W17" s="37"/>
      <c r="X17" s="37"/>
      <c r="Y17" s="37"/>
      <c r="Z17" s="37"/>
    </row>
    <row r="18" spans="1:26" x14ac:dyDescent="0.35">
      <c r="A18" t="s">
        <v>437</v>
      </c>
      <c r="B18" s="2">
        <v>1605</v>
      </c>
      <c r="C18" s="3">
        <v>0.02</v>
      </c>
      <c r="D18" s="2">
        <v>660</v>
      </c>
      <c r="E18" s="2">
        <v>450</v>
      </c>
      <c r="F18" s="2">
        <v>400</v>
      </c>
      <c r="G18" s="2">
        <v>1115</v>
      </c>
      <c r="H18" s="2">
        <v>180</v>
      </c>
      <c r="I18" s="3">
        <v>0.41</v>
      </c>
      <c r="J18" s="3">
        <v>0.28000000000000003</v>
      </c>
      <c r="K18" s="3">
        <v>0.25</v>
      </c>
      <c r="L18" s="3">
        <v>0.7</v>
      </c>
      <c r="M18" s="3">
        <v>0.11</v>
      </c>
      <c r="O18" s="37"/>
      <c r="P18" s="37"/>
      <c r="Q18" s="37"/>
      <c r="R18" s="37"/>
      <c r="S18" s="37"/>
      <c r="T18" s="37"/>
      <c r="U18" s="37"/>
      <c r="V18" s="37"/>
      <c r="W18" s="37"/>
      <c r="X18" s="37"/>
      <c r="Y18" s="37"/>
      <c r="Z18" s="37"/>
    </row>
    <row r="19" spans="1:26" x14ac:dyDescent="0.35">
      <c r="A19" t="s">
        <v>600</v>
      </c>
      <c r="B19" s="2">
        <v>8215</v>
      </c>
      <c r="C19" s="3">
        <v>0.02</v>
      </c>
      <c r="D19" s="2">
        <v>2940</v>
      </c>
      <c r="E19" s="2">
        <v>2670</v>
      </c>
      <c r="F19" s="2">
        <v>2065</v>
      </c>
      <c r="G19" s="2">
        <v>4845</v>
      </c>
      <c r="H19" s="2">
        <v>855</v>
      </c>
      <c r="I19" s="3">
        <v>0.36</v>
      </c>
      <c r="J19" s="3">
        <v>0.32</v>
      </c>
      <c r="K19" s="3">
        <v>0.25</v>
      </c>
      <c r="L19" s="3">
        <v>0.59</v>
      </c>
      <c r="M19" s="3">
        <v>0.1</v>
      </c>
      <c r="O19" s="37"/>
      <c r="P19" s="37"/>
      <c r="Q19" s="37"/>
      <c r="R19" s="37"/>
      <c r="S19" s="37"/>
      <c r="T19" s="37"/>
      <c r="U19" s="37"/>
      <c r="V19" s="37"/>
      <c r="W19" s="37"/>
      <c r="X19" s="37"/>
      <c r="Y19" s="37"/>
      <c r="Z19" s="37"/>
    </row>
    <row r="20" spans="1:26" x14ac:dyDescent="0.35">
      <c r="A20" t="s">
        <v>438</v>
      </c>
      <c r="B20" s="2">
        <v>260</v>
      </c>
      <c r="C20" s="3">
        <v>0.01</v>
      </c>
      <c r="D20" s="2">
        <v>245</v>
      </c>
      <c r="E20" s="2">
        <v>0</v>
      </c>
      <c r="F20" s="2">
        <v>0</v>
      </c>
      <c r="G20" s="2">
        <v>0</v>
      </c>
      <c r="H20" s="2">
        <v>15</v>
      </c>
      <c r="I20" s="3">
        <v>0.95</v>
      </c>
      <c r="J20" s="3">
        <v>0</v>
      </c>
      <c r="K20" s="3">
        <v>0</v>
      </c>
      <c r="L20" s="3">
        <v>0</v>
      </c>
      <c r="M20" s="3">
        <v>0.05</v>
      </c>
      <c r="O20" s="37"/>
      <c r="P20" s="37"/>
      <c r="Q20" s="37"/>
      <c r="R20" s="37"/>
      <c r="S20" s="37"/>
      <c r="T20" s="37"/>
      <c r="U20" s="37"/>
      <c r="V20" s="37"/>
      <c r="W20" s="37"/>
      <c r="X20" s="37"/>
      <c r="Y20" s="37"/>
      <c r="Z20" s="37"/>
    </row>
    <row r="21" spans="1:26" x14ac:dyDescent="0.35">
      <c r="A21" t="s">
        <v>439</v>
      </c>
      <c r="B21" s="2">
        <v>1330</v>
      </c>
      <c r="C21" s="3">
        <v>0.01</v>
      </c>
      <c r="D21" s="2">
        <v>350</v>
      </c>
      <c r="E21" s="2">
        <v>560</v>
      </c>
      <c r="F21" s="2">
        <v>310</v>
      </c>
      <c r="G21" s="2">
        <v>535</v>
      </c>
      <c r="H21" s="2">
        <v>140</v>
      </c>
      <c r="I21" s="3">
        <v>0.26</v>
      </c>
      <c r="J21" s="3">
        <v>0.42</v>
      </c>
      <c r="K21" s="3">
        <v>0.23</v>
      </c>
      <c r="L21" s="3">
        <v>0.4</v>
      </c>
      <c r="M21" s="3">
        <v>0.11</v>
      </c>
      <c r="O21" s="37"/>
      <c r="P21" s="37"/>
      <c r="Q21" s="37"/>
      <c r="R21" s="37"/>
      <c r="S21" s="37"/>
      <c r="T21" s="37"/>
      <c r="U21" s="37"/>
      <c r="V21" s="37"/>
      <c r="W21" s="37"/>
      <c r="X21" s="37"/>
      <c r="Y21" s="37"/>
      <c r="Z21" s="37"/>
    </row>
    <row r="22" spans="1:26" x14ac:dyDescent="0.35">
      <c r="A22" t="s">
        <v>440</v>
      </c>
      <c r="B22" s="2">
        <v>1405</v>
      </c>
      <c r="C22" s="3">
        <v>0.01</v>
      </c>
      <c r="D22" s="2">
        <v>380</v>
      </c>
      <c r="E22" s="2">
        <v>500</v>
      </c>
      <c r="F22" s="2">
        <v>400</v>
      </c>
      <c r="G22" s="2">
        <v>915</v>
      </c>
      <c r="H22" s="2">
        <v>175</v>
      </c>
      <c r="I22" s="3">
        <v>0.27</v>
      </c>
      <c r="J22" s="3">
        <v>0.36</v>
      </c>
      <c r="K22" s="3">
        <v>0.28000000000000003</v>
      </c>
      <c r="L22" s="3">
        <v>0.65</v>
      </c>
      <c r="M22" s="3">
        <v>0.12</v>
      </c>
      <c r="O22" s="37"/>
      <c r="P22" s="37"/>
      <c r="Q22" s="37"/>
      <c r="R22" s="37"/>
      <c r="S22" s="37"/>
      <c r="T22" s="37"/>
      <c r="U22" s="37"/>
      <c r="V22" s="37"/>
      <c r="W22" s="37"/>
      <c r="X22" s="37"/>
      <c r="Y22" s="37"/>
      <c r="Z22" s="37"/>
    </row>
    <row r="23" spans="1:26" x14ac:dyDescent="0.35">
      <c r="A23" t="s">
        <v>441</v>
      </c>
      <c r="B23" s="2">
        <v>960</v>
      </c>
      <c r="C23" s="3">
        <v>0.01</v>
      </c>
      <c r="D23" s="2">
        <v>305</v>
      </c>
      <c r="E23" s="2">
        <v>300</v>
      </c>
      <c r="F23" s="2">
        <v>345</v>
      </c>
      <c r="G23" s="2">
        <v>625</v>
      </c>
      <c r="H23" s="2">
        <v>85</v>
      </c>
      <c r="I23" s="3">
        <v>0.32</v>
      </c>
      <c r="J23" s="3">
        <v>0.31</v>
      </c>
      <c r="K23" s="3">
        <v>0.36</v>
      </c>
      <c r="L23" s="3">
        <v>0.65</v>
      </c>
      <c r="M23" s="3">
        <v>0.09</v>
      </c>
      <c r="O23" s="37"/>
      <c r="P23" s="37"/>
      <c r="Q23" s="37"/>
      <c r="R23" s="37"/>
      <c r="S23" s="37"/>
      <c r="T23" s="37"/>
      <c r="U23" s="37"/>
      <c r="V23" s="37"/>
      <c r="W23" s="37"/>
      <c r="X23" s="37"/>
      <c r="Y23" s="37"/>
      <c r="Z23" s="37"/>
    </row>
    <row r="24" spans="1:26" x14ac:dyDescent="0.35">
      <c r="A24" t="s">
        <v>442</v>
      </c>
      <c r="B24" s="2">
        <v>1070</v>
      </c>
      <c r="C24" s="3">
        <v>0.01</v>
      </c>
      <c r="D24" s="2">
        <v>395</v>
      </c>
      <c r="E24" s="2">
        <v>305</v>
      </c>
      <c r="F24" s="2">
        <v>295</v>
      </c>
      <c r="G24" s="2">
        <v>705</v>
      </c>
      <c r="H24" s="2">
        <v>145</v>
      </c>
      <c r="I24" s="3">
        <v>0.37</v>
      </c>
      <c r="J24" s="3">
        <v>0.28999999999999998</v>
      </c>
      <c r="K24" s="3">
        <v>0.28000000000000003</v>
      </c>
      <c r="L24" s="3">
        <v>0.66</v>
      </c>
      <c r="M24" s="3">
        <v>0.13</v>
      </c>
      <c r="O24" s="37"/>
      <c r="P24" s="37"/>
      <c r="Q24" s="37"/>
      <c r="R24" s="37"/>
      <c r="S24" s="37"/>
      <c r="T24" s="37"/>
      <c r="U24" s="37"/>
      <c r="V24" s="37"/>
      <c r="W24" s="37"/>
      <c r="X24" s="37"/>
      <c r="Y24" s="37"/>
      <c r="Z24" s="37"/>
    </row>
    <row r="25" spans="1:26" x14ac:dyDescent="0.35">
      <c r="A25" t="s">
        <v>601</v>
      </c>
      <c r="B25" s="2">
        <v>5025</v>
      </c>
      <c r="C25" s="3">
        <v>0.01</v>
      </c>
      <c r="D25" s="2">
        <v>1680</v>
      </c>
      <c r="E25" s="2">
        <v>1665</v>
      </c>
      <c r="F25" s="2">
        <v>1355</v>
      </c>
      <c r="G25" s="2">
        <v>2780</v>
      </c>
      <c r="H25" s="2">
        <v>555</v>
      </c>
      <c r="I25" s="3">
        <v>0.33</v>
      </c>
      <c r="J25" s="3">
        <v>0.33</v>
      </c>
      <c r="K25" s="3">
        <v>0.27</v>
      </c>
      <c r="L25" s="3">
        <v>0.55000000000000004</v>
      </c>
      <c r="M25" s="3">
        <v>0.11</v>
      </c>
      <c r="O25" s="37"/>
      <c r="P25" s="37"/>
      <c r="Q25" s="37"/>
      <c r="R25" s="37"/>
      <c r="S25" s="37"/>
      <c r="T25" s="37"/>
      <c r="U25" s="37"/>
      <c r="V25" s="37"/>
      <c r="W25" s="37"/>
      <c r="X25" s="37"/>
      <c r="Y25" s="37"/>
      <c r="Z25" s="37"/>
    </row>
    <row r="26" spans="1:26" x14ac:dyDescent="0.35">
      <c r="A26" t="s">
        <v>443</v>
      </c>
      <c r="B26" s="2">
        <v>165</v>
      </c>
      <c r="C26" s="3">
        <v>0.01</v>
      </c>
      <c r="D26" s="2">
        <v>155</v>
      </c>
      <c r="E26" s="2">
        <v>0</v>
      </c>
      <c r="F26" s="2">
        <v>0</v>
      </c>
      <c r="G26" s="2">
        <v>0</v>
      </c>
      <c r="H26" s="2">
        <v>10</v>
      </c>
      <c r="I26" s="3">
        <v>0.95</v>
      </c>
      <c r="J26" s="3">
        <v>0</v>
      </c>
      <c r="K26" s="3">
        <v>0</v>
      </c>
      <c r="L26" s="3">
        <v>0</v>
      </c>
      <c r="M26" s="3">
        <v>0.05</v>
      </c>
      <c r="O26" s="37"/>
      <c r="P26" s="37"/>
      <c r="Q26" s="37"/>
      <c r="R26" s="37"/>
      <c r="S26" s="37"/>
      <c r="T26" s="37"/>
      <c r="U26" s="37"/>
      <c r="V26" s="37"/>
      <c r="W26" s="37"/>
      <c r="X26" s="37"/>
      <c r="Y26" s="37"/>
      <c r="Z26" s="37"/>
    </row>
    <row r="27" spans="1:26" x14ac:dyDescent="0.35">
      <c r="A27" t="s">
        <v>444</v>
      </c>
      <c r="B27" s="2">
        <v>1375</v>
      </c>
      <c r="C27" s="3">
        <v>0.01</v>
      </c>
      <c r="D27" s="2">
        <v>320</v>
      </c>
      <c r="E27" s="2">
        <v>560</v>
      </c>
      <c r="F27" s="2">
        <v>340</v>
      </c>
      <c r="G27" s="2">
        <v>565</v>
      </c>
      <c r="H27" s="2">
        <v>175</v>
      </c>
      <c r="I27" s="3">
        <v>0.23</v>
      </c>
      <c r="J27" s="3">
        <v>0.41</v>
      </c>
      <c r="K27" s="3">
        <v>0.25</v>
      </c>
      <c r="L27" s="3">
        <v>0.41</v>
      </c>
      <c r="M27" s="3">
        <v>0.13</v>
      </c>
      <c r="O27" s="37"/>
      <c r="P27" s="37"/>
      <c r="Q27" s="37"/>
      <c r="R27" s="37"/>
      <c r="S27" s="37"/>
      <c r="T27" s="37"/>
      <c r="U27" s="37"/>
      <c r="V27" s="37"/>
      <c r="W27" s="37"/>
      <c r="X27" s="37"/>
      <c r="Y27" s="37"/>
      <c r="Z27" s="37"/>
    </row>
    <row r="28" spans="1:26" x14ac:dyDescent="0.35">
      <c r="A28" t="s">
        <v>445</v>
      </c>
      <c r="B28" s="2">
        <v>1300</v>
      </c>
      <c r="C28" s="3">
        <v>0.01</v>
      </c>
      <c r="D28" s="2">
        <v>375</v>
      </c>
      <c r="E28" s="2">
        <v>400</v>
      </c>
      <c r="F28" s="2">
        <v>390</v>
      </c>
      <c r="G28" s="2">
        <v>850</v>
      </c>
      <c r="H28" s="2">
        <v>150</v>
      </c>
      <c r="I28" s="3">
        <v>0.28999999999999998</v>
      </c>
      <c r="J28" s="3">
        <v>0.31</v>
      </c>
      <c r="K28" s="3">
        <v>0.3</v>
      </c>
      <c r="L28" s="3">
        <v>0.65</v>
      </c>
      <c r="M28" s="3">
        <v>0.11</v>
      </c>
      <c r="O28" s="37"/>
      <c r="P28" s="37"/>
      <c r="Q28" s="37"/>
      <c r="R28" s="37"/>
      <c r="S28" s="37"/>
      <c r="T28" s="37"/>
      <c r="U28" s="37"/>
      <c r="V28" s="37"/>
      <c r="W28" s="37"/>
      <c r="X28" s="37"/>
      <c r="Y28" s="37"/>
      <c r="Z28" s="37"/>
    </row>
    <row r="29" spans="1:26" x14ac:dyDescent="0.35">
      <c r="A29" t="s">
        <v>446</v>
      </c>
      <c r="B29" s="2">
        <v>885</v>
      </c>
      <c r="C29" s="3">
        <v>0.01</v>
      </c>
      <c r="D29" s="2">
        <v>365</v>
      </c>
      <c r="E29" s="2">
        <v>270</v>
      </c>
      <c r="F29" s="2">
        <v>255</v>
      </c>
      <c r="G29" s="2">
        <v>635</v>
      </c>
      <c r="H29" s="2">
        <v>70</v>
      </c>
      <c r="I29" s="3">
        <v>0.41</v>
      </c>
      <c r="J29" s="3">
        <v>0.31</v>
      </c>
      <c r="K29" s="3">
        <v>0.28999999999999998</v>
      </c>
      <c r="L29" s="3">
        <v>0.72</v>
      </c>
      <c r="M29" s="3">
        <v>0.08</v>
      </c>
      <c r="O29" s="37"/>
      <c r="P29" s="37"/>
      <c r="Q29" s="37"/>
      <c r="R29" s="37"/>
      <c r="S29" s="37"/>
      <c r="T29" s="37"/>
      <c r="U29" s="37"/>
      <c r="V29" s="37"/>
      <c r="W29" s="37"/>
      <c r="X29" s="37"/>
      <c r="Y29" s="37"/>
      <c r="Z29" s="37"/>
    </row>
    <row r="30" spans="1:26" x14ac:dyDescent="0.35">
      <c r="A30" t="s">
        <v>447</v>
      </c>
      <c r="B30" s="2">
        <v>990</v>
      </c>
      <c r="C30" s="3">
        <v>0.01</v>
      </c>
      <c r="D30" s="2">
        <v>390</v>
      </c>
      <c r="E30" s="2">
        <v>265</v>
      </c>
      <c r="F30" s="2">
        <v>250</v>
      </c>
      <c r="G30" s="2">
        <v>640</v>
      </c>
      <c r="H30" s="2">
        <v>155</v>
      </c>
      <c r="I30" s="3">
        <v>0.39</v>
      </c>
      <c r="J30" s="3">
        <v>0.27</v>
      </c>
      <c r="K30" s="3">
        <v>0.25</v>
      </c>
      <c r="L30" s="3">
        <v>0.65</v>
      </c>
      <c r="M30" s="3">
        <v>0.16</v>
      </c>
      <c r="O30" s="37"/>
      <c r="P30" s="37"/>
      <c r="Q30" s="37"/>
      <c r="R30" s="37"/>
      <c r="S30" s="37"/>
      <c r="T30" s="37"/>
      <c r="U30" s="37"/>
      <c r="V30" s="37"/>
      <c r="W30" s="37"/>
      <c r="X30" s="37"/>
      <c r="Y30" s="37"/>
      <c r="Z30" s="37"/>
    </row>
    <row r="31" spans="1:26" x14ac:dyDescent="0.35">
      <c r="A31" t="s">
        <v>602</v>
      </c>
      <c r="B31" s="2">
        <v>4715</v>
      </c>
      <c r="C31" s="3">
        <v>0.01</v>
      </c>
      <c r="D31" s="2">
        <v>1605</v>
      </c>
      <c r="E31" s="2">
        <v>1495</v>
      </c>
      <c r="F31" s="2">
        <v>1235</v>
      </c>
      <c r="G31" s="2">
        <v>2685</v>
      </c>
      <c r="H31" s="2">
        <v>555</v>
      </c>
      <c r="I31" s="3">
        <v>0.34</v>
      </c>
      <c r="J31" s="3">
        <v>0.32</v>
      </c>
      <c r="K31" s="3">
        <v>0.26</v>
      </c>
      <c r="L31" s="3">
        <v>0.56999999999999995</v>
      </c>
      <c r="M31" s="3">
        <v>0.12</v>
      </c>
      <c r="O31" s="37"/>
      <c r="P31" s="37"/>
      <c r="Q31" s="37"/>
      <c r="R31" s="37"/>
      <c r="S31" s="37"/>
      <c r="T31" s="37"/>
      <c r="U31" s="37"/>
      <c r="V31" s="37"/>
      <c r="W31" s="37"/>
      <c r="X31" s="37"/>
      <c r="Y31" s="37"/>
      <c r="Z31" s="37"/>
    </row>
    <row r="32" spans="1:26" x14ac:dyDescent="0.35">
      <c r="A32" t="s">
        <v>448</v>
      </c>
      <c r="B32" s="2">
        <v>430</v>
      </c>
      <c r="C32" s="3">
        <v>0.02</v>
      </c>
      <c r="D32" s="2">
        <v>415</v>
      </c>
      <c r="E32" s="2">
        <v>0</v>
      </c>
      <c r="F32" s="2">
        <v>0</v>
      </c>
      <c r="G32" s="2">
        <v>0</v>
      </c>
      <c r="H32" s="2">
        <v>15</v>
      </c>
      <c r="I32" s="3">
        <v>0.97</v>
      </c>
      <c r="J32" s="3">
        <v>0</v>
      </c>
      <c r="K32" s="3">
        <v>0</v>
      </c>
      <c r="L32" s="3">
        <v>0</v>
      </c>
      <c r="M32" s="3">
        <v>0.03</v>
      </c>
      <c r="O32" s="37"/>
      <c r="P32" s="37"/>
      <c r="Q32" s="37"/>
      <c r="R32" s="37"/>
      <c r="S32" s="37"/>
      <c r="T32" s="37"/>
      <c r="U32" s="37"/>
      <c r="V32" s="37"/>
      <c r="W32" s="37"/>
      <c r="X32" s="37"/>
      <c r="Y32" s="37"/>
      <c r="Z32" s="37"/>
    </row>
    <row r="33" spans="1:26" x14ac:dyDescent="0.35">
      <c r="A33" t="s">
        <v>449</v>
      </c>
      <c r="B33" s="2">
        <v>3300</v>
      </c>
      <c r="C33" s="3">
        <v>0.03</v>
      </c>
      <c r="D33" s="2">
        <v>855</v>
      </c>
      <c r="E33" s="2">
        <v>1405</v>
      </c>
      <c r="F33" s="2">
        <v>725</v>
      </c>
      <c r="G33" s="2">
        <v>1435</v>
      </c>
      <c r="H33" s="2">
        <v>375</v>
      </c>
      <c r="I33" s="3">
        <v>0.26</v>
      </c>
      <c r="J33" s="3">
        <v>0.43</v>
      </c>
      <c r="K33" s="3">
        <v>0.22</v>
      </c>
      <c r="L33" s="3">
        <v>0.43</v>
      </c>
      <c r="M33" s="3">
        <v>0.11</v>
      </c>
      <c r="O33" s="37"/>
      <c r="P33" s="37"/>
      <c r="Q33" s="37"/>
      <c r="R33" s="37"/>
      <c r="S33" s="37"/>
      <c r="T33" s="37"/>
      <c r="U33" s="37"/>
      <c r="V33" s="37"/>
      <c r="W33" s="37"/>
      <c r="X33" s="37"/>
      <c r="Y33" s="37"/>
      <c r="Z33" s="37"/>
    </row>
    <row r="34" spans="1:26" x14ac:dyDescent="0.35">
      <c r="A34" t="s">
        <v>450</v>
      </c>
      <c r="B34" s="2">
        <v>3080</v>
      </c>
      <c r="C34" s="3">
        <v>0.03</v>
      </c>
      <c r="D34" s="2">
        <v>845</v>
      </c>
      <c r="E34" s="2">
        <v>1105</v>
      </c>
      <c r="F34" s="2">
        <v>910</v>
      </c>
      <c r="G34" s="2">
        <v>2055</v>
      </c>
      <c r="H34" s="2">
        <v>320</v>
      </c>
      <c r="I34" s="3">
        <v>0.27</v>
      </c>
      <c r="J34" s="3">
        <v>0.36</v>
      </c>
      <c r="K34" s="3">
        <v>0.3</v>
      </c>
      <c r="L34" s="3">
        <v>0.67</v>
      </c>
      <c r="M34" s="3">
        <v>0.1</v>
      </c>
      <c r="O34" s="37"/>
      <c r="P34" s="37"/>
      <c r="Q34" s="37"/>
      <c r="R34" s="37"/>
      <c r="S34" s="37"/>
      <c r="T34" s="37"/>
      <c r="U34" s="37"/>
      <c r="V34" s="37"/>
      <c r="W34" s="37"/>
      <c r="X34" s="37"/>
      <c r="Y34" s="37"/>
      <c r="Z34" s="37"/>
    </row>
    <row r="35" spans="1:26" x14ac:dyDescent="0.35">
      <c r="A35" t="s">
        <v>451</v>
      </c>
      <c r="B35" s="2">
        <v>2290</v>
      </c>
      <c r="C35" s="3">
        <v>0.03</v>
      </c>
      <c r="D35" s="2">
        <v>820</v>
      </c>
      <c r="E35" s="2">
        <v>765</v>
      </c>
      <c r="F35" s="2">
        <v>745</v>
      </c>
      <c r="G35" s="2">
        <v>1555</v>
      </c>
      <c r="H35" s="2">
        <v>195</v>
      </c>
      <c r="I35" s="3">
        <v>0.36</v>
      </c>
      <c r="J35" s="3">
        <v>0.33</v>
      </c>
      <c r="K35" s="3">
        <v>0.33</v>
      </c>
      <c r="L35" s="3">
        <v>0.68</v>
      </c>
      <c r="M35" s="3">
        <v>0.09</v>
      </c>
      <c r="O35" s="37"/>
      <c r="P35" s="37"/>
      <c r="Q35" s="37"/>
      <c r="R35" s="37"/>
      <c r="S35" s="37"/>
      <c r="T35" s="37"/>
      <c r="U35" s="37"/>
      <c r="V35" s="37"/>
      <c r="W35" s="37"/>
      <c r="X35" s="37"/>
      <c r="Y35" s="37"/>
      <c r="Z35" s="37"/>
    </row>
    <row r="36" spans="1:26" x14ac:dyDescent="0.35">
      <c r="A36" t="s">
        <v>452</v>
      </c>
      <c r="B36" s="2">
        <v>2315</v>
      </c>
      <c r="C36" s="3">
        <v>0.03</v>
      </c>
      <c r="D36" s="2">
        <v>910</v>
      </c>
      <c r="E36" s="2">
        <v>690</v>
      </c>
      <c r="F36" s="2">
        <v>640</v>
      </c>
      <c r="G36" s="2">
        <v>1570</v>
      </c>
      <c r="H36" s="2">
        <v>245</v>
      </c>
      <c r="I36" s="3">
        <v>0.39</v>
      </c>
      <c r="J36" s="3">
        <v>0.3</v>
      </c>
      <c r="K36" s="3">
        <v>0.28000000000000003</v>
      </c>
      <c r="L36" s="3">
        <v>0.68</v>
      </c>
      <c r="M36" s="3">
        <v>0.11</v>
      </c>
      <c r="O36" s="37"/>
      <c r="P36" s="37"/>
      <c r="Q36" s="37"/>
      <c r="R36" s="37"/>
      <c r="S36" s="37"/>
      <c r="T36" s="37"/>
      <c r="U36" s="37"/>
      <c r="V36" s="37"/>
      <c r="W36" s="37"/>
      <c r="X36" s="37"/>
      <c r="Y36" s="37"/>
      <c r="Z36" s="37"/>
    </row>
    <row r="37" spans="1:26" x14ac:dyDescent="0.35">
      <c r="A37" t="s">
        <v>603</v>
      </c>
      <c r="B37" s="2">
        <v>11415</v>
      </c>
      <c r="C37" s="3">
        <v>0.03</v>
      </c>
      <c r="D37" s="2">
        <v>3845</v>
      </c>
      <c r="E37" s="2">
        <v>3965</v>
      </c>
      <c r="F37" s="2">
        <v>3020</v>
      </c>
      <c r="G37" s="2">
        <v>6610</v>
      </c>
      <c r="H37" s="2">
        <v>1150</v>
      </c>
      <c r="I37" s="3">
        <v>0.34</v>
      </c>
      <c r="J37" s="3">
        <v>0.35</v>
      </c>
      <c r="K37" s="3">
        <v>0.26</v>
      </c>
      <c r="L37" s="3">
        <v>0.57999999999999996</v>
      </c>
      <c r="M37" s="3">
        <v>0.1</v>
      </c>
      <c r="O37" s="37"/>
      <c r="P37" s="37"/>
      <c r="Q37" s="37"/>
      <c r="R37" s="37"/>
      <c r="S37" s="37"/>
      <c r="T37" s="37"/>
      <c r="U37" s="37"/>
      <c r="V37" s="37"/>
      <c r="W37" s="37"/>
      <c r="X37" s="37"/>
      <c r="Y37" s="37"/>
      <c r="Z37" s="37"/>
    </row>
    <row r="38" spans="1:26" x14ac:dyDescent="0.35">
      <c r="A38" t="s">
        <v>453</v>
      </c>
      <c r="B38" s="2">
        <v>605</v>
      </c>
      <c r="C38" s="3">
        <v>0.03</v>
      </c>
      <c r="D38" s="2">
        <v>590</v>
      </c>
      <c r="E38" s="2">
        <v>0</v>
      </c>
      <c r="F38" s="2">
        <v>0</v>
      </c>
      <c r="G38" s="2">
        <v>0</v>
      </c>
      <c r="H38" s="2">
        <v>20</v>
      </c>
      <c r="I38" s="3">
        <v>0.97</v>
      </c>
      <c r="J38" s="3">
        <v>0</v>
      </c>
      <c r="K38" s="3">
        <v>0</v>
      </c>
      <c r="L38" s="3">
        <v>0</v>
      </c>
      <c r="M38" s="3">
        <v>0.03</v>
      </c>
      <c r="O38" s="37"/>
      <c r="P38" s="37"/>
      <c r="Q38" s="37"/>
      <c r="R38" s="37"/>
      <c r="S38" s="37"/>
      <c r="T38" s="37"/>
      <c r="U38" s="37"/>
      <c r="V38" s="37"/>
      <c r="W38" s="37"/>
      <c r="X38" s="37"/>
      <c r="Y38" s="37"/>
      <c r="Z38" s="37"/>
    </row>
    <row r="39" spans="1:26" x14ac:dyDescent="0.35">
      <c r="A39" t="s">
        <v>454</v>
      </c>
      <c r="B39" s="2">
        <v>4485</v>
      </c>
      <c r="C39" s="3">
        <v>0.04</v>
      </c>
      <c r="D39" s="2">
        <v>1070</v>
      </c>
      <c r="E39" s="2">
        <v>1780</v>
      </c>
      <c r="F39" s="2">
        <v>1025</v>
      </c>
      <c r="G39" s="2">
        <v>1920</v>
      </c>
      <c r="H39" s="2">
        <v>555</v>
      </c>
      <c r="I39" s="3">
        <v>0.24</v>
      </c>
      <c r="J39" s="3">
        <v>0.4</v>
      </c>
      <c r="K39" s="3">
        <v>0.23</v>
      </c>
      <c r="L39" s="3">
        <v>0.43</v>
      </c>
      <c r="M39" s="3">
        <v>0.12</v>
      </c>
      <c r="O39" s="37"/>
      <c r="P39" s="37"/>
      <c r="Q39" s="37"/>
      <c r="R39" s="37"/>
      <c r="S39" s="37"/>
      <c r="T39" s="37"/>
      <c r="U39" s="37"/>
      <c r="V39" s="37"/>
      <c r="W39" s="37"/>
      <c r="X39" s="37"/>
      <c r="Y39" s="37"/>
      <c r="Z39" s="37"/>
    </row>
    <row r="40" spans="1:26" x14ac:dyDescent="0.35">
      <c r="A40" t="s">
        <v>455</v>
      </c>
      <c r="B40" s="2">
        <v>3760</v>
      </c>
      <c r="C40" s="3">
        <v>0.03</v>
      </c>
      <c r="D40" s="2">
        <v>1055</v>
      </c>
      <c r="E40" s="2">
        <v>1185</v>
      </c>
      <c r="F40" s="2">
        <v>1045</v>
      </c>
      <c r="G40" s="2">
        <v>2535</v>
      </c>
      <c r="H40" s="2">
        <v>445</v>
      </c>
      <c r="I40" s="3">
        <v>0.28000000000000003</v>
      </c>
      <c r="J40" s="3">
        <v>0.31</v>
      </c>
      <c r="K40" s="3">
        <v>0.28000000000000003</v>
      </c>
      <c r="L40" s="3">
        <v>0.67</v>
      </c>
      <c r="M40" s="3">
        <v>0.12</v>
      </c>
      <c r="O40" s="37"/>
      <c r="P40" s="37"/>
      <c r="Q40" s="37"/>
      <c r="R40" s="37"/>
      <c r="S40" s="37"/>
      <c r="T40" s="37"/>
      <c r="U40" s="37"/>
      <c r="V40" s="37"/>
      <c r="W40" s="37"/>
      <c r="X40" s="37"/>
      <c r="Y40" s="37"/>
      <c r="Z40" s="37"/>
    </row>
    <row r="41" spans="1:26" x14ac:dyDescent="0.35">
      <c r="A41" t="s">
        <v>456</v>
      </c>
      <c r="B41" s="2">
        <v>2950</v>
      </c>
      <c r="C41" s="3">
        <v>0.04</v>
      </c>
      <c r="D41" s="2">
        <v>1065</v>
      </c>
      <c r="E41" s="2">
        <v>900</v>
      </c>
      <c r="F41" s="2">
        <v>895</v>
      </c>
      <c r="G41" s="2">
        <v>2055</v>
      </c>
      <c r="H41" s="2">
        <v>285</v>
      </c>
      <c r="I41" s="3">
        <v>0.36</v>
      </c>
      <c r="J41" s="3">
        <v>0.31</v>
      </c>
      <c r="K41" s="3">
        <v>0.3</v>
      </c>
      <c r="L41" s="3">
        <v>0.7</v>
      </c>
      <c r="M41" s="3">
        <v>0.1</v>
      </c>
      <c r="O41" s="37"/>
      <c r="P41" s="37"/>
      <c r="Q41" s="37"/>
      <c r="R41" s="37"/>
      <c r="S41" s="37"/>
      <c r="T41" s="37"/>
      <c r="U41" s="37"/>
      <c r="V41" s="37"/>
      <c r="W41" s="37"/>
      <c r="X41" s="37"/>
      <c r="Y41" s="37"/>
      <c r="Z41" s="37"/>
    </row>
    <row r="42" spans="1:26" x14ac:dyDescent="0.35">
      <c r="A42" t="s">
        <v>457</v>
      </c>
      <c r="B42" s="2">
        <v>2915</v>
      </c>
      <c r="C42" s="3">
        <v>0.03</v>
      </c>
      <c r="D42" s="2">
        <v>1205</v>
      </c>
      <c r="E42" s="2">
        <v>785</v>
      </c>
      <c r="F42" s="2">
        <v>775</v>
      </c>
      <c r="G42" s="2">
        <v>2010</v>
      </c>
      <c r="H42" s="2">
        <v>310</v>
      </c>
      <c r="I42" s="3">
        <v>0.41</v>
      </c>
      <c r="J42" s="3">
        <v>0.27</v>
      </c>
      <c r="K42" s="3">
        <v>0.27</v>
      </c>
      <c r="L42" s="3">
        <v>0.69</v>
      </c>
      <c r="M42" s="3">
        <v>0.11</v>
      </c>
      <c r="O42" s="37"/>
      <c r="P42" s="37"/>
      <c r="Q42" s="37"/>
      <c r="R42" s="37"/>
      <c r="S42" s="37"/>
      <c r="T42" s="37"/>
      <c r="U42" s="37"/>
      <c r="V42" s="37"/>
      <c r="W42" s="37"/>
      <c r="X42" s="37"/>
      <c r="Y42" s="37"/>
      <c r="Z42" s="37"/>
    </row>
    <row r="43" spans="1:26" x14ac:dyDescent="0.35">
      <c r="A43" t="s">
        <v>604</v>
      </c>
      <c r="B43" s="2">
        <v>14720</v>
      </c>
      <c r="C43" s="3">
        <v>0.03</v>
      </c>
      <c r="D43" s="2">
        <v>4985</v>
      </c>
      <c r="E43" s="2">
        <v>4645</v>
      </c>
      <c r="F43" s="2">
        <v>3740</v>
      </c>
      <c r="G43" s="2">
        <v>8525</v>
      </c>
      <c r="H43" s="2">
        <v>1615</v>
      </c>
      <c r="I43" s="3">
        <v>0.34</v>
      </c>
      <c r="J43" s="3">
        <v>0.32</v>
      </c>
      <c r="K43" s="3">
        <v>0.25</v>
      </c>
      <c r="L43" s="3">
        <v>0.57999999999999996</v>
      </c>
      <c r="M43" s="3">
        <v>0.11</v>
      </c>
      <c r="O43" s="37"/>
      <c r="P43" s="37"/>
      <c r="Q43" s="37"/>
      <c r="R43" s="37"/>
      <c r="S43" s="37"/>
      <c r="T43" s="37"/>
      <c r="U43" s="37"/>
      <c r="V43" s="37"/>
      <c r="W43" s="37"/>
      <c r="X43" s="37"/>
      <c r="Y43" s="37"/>
      <c r="Z43" s="37"/>
    </row>
    <row r="44" spans="1:26" x14ac:dyDescent="0.35">
      <c r="A44" t="s">
        <v>458</v>
      </c>
      <c r="B44" s="2">
        <v>555</v>
      </c>
      <c r="C44" s="3">
        <v>0.03</v>
      </c>
      <c r="D44" s="2">
        <v>530</v>
      </c>
      <c r="E44" s="2">
        <v>0</v>
      </c>
      <c r="F44" s="2">
        <v>0</v>
      </c>
      <c r="G44" s="2">
        <v>0</v>
      </c>
      <c r="H44" s="2">
        <v>25</v>
      </c>
      <c r="I44" s="3">
        <v>0.95</v>
      </c>
      <c r="J44" s="3">
        <v>0</v>
      </c>
      <c r="K44" s="3">
        <v>0</v>
      </c>
      <c r="L44" s="3">
        <v>0</v>
      </c>
      <c r="M44" s="3">
        <v>0.05</v>
      </c>
      <c r="O44" s="37"/>
      <c r="P44" s="37"/>
      <c r="Q44" s="37"/>
      <c r="R44" s="37"/>
      <c r="S44" s="37"/>
      <c r="T44" s="37"/>
      <c r="U44" s="37"/>
      <c r="V44" s="37"/>
      <c r="W44" s="37"/>
      <c r="X44" s="37"/>
      <c r="Y44" s="37"/>
      <c r="Z44" s="37"/>
    </row>
    <row r="45" spans="1:26" x14ac:dyDescent="0.35">
      <c r="A45" t="s">
        <v>459</v>
      </c>
      <c r="B45" s="2">
        <v>3835</v>
      </c>
      <c r="C45" s="3">
        <v>0.03</v>
      </c>
      <c r="D45" s="2">
        <v>980</v>
      </c>
      <c r="E45" s="2">
        <v>1530</v>
      </c>
      <c r="F45" s="2">
        <v>780</v>
      </c>
      <c r="G45" s="2">
        <v>1590</v>
      </c>
      <c r="H45" s="2">
        <v>515</v>
      </c>
      <c r="I45" s="3">
        <v>0.26</v>
      </c>
      <c r="J45" s="3">
        <v>0.4</v>
      </c>
      <c r="K45" s="3">
        <v>0.2</v>
      </c>
      <c r="L45" s="3">
        <v>0.41</v>
      </c>
      <c r="M45" s="3">
        <v>0.13</v>
      </c>
      <c r="O45" s="37"/>
      <c r="P45" s="37"/>
      <c r="Q45" s="37"/>
      <c r="R45" s="37"/>
      <c r="S45" s="37"/>
      <c r="T45" s="37"/>
      <c r="U45" s="37"/>
      <c r="V45" s="37"/>
      <c r="W45" s="37"/>
      <c r="X45" s="37"/>
      <c r="Y45" s="37"/>
      <c r="Z45" s="37"/>
    </row>
    <row r="46" spans="1:26" x14ac:dyDescent="0.35">
      <c r="A46" t="s">
        <v>460</v>
      </c>
      <c r="B46" s="2">
        <v>3405</v>
      </c>
      <c r="C46" s="3">
        <v>0.03</v>
      </c>
      <c r="D46" s="2">
        <v>990</v>
      </c>
      <c r="E46" s="2">
        <v>1095</v>
      </c>
      <c r="F46" s="2">
        <v>965</v>
      </c>
      <c r="G46" s="2">
        <v>2305</v>
      </c>
      <c r="H46" s="2">
        <v>385</v>
      </c>
      <c r="I46" s="3">
        <v>0.28999999999999998</v>
      </c>
      <c r="J46" s="3">
        <v>0.32</v>
      </c>
      <c r="K46" s="3">
        <v>0.28000000000000003</v>
      </c>
      <c r="L46" s="3">
        <v>0.68</v>
      </c>
      <c r="M46" s="3">
        <v>0.11</v>
      </c>
      <c r="O46" s="37"/>
      <c r="P46" s="37"/>
      <c r="Q46" s="37"/>
      <c r="R46" s="37"/>
      <c r="S46" s="37"/>
      <c r="T46" s="37"/>
      <c r="U46" s="37"/>
      <c r="V46" s="37"/>
      <c r="W46" s="37"/>
      <c r="X46" s="37"/>
      <c r="Y46" s="37"/>
      <c r="Z46" s="37"/>
    </row>
    <row r="47" spans="1:26" x14ac:dyDescent="0.35">
      <c r="A47" t="s">
        <v>461</v>
      </c>
      <c r="B47" s="2">
        <v>2400</v>
      </c>
      <c r="C47" s="3">
        <v>0.03</v>
      </c>
      <c r="D47" s="2">
        <v>915</v>
      </c>
      <c r="E47" s="2">
        <v>800</v>
      </c>
      <c r="F47" s="2">
        <v>660</v>
      </c>
      <c r="G47" s="2">
        <v>1700</v>
      </c>
      <c r="H47" s="2">
        <v>210</v>
      </c>
      <c r="I47" s="3">
        <v>0.38</v>
      </c>
      <c r="J47" s="3">
        <v>0.33</v>
      </c>
      <c r="K47" s="3">
        <v>0.28000000000000003</v>
      </c>
      <c r="L47" s="3">
        <v>0.71</v>
      </c>
      <c r="M47" s="3">
        <v>0.09</v>
      </c>
      <c r="O47" s="37"/>
      <c r="P47" s="37"/>
      <c r="Q47" s="37"/>
      <c r="R47" s="37"/>
      <c r="S47" s="37"/>
      <c r="T47" s="37"/>
      <c r="U47" s="37"/>
      <c r="V47" s="37"/>
      <c r="W47" s="37"/>
      <c r="X47" s="37"/>
      <c r="Y47" s="37"/>
      <c r="Z47" s="37"/>
    </row>
    <row r="48" spans="1:26" x14ac:dyDescent="0.35">
      <c r="A48" t="s">
        <v>462</v>
      </c>
      <c r="B48" s="2">
        <v>2450</v>
      </c>
      <c r="C48" s="3">
        <v>0.03</v>
      </c>
      <c r="D48" s="2">
        <v>975</v>
      </c>
      <c r="E48" s="2">
        <v>720</v>
      </c>
      <c r="F48" s="2">
        <v>665</v>
      </c>
      <c r="G48" s="2">
        <v>1660</v>
      </c>
      <c r="H48" s="2">
        <v>285</v>
      </c>
      <c r="I48" s="3">
        <v>0.4</v>
      </c>
      <c r="J48" s="3">
        <v>0.28999999999999998</v>
      </c>
      <c r="K48" s="3">
        <v>0.27</v>
      </c>
      <c r="L48" s="3">
        <v>0.68</v>
      </c>
      <c r="M48" s="3">
        <v>0.12</v>
      </c>
      <c r="O48" s="37"/>
      <c r="P48" s="37"/>
      <c r="Q48" s="37"/>
      <c r="R48" s="37"/>
      <c r="S48" s="37"/>
      <c r="T48" s="37"/>
      <c r="U48" s="37"/>
      <c r="V48" s="37"/>
      <c r="W48" s="37"/>
      <c r="X48" s="37"/>
      <c r="Y48" s="37"/>
      <c r="Z48" s="37"/>
    </row>
    <row r="49" spans="1:26" x14ac:dyDescent="0.35">
      <c r="A49" t="s">
        <v>605</v>
      </c>
      <c r="B49" s="2">
        <v>12645</v>
      </c>
      <c r="C49" s="3">
        <v>0.03</v>
      </c>
      <c r="D49" s="2">
        <v>4395</v>
      </c>
      <c r="E49" s="2">
        <v>4145</v>
      </c>
      <c r="F49" s="2">
        <v>3075</v>
      </c>
      <c r="G49" s="2">
        <v>7255</v>
      </c>
      <c r="H49" s="2">
        <v>1425</v>
      </c>
      <c r="I49" s="3">
        <v>0.35</v>
      </c>
      <c r="J49" s="3">
        <v>0.33</v>
      </c>
      <c r="K49" s="3">
        <v>0.24</v>
      </c>
      <c r="L49" s="3">
        <v>0.56999999999999995</v>
      </c>
      <c r="M49" s="3">
        <v>0.11</v>
      </c>
      <c r="O49" s="37"/>
      <c r="P49" s="37"/>
      <c r="Q49" s="37"/>
      <c r="R49" s="37"/>
      <c r="S49" s="37"/>
      <c r="T49" s="37"/>
      <c r="U49" s="37"/>
      <c r="V49" s="37"/>
      <c r="W49" s="37"/>
      <c r="X49" s="37"/>
      <c r="Y49" s="37"/>
      <c r="Z49" s="37"/>
    </row>
    <row r="50" spans="1:26" x14ac:dyDescent="0.35">
      <c r="A50" t="s">
        <v>463</v>
      </c>
      <c r="B50" s="2">
        <v>180</v>
      </c>
      <c r="C50" s="3">
        <v>0.01</v>
      </c>
      <c r="D50" s="2">
        <v>175</v>
      </c>
      <c r="E50" s="2">
        <v>0</v>
      </c>
      <c r="F50" s="2">
        <v>0</v>
      </c>
      <c r="G50" s="2">
        <v>0</v>
      </c>
      <c r="H50" s="2">
        <v>5</v>
      </c>
      <c r="I50" s="3">
        <v>0.97</v>
      </c>
      <c r="J50" s="3">
        <v>0</v>
      </c>
      <c r="K50" s="3">
        <v>0</v>
      </c>
      <c r="L50" s="3">
        <v>0</v>
      </c>
      <c r="M50" s="3">
        <v>0.03</v>
      </c>
      <c r="O50" s="37"/>
      <c r="P50" s="37"/>
      <c r="Q50" s="37"/>
      <c r="R50" s="37"/>
      <c r="S50" s="37"/>
      <c r="T50" s="37"/>
      <c r="U50" s="37"/>
      <c r="V50" s="37"/>
      <c r="W50" s="37"/>
      <c r="X50" s="37"/>
      <c r="Y50" s="37"/>
      <c r="Z50" s="37"/>
    </row>
    <row r="51" spans="1:26" x14ac:dyDescent="0.35">
      <c r="A51" t="s">
        <v>464</v>
      </c>
      <c r="B51" s="2">
        <v>1220</v>
      </c>
      <c r="C51" s="3">
        <v>0.01</v>
      </c>
      <c r="D51" s="2">
        <v>320</v>
      </c>
      <c r="E51" s="2">
        <v>475</v>
      </c>
      <c r="F51" s="2">
        <v>270</v>
      </c>
      <c r="G51" s="2">
        <v>495</v>
      </c>
      <c r="H51" s="2">
        <v>165</v>
      </c>
      <c r="I51" s="3">
        <v>0.26</v>
      </c>
      <c r="J51" s="3">
        <v>0.39</v>
      </c>
      <c r="K51" s="3">
        <v>0.22</v>
      </c>
      <c r="L51" s="3">
        <v>0.41</v>
      </c>
      <c r="M51" s="3">
        <v>0.14000000000000001</v>
      </c>
      <c r="O51" s="37"/>
      <c r="P51" s="37"/>
      <c r="Q51" s="37"/>
      <c r="R51" s="37"/>
      <c r="S51" s="37"/>
      <c r="T51" s="37"/>
      <c r="U51" s="37"/>
      <c r="V51" s="37"/>
      <c r="W51" s="37"/>
      <c r="X51" s="37"/>
      <c r="Y51" s="37"/>
      <c r="Z51" s="37"/>
    </row>
    <row r="52" spans="1:26" x14ac:dyDescent="0.35">
      <c r="A52" t="s">
        <v>465</v>
      </c>
      <c r="B52" s="2">
        <v>1220</v>
      </c>
      <c r="C52" s="3">
        <v>0.01</v>
      </c>
      <c r="D52" s="2">
        <v>305</v>
      </c>
      <c r="E52" s="2">
        <v>375</v>
      </c>
      <c r="F52" s="2">
        <v>390</v>
      </c>
      <c r="G52" s="2">
        <v>725</v>
      </c>
      <c r="H52" s="2">
        <v>160</v>
      </c>
      <c r="I52" s="3">
        <v>0.25</v>
      </c>
      <c r="J52" s="3">
        <v>0.31</v>
      </c>
      <c r="K52" s="3">
        <v>0.32</v>
      </c>
      <c r="L52" s="3">
        <v>0.59</v>
      </c>
      <c r="M52" s="3">
        <v>0.13</v>
      </c>
      <c r="O52" s="37"/>
      <c r="P52" s="37"/>
      <c r="Q52" s="37"/>
      <c r="R52" s="37"/>
      <c r="S52" s="37"/>
      <c r="T52" s="37"/>
      <c r="U52" s="37"/>
      <c r="V52" s="37"/>
      <c r="W52" s="37"/>
      <c r="X52" s="37"/>
      <c r="Y52" s="37"/>
      <c r="Z52" s="37"/>
    </row>
    <row r="53" spans="1:26" x14ac:dyDescent="0.35">
      <c r="A53" t="s">
        <v>466</v>
      </c>
      <c r="B53" s="2">
        <v>890</v>
      </c>
      <c r="C53" s="3">
        <v>0.01</v>
      </c>
      <c r="D53" s="2">
        <v>335</v>
      </c>
      <c r="E53" s="2">
        <v>265</v>
      </c>
      <c r="F53" s="2">
        <v>255</v>
      </c>
      <c r="G53" s="2">
        <v>615</v>
      </c>
      <c r="H53" s="2">
        <v>95</v>
      </c>
      <c r="I53" s="3">
        <v>0.38</v>
      </c>
      <c r="J53" s="3">
        <v>0.3</v>
      </c>
      <c r="K53" s="3">
        <v>0.28000000000000003</v>
      </c>
      <c r="L53" s="3">
        <v>0.69</v>
      </c>
      <c r="M53" s="3">
        <v>0.11</v>
      </c>
      <c r="O53" s="37"/>
      <c r="P53" s="37"/>
      <c r="Q53" s="37"/>
      <c r="R53" s="37"/>
      <c r="S53" s="37"/>
      <c r="T53" s="37"/>
      <c r="U53" s="37"/>
      <c r="V53" s="37"/>
      <c r="W53" s="37"/>
      <c r="X53" s="37"/>
      <c r="Y53" s="37"/>
      <c r="Z53" s="37"/>
    </row>
    <row r="54" spans="1:26" x14ac:dyDescent="0.35">
      <c r="A54" t="s">
        <v>467</v>
      </c>
      <c r="B54" s="2">
        <v>800</v>
      </c>
      <c r="C54" s="3">
        <v>0.01</v>
      </c>
      <c r="D54" s="2">
        <v>315</v>
      </c>
      <c r="E54" s="2">
        <v>225</v>
      </c>
      <c r="F54" s="2">
        <v>200</v>
      </c>
      <c r="G54" s="2">
        <v>535</v>
      </c>
      <c r="H54" s="2">
        <v>100</v>
      </c>
      <c r="I54" s="3">
        <v>0.39</v>
      </c>
      <c r="J54" s="3">
        <v>0.28000000000000003</v>
      </c>
      <c r="K54" s="3">
        <v>0.25</v>
      </c>
      <c r="L54" s="3">
        <v>0.67</v>
      </c>
      <c r="M54" s="3">
        <v>0.12</v>
      </c>
      <c r="O54" s="37"/>
      <c r="P54" s="37"/>
      <c r="Q54" s="37"/>
      <c r="R54" s="37"/>
      <c r="S54" s="37"/>
      <c r="T54" s="37"/>
      <c r="U54" s="37"/>
      <c r="V54" s="37"/>
      <c r="W54" s="37"/>
      <c r="X54" s="37"/>
      <c r="Y54" s="37"/>
      <c r="Z54" s="37"/>
    </row>
    <row r="55" spans="1:26" x14ac:dyDescent="0.35">
      <c r="A55" t="s">
        <v>606</v>
      </c>
      <c r="B55" s="2">
        <v>4315</v>
      </c>
      <c r="C55" s="3">
        <v>0.01</v>
      </c>
      <c r="D55" s="2">
        <v>1450</v>
      </c>
      <c r="E55" s="2">
        <v>1340</v>
      </c>
      <c r="F55" s="2">
        <v>1115</v>
      </c>
      <c r="G55" s="2">
        <v>2365</v>
      </c>
      <c r="H55" s="2">
        <v>530</v>
      </c>
      <c r="I55" s="3">
        <v>0.34</v>
      </c>
      <c r="J55" s="3">
        <v>0.31</v>
      </c>
      <c r="K55" s="3">
        <v>0.26</v>
      </c>
      <c r="L55" s="3">
        <v>0.55000000000000004</v>
      </c>
      <c r="M55" s="3">
        <v>0.12</v>
      </c>
      <c r="O55" s="37"/>
      <c r="P55" s="37"/>
      <c r="Q55" s="37"/>
      <c r="R55" s="37"/>
      <c r="S55" s="37"/>
      <c r="T55" s="37"/>
      <c r="U55" s="37"/>
      <c r="V55" s="37"/>
      <c r="W55" s="37"/>
      <c r="X55" s="37"/>
      <c r="Y55" s="37"/>
      <c r="Z55" s="37"/>
    </row>
    <row r="56" spans="1:26" x14ac:dyDescent="0.35">
      <c r="A56" t="s">
        <v>468</v>
      </c>
      <c r="B56" s="2">
        <v>300</v>
      </c>
      <c r="C56" s="3">
        <v>0.02</v>
      </c>
      <c r="D56" s="2">
        <v>290</v>
      </c>
      <c r="E56" s="2">
        <v>0</v>
      </c>
      <c r="F56" s="2">
        <v>0</v>
      </c>
      <c r="G56" s="2">
        <v>0</v>
      </c>
      <c r="H56" s="2">
        <v>10</v>
      </c>
      <c r="I56" s="3">
        <v>0.97</v>
      </c>
      <c r="J56" s="3">
        <v>0</v>
      </c>
      <c r="K56" s="3">
        <v>0</v>
      </c>
      <c r="L56" s="3">
        <v>0</v>
      </c>
      <c r="M56" s="3">
        <v>0.03</v>
      </c>
      <c r="O56" s="37"/>
      <c r="P56" s="37"/>
      <c r="Q56" s="37"/>
      <c r="R56" s="37"/>
      <c r="S56" s="37"/>
      <c r="T56" s="37"/>
      <c r="U56" s="37"/>
      <c r="V56" s="37"/>
      <c r="W56" s="37"/>
      <c r="X56" s="37"/>
      <c r="Y56" s="37"/>
      <c r="Z56" s="37"/>
    </row>
    <row r="57" spans="1:26" x14ac:dyDescent="0.35">
      <c r="A57" t="s">
        <v>469</v>
      </c>
      <c r="B57" s="2">
        <v>2090</v>
      </c>
      <c r="C57" s="3">
        <v>0.02</v>
      </c>
      <c r="D57" s="2">
        <v>490</v>
      </c>
      <c r="E57" s="2">
        <v>830</v>
      </c>
      <c r="F57" s="2">
        <v>510</v>
      </c>
      <c r="G57" s="2">
        <v>860</v>
      </c>
      <c r="H57" s="2">
        <v>265</v>
      </c>
      <c r="I57" s="3">
        <v>0.23</v>
      </c>
      <c r="J57" s="3">
        <v>0.4</v>
      </c>
      <c r="K57" s="3">
        <v>0.24</v>
      </c>
      <c r="L57" s="3">
        <v>0.41</v>
      </c>
      <c r="M57" s="3">
        <v>0.13</v>
      </c>
      <c r="O57" s="37"/>
      <c r="P57" s="37"/>
      <c r="Q57" s="37"/>
      <c r="R57" s="37"/>
      <c r="S57" s="37"/>
      <c r="T57" s="37"/>
      <c r="U57" s="37"/>
      <c r="V57" s="37"/>
      <c r="W57" s="37"/>
      <c r="X57" s="37"/>
      <c r="Y57" s="37"/>
      <c r="Z57" s="37"/>
    </row>
    <row r="58" spans="1:26" x14ac:dyDescent="0.35">
      <c r="A58" t="s">
        <v>470</v>
      </c>
      <c r="B58" s="2">
        <v>1945</v>
      </c>
      <c r="C58" s="3">
        <v>0.02</v>
      </c>
      <c r="D58" s="2">
        <v>535</v>
      </c>
      <c r="E58" s="2">
        <v>630</v>
      </c>
      <c r="F58" s="2">
        <v>595</v>
      </c>
      <c r="G58" s="2">
        <v>1265</v>
      </c>
      <c r="H58" s="2">
        <v>240</v>
      </c>
      <c r="I58" s="3">
        <v>0.28000000000000003</v>
      </c>
      <c r="J58" s="3">
        <v>0.32</v>
      </c>
      <c r="K58" s="3">
        <v>0.31</v>
      </c>
      <c r="L58" s="3">
        <v>0.65</v>
      </c>
      <c r="M58" s="3">
        <v>0.12</v>
      </c>
      <c r="O58" s="37"/>
      <c r="P58" s="37"/>
      <c r="Q58" s="37"/>
      <c r="R58" s="37"/>
      <c r="S58" s="37"/>
      <c r="T58" s="37"/>
      <c r="U58" s="37"/>
      <c r="V58" s="37"/>
      <c r="W58" s="37"/>
      <c r="X58" s="37"/>
      <c r="Y58" s="37"/>
      <c r="Z58" s="37"/>
    </row>
    <row r="59" spans="1:26" x14ac:dyDescent="0.35">
      <c r="A59" t="s">
        <v>471</v>
      </c>
      <c r="B59" s="2">
        <v>1500</v>
      </c>
      <c r="C59" s="3">
        <v>0.02</v>
      </c>
      <c r="D59" s="2">
        <v>605</v>
      </c>
      <c r="E59" s="2">
        <v>505</v>
      </c>
      <c r="F59" s="2">
        <v>455</v>
      </c>
      <c r="G59" s="2">
        <v>1075</v>
      </c>
      <c r="H59" s="2">
        <v>95</v>
      </c>
      <c r="I59" s="3">
        <v>0.4</v>
      </c>
      <c r="J59" s="3">
        <v>0.33</v>
      </c>
      <c r="K59" s="3">
        <v>0.3</v>
      </c>
      <c r="L59" s="3">
        <v>0.72</v>
      </c>
      <c r="M59" s="3">
        <v>0.06</v>
      </c>
      <c r="O59" s="37"/>
      <c r="P59" s="37"/>
      <c r="Q59" s="37"/>
      <c r="R59" s="37"/>
      <c r="S59" s="37"/>
      <c r="T59" s="37"/>
      <c r="U59" s="37"/>
      <c r="V59" s="37"/>
      <c r="W59" s="37"/>
      <c r="X59" s="37"/>
      <c r="Y59" s="37"/>
      <c r="Z59" s="37"/>
    </row>
    <row r="60" spans="1:26" x14ac:dyDescent="0.35">
      <c r="A60" t="s">
        <v>472</v>
      </c>
      <c r="B60" s="2">
        <v>1435</v>
      </c>
      <c r="C60" s="3">
        <v>0.02</v>
      </c>
      <c r="D60" s="2">
        <v>560</v>
      </c>
      <c r="E60" s="2">
        <v>395</v>
      </c>
      <c r="F60" s="2">
        <v>405</v>
      </c>
      <c r="G60" s="2">
        <v>970</v>
      </c>
      <c r="H60" s="2">
        <v>165</v>
      </c>
      <c r="I60" s="3">
        <v>0.39</v>
      </c>
      <c r="J60" s="3">
        <v>0.28000000000000003</v>
      </c>
      <c r="K60" s="3">
        <v>0.28000000000000003</v>
      </c>
      <c r="L60" s="3">
        <v>0.68</v>
      </c>
      <c r="M60" s="3">
        <v>0.12</v>
      </c>
      <c r="O60" s="37"/>
      <c r="P60" s="37"/>
      <c r="Q60" s="37"/>
      <c r="R60" s="37"/>
      <c r="S60" s="37"/>
      <c r="T60" s="37"/>
      <c r="U60" s="37"/>
      <c r="V60" s="37"/>
      <c r="W60" s="37"/>
      <c r="X60" s="37"/>
      <c r="Y60" s="37"/>
      <c r="Z60" s="37"/>
    </row>
    <row r="61" spans="1:26" x14ac:dyDescent="0.35">
      <c r="A61" t="s">
        <v>607</v>
      </c>
      <c r="B61" s="2">
        <v>7270</v>
      </c>
      <c r="C61" s="3">
        <v>0.02</v>
      </c>
      <c r="D61" s="2">
        <v>2480</v>
      </c>
      <c r="E61" s="2">
        <v>2360</v>
      </c>
      <c r="F61" s="2">
        <v>1965</v>
      </c>
      <c r="G61" s="2">
        <v>4170</v>
      </c>
      <c r="H61" s="2">
        <v>775</v>
      </c>
      <c r="I61" s="3">
        <v>0.34</v>
      </c>
      <c r="J61" s="3">
        <v>0.32</v>
      </c>
      <c r="K61" s="3">
        <v>0.27</v>
      </c>
      <c r="L61" s="3">
        <v>0.56999999999999995</v>
      </c>
      <c r="M61" s="3">
        <v>0.11</v>
      </c>
      <c r="O61" s="37"/>
      <c r="P61" s="37"/>
      <c r="Q61" s="37"/>
      <c r="R61" s="37"/>
      <c r="S61" s="37"/>
      <c r="T61" s="37"/>
      <c r="U61" s="37"/>
      <c r="V61" s="37"/>
      <c r="W61" s="37"/>
      <c r="X61" s="37"/>
      <c r="Y61" s="37"/>
      <c r="Z61" s="37"/>
    </row>
    <row r="62" spans="1:26" x14ac:dyDescent="0.35">
      <c r="A62" t="s">
        <v>473</v>
      </c>
      <c r="B62" s="2">
        <v>190</v>
      </c>
      <c r="C62" s="3">
        <v>0.01</v>
      </c>
      <c r="D62" s="2">
        <v>185</v>
      </c>
      <c r="E62" s="2">
        <v>0</v>
      </c>
      <c r="F62" s="2">
        <v>0</v>
      </c>
      <c r="G62" s="2">
        <v>0</v>
      </c>
      <c r="H62" s="2">
        <v>10</v>
      </c>
      <c r="I62" s="3">
        <v>0.96</v>
      </c>
      <c r="J62" s="3">
        <v>0</v>
      </c>
      <c r="K62" s="3">
        <v>0</v>
      </c>
      <c r="L62" s="3">
        <v>0</v>
      </c>
      <c r="M62" s="3">
        <v>0.04</v>
      </c>
      <c r="O62" s="37"/>
      <c r="P62" s="37"/>
      <c r="Q62" s="37"/>
      <c r="R62" s="37"/>
      <c r="S62" s="37"/>
      <c r="T62" s="37"/>
      <c r="U62" s="37"/>
      <c r="V62" s="37"/>
      <c r="W62" s="37"/>
      <c r="X62" s="37"/>
      <c r="Y62" s="37"/>
      <c r="Z62" s="37"/>
    </row>
    <row r="63" spans="1:26" x14ac:dyDescent="0.35">
      <c r="A63" t="s">
        <v>474</v>
      </c>
      <c r="B63" s="2">
        <v>1140</v>
      </c>
      <c r="C63" s="3">
        <v>0.01</v>
      </c>
      <c r="D63" s="2">
        <v>280</v>
      </c>
      <c r="E63" s="2">
        <v>450</v>
      </c>
      <c r="F63" s="2">
        <v>270</v>
      </c>
      <c r="G63" s="2">
        <v>425</v>
      </c>
      <c r="H63" s="2">
        <v>150</v>
      </c>
      <c r="I63" s="3">
        <v>0.25</v>
      </c>
      <c r="J63" s="3">
        <v>0.4</v>
      </c>
      <c r="K63" s="3">
        <v>0.24</v>
      </c>
      <c r="L63" s="3">
        <v>0.37</v>
      </c>
      <c r="M63" s="3">
        <v>0.13</v>
      </c>
      <c r="O63" s="37"/>
      <c r="P63" s="37"/>
      <c r="Q63" s="37"/>
      <c r="R63" s="37"/>
      <c r="S63" s="37"/>
      <c r="T63" s="37"/>
      <c r="U63" s="37"/>
      <c r="V63" s="37"/>
      <c r="W63" s="37"/>
      <c r="X63" s="37"/>
      <c r="Y63" s="37"/>
      <c r="Z63" s="37"/>
    </row>
    <row r="64" spans="1:26" x14ac:dyDescent="0.35">
      <c r="A64" t="s">
        <v>475</v>
      </c>
      <c r="B64" s="2">
        <v>1200</v>
      </c>
      <c r="C64" s="3">
        <v>0.01</v>
      </c>
      <c r="D64" s="2">
        <v>345</v>
      </c>
      <c r="E64" s="2">
        <v>380</v>
      </c>
      <c r="F64" s="2">
        <v>365</v>
      </c>
      <c r="G64" s="2">
        <v>795</v>
      </c>
      <c r="H64" s="2">
        <v>130</v>
      </c>
      <c r="I64" s="3">
        <v>0.28999999999999998</v>
      </c>
      <c r="J64" s="3">
        <v>0.31</v>
      </c>
      <c r="K64" s="3">
        <v>0.3</v>
      </c>
      <c r="L64" s="3">
        <v>0.66</v>
      </c>
      <c r="M64" s="3">
        <v>0.11</v>
      </c>
      <c r="O64" s="37"/>
      <c r="P64" s="37"/>
      <c r="Q64" s="37"/>
      <c r="R64" s="37"/>
      <c r="S64" s="37"/>
      <c r="T64" s="37"/>
      <c r="U64" s="37"/>
      <c r="V64" s="37"/>
      <c r="W64" s="37"/>
      <c r="X64" s="37"/>
      <c r="Y64" s="37"/>
      <c r="Z64" s="37"/>
    </row>
    <row r="65" spans="1:26" x14ac:dyDescent="0.35">
      <c r="A65" t="s">
        <v>476</v>
      </c>
      <c r="B65" s="2">
        <v>785</v>
      </c>
      <c r="C65" s="3">
        <v>0.01</v>
      </c>
      <c r="D65" s="2">
        <v>300</v>
      </c>
      <c r="E65" s="2">
        <v>240</v>
      </c>
      <c r="F65" s="2">
        <v>255</v>
      </c>
      <c r="G65" s="2">
        <v>540</v>
      </c>
      <c r="H65" s="2">
        <v>70</v>
      </c>
      <c r="I65" s="3">
        <v>0.38</v>
      </c>
      <c r="J65" s="3">
        <v>0.3</v>
      </c>
      <c r="K65" s="3">
        <v>0.33</v>
      </c>
      <c r="L65" s="3">
        <v>0.69</v>
      </c>
      <c r="M65" s="3">
        <v>0.09</v>
      </c>
      <c r="O65" s="37"/>
      <c r="P65" s="37"/>
      <c r="Q65" s="37"/>
      <c r="R65" s="37"/>
      <c r="S65" s="37"/>
      <c r="T65" s="37"/>
      <c r="U65" s="37"/>
      <c r="V65" s="37"/>
      <c r="W65" s="37"/>
      <c r="X65" s="37"/>
      <c r="Y65" s="37"/>
      <c r="Z65" s="37"/>
    </row>
    <row r="66" spans="1:26" x14ac:dyDescent="0.35">
      <c r="A66" t="s">
        <v>477</v>
      </c>
      <c r="B66" s="2">
        <v>815</v>
      </c>
      <c r="C66" s="3">
        <v>0.01</v>
      </c>
      <c r="D66" s="2">
        <v>345</v>
      </c>
      <c r="E66" s="2">
        <v>210</v>
      </c>
      <c r="F66" s="2">
        <v>190</v>
      </c>
      <c r="G66" s="2">
        <v>540</v>
      </c>
      <c r="H66" s="2">
        <v>115</v>
      </c>
      <c r="I66" s="3">
        <v>0.42</v>
      </c>
      <c r="J66" s="3">
        <v>0.25</v>
      </c>
      <c r="K66" s="3">
        <v>0.23</v>
      </c>
      <c r="L66" s="3">
        <v>0.66</v>
      </c>
      <c r="M66" s="3">
        <v>0.14000000000000001</v>
      </c>
      <c r="O66" s="37"/>
      <c r="P66" s="37"/>
      <c r="Q66" s="37"/>
      <c r="R66" s="37"/>
      <c r="S66" s="37"/>
      <c r="T66" s="37"/>
      <c r="U66" s="37"/>
      <c r="V66" s="37"/>
      <c r="W66" s="37"/>
      <c r="X66" s="37"/>
      <c r="Y66" s="37"/>
      <c r="Z66" s="37"/>
    </row>
    <row r="67" spans="1:26" x14ac:dyDescent="0.35">
      <c r="A67" t="s">
        <v>608</v>
      </c>
      <c r="B67" s="2">
        <v>4135</v>
      </c>
      <c r="C67" s="3">
        <v>0.01</v>
      </c>
      <c r="D67" s="2">
        <v>1455</v>
      </c>
      <c r="E67" s="2">
        <v>1275</v>
      </c>
      <c r="F67" s="2">
        <v>1085</v>
      </c>
      <c r="G67" s="2">
        <v>2300</v>
      </c>
      <c r="H67" s="2">
        <v>470</v>
      </c>
      <c r="I67" s="3">
        <v>0.35</v>
      </c>
      <c r="J67" s="3">
        <v>0.31</v>
      </c>
      <c r="K67" s="3">
        <v>0.26</v>
      </c>
      <c r="L67" s="3">
        <v>0.56000000000000005</v>
      </c>
      <c r="M67" s="3">
        <v>0.11</v>
      </c>
      <c r="O67" s="37"/>
      <c r="P67" s="37"/>
      <c r="Q67" s="37"/>
      <c r="R67" s="37"/>
      <c r="S67" s="37"/>
      <c r="T67" s="37"/>
      <c r="U67" s="37"/>
      <c r="V67" s="37"/>
      <c r="W67" s="37"/>
      <c r="X67" s="37"/>
      <c r="Y67" s="37"/>
      <c r="Z67" s="37"/>
    </row>
    <row r="68" spans="1:26" x14ac:dyDescent="0.35">
      <c r="A68" t="s">
        <v>478</v>
      </c>
      <c r="B68" s="2">
        <v>995</v>
      </c>
      <c r="C68" s="3">
        <v>0.05</v>
      </c>
      <c r="D68" s="2">
        <v>965</v>
      </c>
      <c r="E68" s="2">
        <v>0</v>
      </c>
      <c r="F68" s="2">
        <v>0</v>
      </c>
      <c r="G68" s="2">
        <v>0</v>
      </c>
      <c r="H68" s="2">
        <v>35</v>
      </c>
      <c r="I68" s="3">
        <v>0.97</v>
      </c>
      <c r="J68" s="3">
        <v>0</v>
      </c>
      <c r="K68" s="3">
        <v>0</v>
      </c>
      <c r="L68" s="3">
        <v>0</v>
      </c>
      <c r="M68" s="3">
        <v>0.03</v>
      </c>
      <c r="O68" s="37"/>
      <c r="P68" s="37"/>
      <c r="Q68" s="37"/>
      <c r="R68" s="37"/>
      <c r="S68" s="37"/>
      <c r="T68" s="37"/>
      <c r="U68" s="37"/>
      <c r="V68" s="37"/>
      <c r="W68" s="37"/>
      <c r="X68" s="37"/>
      <c r="Y68" s="37"/>
      <c r="Z68" s="37"/>
    </row>
    <row r="69" spans="1:26" x14ac:dyDescent="0.35">
      <c r="A69" t="s">
        <v>479</v>
      </c>
      <c r="B69" s="2">
        <v>6930</v>
      </c>
      <c r="C69" s="3">
        <v>0.05</v>
      </c>
      <c r="D69" s="2">
        <v>1800</v>
      </c>
      <c r="E69" s="2">
        <v>2660</v>
      </c>
      <c r="F69" s="2">
        <v>1520</v>
      </c>
      <c r="G69" s="2">
        <v>3020</v>
      </c>
      <c r="H69" s="2">
        <v>840</v>
      </c>
      <c r="I69" s="3">
        <v>0.26</v>
      </c>
      <c r="J69" s="3">
        <v>0.38</v>
      </c>
      <c r="K69" s="3">
        <v>0.22</v>
      </c>
      <c r="L69" s="3">
        <v>0.44</v>
      </c>
      <c r="M69" s="3">
        <v>0.12</v>
      </c>
      <c r="O69" s="37"/>
      <c r="P69" s="37"/>
      <c r="Q69" s="37"/>
      <c r="R69" s="37"/>
      <c r="S69" s="37"/>
      <c r="T69" s="37"/>
      <c r="U69" s="37"/>
      <c r="V69" s="37"/>
      <c r="W69" s="37"/>
      <c r="X69" s="37"/>
      <c r="Y69" s="37"/>
      <c r="Z69" s="37"/>
    </row>
    <row r="70" spans="1:26" x14ac:dyDescent="0.35">
      <c r="A70" t="s">
        <v>480</v>
      </c>
      <c r="B70" s="2">
        <v>7810</v>
      </c>
      <c r="C70" s="3">
        <v>7.0000000000000007E-2</v>
      </c>
      <c r="D70" s="2">
        <v>2200</v>
      </c>
      <c r="E70" s="2">
        <v>2550</v>
      </c>
      <c r="F70" s="2">
        <v>2200</v>
      </c>
      <c r="G70" s="2">
        <v>5110</v>
      </c>
      <c r="H70" s="2">
        <v>920</v>
      </c>
      <c r="I70" s="3">
        <v>0.28000000000000003</v>
      </c>
      <c r="J70" s="3">
        <v>0.33</v>
      </c>
      <c r="K70" s="3">
        <v>0.28000000000000003</v>
      </c>
      <c r="L70" s="3">
        <v>0.65</v>
      </c>
      <c r="M70" s="3">
        <v>0.12</v>
      </c>
      <c r="O70" s="37"/>
      <c r="P70" s="37"/>
      <c r="Q70" s="37"/>
      <c r="R70" s="37"/>
      <c r="S70" s="37"/>
      <c r="T70" s="37"/>
      <c r="U70" s="37"/>
      <c r="V70" s="37"/>
      <c r="W70" s="37"/>
      <c r="X70" s="37"/>
      <c r="Y70" s="37"/>
      <c r="Z70" s="37"/>
    </row>
    <row r="71" spans="1:26" x14ac:dyDescent="0.35">
      <c r="A71" t="s">
        <v>481</v>
      </c>
      <c r="B71" s="2">
        <v>5315</v>
      </c>
      <c r="C71" s="3">
        <v>0.06</v>
      </c>
      <c r="D71" s="2">
        <v>2130</v>
      </c>
      <c r="E71" s="2">
        <v>1590</v>
      </c>
      <c r="F71" s="2">
        <v>1400</v>
      </c>
      <c r="G71" s="2">
        <v>3790</v>
      </c>
      <c r="H71" s="2">
        <v>470</v>
      </c>
      <c r="I71" s="3">
        <v>0.4</v>
      </c>
      <c r="J71" s="3">
        <v>0.3</v>
      </c>
      <c r="K71" s="3">
        <v>0.26</v>
      </c>
      <c r="L71" s="3">
        <v>0.71</v>
      </c>
      <c r="M71" s="3">
        <v>0.09</v>
      </c>
      <c r="O71" s="37"/>
      <c r="P71" s="37"/>
      <c r="Q71" s="37"/>
      <c r="R71" s="37"/>
      <c r="S71" s="37"/>
      <c r="T71" s="37"/>
      <c r="U71" s="37"/>
      <c r="V71" s="37"/>
      <c r="W71" s="37"/>
      <c r="X71" s="37"/>
      <c r="Y71" s="37"/>
      <c r="Z71" s="37"/>
    </row>
    <row r="72" spans="1:26" x14ac:dyDescent="0.35">
      <c r="A72" t="s">
        <v>482</v>
      </c>
      <c r="B72" s="2">
        <v>5750</v>
      </c>
      <c r="C72" s="3">
        <v>7.0000000000000007E-2</v>
      </c>
      <c r="D72" s="2">
        <v>2235</v>
      </c>
      <c r="E72" s="2">
        <v>1570</v>
      </c>
      <c r="F72" s="2">
        <v>1440</v>
      </c>
      <c r="G72" s="2">
        <v>3855</v>
      </c>
      <c r="H72" s="2">
        <v>700</v>
      </c>
      <c r="I72" s="3">
        <v>0.39</v>
      </c>
      <c r="J72" s="3">
        <v>0.27</v>
      </c>
      <c r="K72" s="3">
        <v>0.25</v>
      </c>
      <c r="L72" s="3">
        <v>0.67</v>
      </c>
      <c r="M72" s="3">
        <v>0.12</v>
      </c>
      <c r="O72" s="37"/>
      <c r="P72" s="37"/>
      <c r="Q72" s="37"/>
      <c r="R72" s="37"/>
      <c r="S72" s="37"/>
      <c r="T72" s="37"/>
      <c r="U72" s="37"/>
      <c r="V72" s="37"/>
      <c r="W72" s="37"/>
      <c r="X72" s="37"/>
      <c r="Y72" s="37"/>
      <c r="Z72" s="37"/>
    </row>
    <row r="73" spans="1:26" x14ac:dyDescent="0.35">
      <c r="A73" t="s">
        <v>609</v>
      </c>
      <c r="B73" s="2">
        <v>26800</v>
      </c>
      <c r="C73" s="3">
        <v>0.06</v>
      </c>
      <c r="D73" s="2">
        <v>9330</v>
      </c>
      <c r="E73" s="2">
        <v>8370</v>
      </c>
      <c r="F73" s="2">
        <v>6565</v>
      </c>
      <c r="G73" s="2">
        <v>15770</v>
      </c>
      <c r="H73" s="2">
        <v>2955</v>
      </c>
      <c r="I73" s="3">
        <v>0.35</v>
      </c>
      <c r="J73" s="3">
        <v>0.31</v>
      </c>
      <c r="K73" s="3">
        <v>0.24</v>
      </c>
      <c r="L73" s="3">
        <v>0.59</v>
      </c>
      <c r="M73" s="3">
        <v>0.11</v>
      </c>
      <c r="O73" s="37"/>
      <c r="P73" s="37"/>
      <c r="Q73" s="37"/>
      <c r="R73" s="37"/>
      <c r="S73" s="37"/>
      <c r="T73" s="37"/>
      <c r="U73" s="37"/>
      <c r="V73" s="37"/>
      <c r="W73" s="37"/>
      <c r="X73" s="37"/>
      <c r="Y73" s="37"/>
      <c r="Z73" s="37"/>
    </row>
    <row r="74" spans="1:26" x14ac:dyDescent="0.35">
      <c r="A74" t="s">
        <v>483</v>
      </c>
      <c r="B74" s="2">
        <v>520</v>
      </c>
      <c r="C74" s="3">
        <v>0.03</v>
      </c>
      <c r="D74" s="2">
        <v>500</v>
      </c>
      <c r="E74" s="2">
        <v>0</v>
      </c>
      <c r="F74" s="2">
        <v>0</v>
      </c>
      <c r="G74" s="2">
        <v>0</v>
      </c>
      <c r="H74" s="2">
        <v>25</v>
      </c>
      <c r="I74" s="3">
        <v>0.95</v>
      </c>
      <c r="J74" s="3">
        <v>0</v>
      </c>
      <c r="K74" s="3">
        <v>0</v>
      </c>
      <c r="L74" s="3">
        <v>0</v>
      </c>
      <c r="M74" s="3">
        <v>0.05</v>
      </c>
      <c r="O74" s="37"/>
      <c r="P74" s="37"/>
      <c r="Q74" s="37"/>
      <c r="R74" s="37"/>
      <c r="S74" s="37"/>
      <c r="T74" s="37"/>
      <c r="U74" s="37"/>
      <c r="V74" s="37"/>
      <c r="W74" s="37"/>
      <c r="X74" s="37"/>
      <c r="Y74" s="37"/>
      <c r="Z74" s="37"/>
    </row>
    <row r="75" spans="1:26" x14ac:dyDescent="0.35">
      <c r="A75" t="s">
        <v>484</v>
      </c>
      <c r="B75" s="2">
        <v>3540</v>
      </c>
      <c r="C75" s="3">
        <v>0.03</v>
      </c>
      <c r="D75" s="2">
        <v>965</v>
      </c>
      <c r="E75" s="2">
        <v>1375</v>
      </c>
      <c r="F75" s="2">
        <v>775</v>
      </c>
      <c r="G75" s="2">
        <v>1595</v>
      </c>
      <c r="H75" s="2">
        <v>400</v>
      </c>
      <c r="I75" s="3">
        <v>0.27</v>
      </c>
      <c r="J75" s="3">
        <v>0.39</v>
      </c>
      <c r="K75" s="3">
        <v>0.22</v>
      </c>
      <c r="L75" s="3">
        <v>0.45</v>
      </c>
      <c r="M75" s="3">
        <v>0.11</v>
      </c>
      <c r="O75" s="37"/>
      <c r="P75" s="37"/>
      <c r="Q75" s="37"/>
      <c r="R75" s="37"/>
      <c r="S75" s="37"/>
      <c r="T75" s="37"/>
      <c r="U75" s="37"/>
      <c r="V75" s="37"/>
      <c r="W75" s="37"/>
      <c r="X75" s="37"/>
      <c r="Y75" s="37"/>
      <c r="Z75" s="37"/>
    </row>
    <row r="76" spans="1:26" x14ac:dyDescent="0.35">
      <c r="A76" t="s">
        <v>485</v>
      </c>
      <c r="B76" s="2">
        <v>3335</v>
      </c>
      <c r="C76" s="3">
        <v>0.03</v>
      </c>
      <c r="D76" s="2">
        <v>940</v>
      </c>
      <c r="E76" s="2">
        <v>1115</v>
      </c>
      <c r="F76" s="2">
        <v>960</v>
      </c>
      <c r="G76" s="2">
        <v>2255</v>
      </c>
      <c r="H76" s="2">
        <v>350</v>
      </c>
      <c r="I76" s="3">
        <v>0.28000000000000003</v>
      </c>
      <c r="J76" s="3">
        <v>0.33</v>
      </c>
      <c r="K76" s="3">
        <v>0.28999999999999998</v>
      </c>
      <c r="L76" s="3">
        <v>0.68</v>
      </c>
      <c r="M76" s="3">
        <v>0.11</v>
      </c>
      <c r="O76" s="37"/>
      <c r="P76" s="37"/>
      <c r="Q76" s="37"/>
      <c r="R76" s="37"/>
      <c r="S76" s="37"/>
      <c r="T76" s="37"/>
      <c r="U76" s="37"/>
      <c r="V76" s="37"/>
      <c r="W76" s="37"/>
      <c r="X76" s="37"/>
      <c r="Y76" s="37"/>
      <c r="Z76" s="37"/>
    </row>
    <row r="77" spans="1:26" x14ac:dyDescent="0.35">
      <c r="A77" t="s">
        <v>486</v>
      </c>
      <c r="B77" s="2">
        <v>2520</v>
      </c>
      <c r="C77" s="3">
        <v>0.03</v>
      </c>
      <c r="D77" s="2">
        <v>925</v>
      </c>
      <c r="E77" s="2">
        <v>795</v>
      </c>
      <c r="F77" s="2">
        <v>720</v>
      </c>
      <c r="G77" s="2">
        <v>1770</v>
      </c>
      <c r="H77" s="2">
        <v>215</v>
      </c>
      <c r="I77" s="3">
        <v>0.37</v>
      </c>
      <c r="J77" s="3">
        <v>0.32</v>
      </c>
      <c r="K77" s="3">
        <v>0.28000000000000003</v>
      </c>
      <c r="L77" s="3">
        <v>0.7</v>
      </c>
      <c r="M77" s="3">
        <v>0.09</v>
      </c>
      <c r="O77" s="37"/>
      <c r="P77" s="37"/>
      <c r="Q77" s="37"/>
      <c r="R77" s="37"/>
      <c r="S77" s="37"/>
      <c r="T77" s="37"/>
      <c r="U77" s="37"/>
      <c r="V77" s="37"/>
      <c r="W77" s="37"/>
      <c r="X77" s="37"/>
      <c r="Y77" s="37"/>
      <c r="Z77" s="37"/>
    </row>
    <row r="78" spans="1:26" x14ac:dyDescent="0.35">
      <c r="A78" t="s">
        <v>487</v>
      </c>
      <c r="B78" s="2">
        <v>2690</v>
      </c>
      <c r="C78" s="3">
        <v>0.03</v>
      </c>
      <c r="D78" s="2">
        <v>1095</v>
      </c>
      <c r="E78" s="2">
        <v>790</v>
      </c>
      <c r="F78" s="2">
        <v>640</v>
      </c>
      <c r="G78" s="2">
        <v>1860</v>
      </c>
      <c r="H78" s="2">
        <v>335</v>
      </c>
      <c r="I78" s="3">
        <v>0.41</v>
      </c>
      <c r="J78" s="3">
        <v>0.28999999999999998</v>
      </c>
      <c r="K78" s="3">
        <v>0.24</v>
      </c>
      <c r="L78" s="3">
        <v>0.69</v>
      </c>
      <c r="M78" s="3">
        <v>0.13</v>
      </c>
      <c r="O78" s="37"/>
      <c r="P78" s="37"/>
      <c r="Q78" s="37"/>
      <c r="R78" s="37"/>
      <c r="S78" s="37"/>
      <c r="T78" s="37"/>
      <c r="U78" s="37"/>
      <c r="V78" s="37"/>
      <c r="W78" s="37"/>
      <c r="X78" s="37"/>
      <c r="Y78" s="37"/>
      <c r="Z78" s="37"/>
    </row>
    <row r="79" spans="1:26" x14ac:dyDescent="0.35">
      <c r="A79" t="s">
        <v>610</v>
      </c>
      <c r="B79" s="2">
        <v>12605</v>
      </c>
      <c r="C79" s="3">
        <v>0.03</v>
      </c>
      <c r="D79" s="2">
        <v>4420</v>
      </c>
      <c r="E79" s="2">
        <v>4080</v>
      </c>
      <c r="F79" s="2">
        <v>3090</v>
      </c>
      <c r="G79" s="2">
        <v>7475</v>
      </c>
      <c r="H79" s="2">
        <v>1330</v>
      </c>
      <c r="I79" s="3">
        <v>0.35</v>
      </c>
      <c r="J79" s="3">
        <v>0.32</v>
      </c>
      <c r="K79" s="3">
        <v>0.25</v>
      </c>
      <c r="L79" s="3">
        <v>0.59</v>
      </c>
      <c r="M79" s="3">
        <v>0.11</v>
      </c>
      <c r="O79" s="37"/>
      <c r="P79" s="37"/>
      <c r="Q79" s="37"/>
      <c r="R79" s="37"/>
      <c r="S79" s="37"/>
      <c r="T79" s="37"/>
      <c r="U79" s="37"/>
      <c r="V79" s="37"/>
      <c r="W79" s="37"/>
      <c r="X79" s="37"/>
      <c r="Y79" s="37"/>
      <c r="Z79" s="37"/>
    </row>
    <row r="80" spans="1:26" x14ac:dyDescent="0.35">
      <c r="A80" t="s">
        <v>488</v>
      </c>
      <c r="B80" s="2">
        <v>1320</v>
      </c>
      <c r="C80" s="3">
        <v>7.0000000000000007E-2</v>
      </c>
      <c r="D80" s="2">
        <v>1275</v>
      </c>
      <c r="E80" s="2">
        <v>0</v>
      </c>
      <c r="F80" s="2">
        <v>0</v>
      </c>
      <c r="G80" s="2">
        <v>0</v>
      </c>
      <c r="H80" s="2">
        <v>45</v>
      </c>
      <c r="I80" s="3">
        <v>0.96</v>
      </c>
      <c r="J80" s="3">
        <v>0</v>
      </c>
      <c r="K80" s="3">
        <v>0</v>
      </c>
      <c r="L80" s="3">
        <v>0</v>
      </c>
      <c r="M80" s="3">
        <v>0.04</v>
      </c>
      <c r="O80" s="37"/>
      <c r="P80" s="37"/>
      <c r="Q80" s="37"/>
      <c r="R80" s="37"/>
      <c r="S80" s="37"/>
      <c r="T80" s="37"/>
      <c r="U80" s="37"/>
      <c r="V80" s="37"/>
      <c r="W80" s="37"/>
      <c r="X80" s="37"/>
      <c r="Y80" s="37"/>
      <c r="Z80" s="37"/>
    </row>
    <row r="81" spans="1:26" x14ac:dyDescent="0.35">
      <c r="A81" t="s">
        <v>489</v>
      </c>
      <c r="B81" s="2">
        <v>9455</v>
      </c>
      <c r="C81" s="3">
        <v>7.0000000000000007E-2</v>
      </c>
      <c r="D81" s="2">
        <v>2530</v>
      </c>
      <c r="E81" s="2">
        <v>3825</v>
      </c>
      <c r="F81" s="2">
        <v>1970</v>
      </c>
      <c r="G81" s="2">
        <v>4120</v>
      </c>
      <c r="H81" s="2">
        <v>1090</v>
      </c>
      <c r="I81" s="3">
        <v>0.27</v>
      </c>
      <c r="J81" s="3">
        <v>0.4</v>
      </c>
      <c r="K81" s="3">
        <v>0.21</v>
      </c>
      <c r="L81" s="3">
        <v>0.44</v>
      </c>
      <c r="M81" s="3">
        <v>0.12</v>
      </c>
      <c r="O81" s="37"/>
      <c r="P81" s="37"/>
      <c r="Q81" s="37"/>
      <c r="R81" s="37"/>
      <c r="S81" s="37"/>
      <c r="T81" s="37"/>
      <c r="U81" s="37"/>
      <c r="V81" s="37"/>
      <c r="W81" s="37"/>
      <c r="X81" s="37"/>
      <c r="Y81" s="37"/>
      <c r="Z81" s="37"/>
    </row>
    <row r="82" spans="1:26" x14ac:dyDescent="0.35">
      <c r="A82" t="s">
        <v>490</v>
      </c>
      <c r="B82" s="2">
        <v>8490</v>
      </c>
      <c r="C82" s="3">
        <v>7.0000000000000007E-2</v>
      </c>
      <c r="D82" s="2">
        <v>2515</v>
      </c>
      <c r="E82" s="2">
        <v>2825</v>
      </c>
      <c r="F82" s="2">
        <v>2490</v>
      </c>
      <c r="G82" s="2">
        <v>5685</v>
      </c>
      <c r="H82" s="2">
        <v>880</v>
      </c>
      <c r="I82" s="3">
        <v>0.3</v>
      </c>
      <c r="J82" s="3">
        <v>0.33</v>
      </c>
      <c r="K82" s="3">
        <v>0.28999999999999998</v>
      </c>
      <c r="L82" s="3">
        <v>0.67</v>
      </c>
      <c r="M82" s="3">
        <v>0.1</v>
      </c>
      <c r="O82" s="37"/>
      <c r="P82" s="37"/>
      <c r="Q82" s="37"/>
      <c r="R82" s="37"/>
      <c r="S82" s="37"/>
      <c r="T82" s="37"/>
      <c r="U82" s="37"/>
      <c r="V82" s="37"/>
      <c r="W82" s="37"/>
      <c r="X82" s="37"/>
      <c r="Y82" s="37"/>
      <c r="Z82" s="37"/>
    </row>
    <row r="83" spans="1:26" x14ac:dyDescent="0.35">
      <c r="A83" t="s">
        <v>491</v>
      </c>
      <c r="B83" s="2">
        <v>6440</v>
      </c>
      <c r="C83" s="3">
        <v>0.08</v>
      </c>
      <c r="D83" s="2">
        <v>2465</v>
      </c>
      <c r="E83" s="2">
        <v>2215</v>
      </c>
      <c r="F83" s="2">
        <v>1890</v>
      </c>
      <c r="G83" s="2">
        <v>4605</v>
      </c>
      <c r="H83" s="2">
        <v>490</v>
      </c>
      <c r="I83" s="3">
        <v>0.38</v>
      </c>
      <c r="J83" s="3">
        <v>0.34</v>
      </c>
      <c r="K83" s="3">
        <v>0.28999999999999998</v>
      </c>
      <c r="L83" s="3">
        <v>0.72</v>
      </c>
      <c r="M83" s="3">
        <v>0.08</v>
      </c>
      <c r="O83" s="37"/>
      <c r="P83" s="37"/>
      <c r="Q83" s="37"/>
      <c r="R83" s="37"/>
      <c r="S83" s="37"/>
      <c r="T83" s="37"/>
      <c r="U83" s="37"/>
      <c r="V83" s="37"/>
      <c r="W83" s="37"/>
      <c r="X83" s="37"/>
      <c r="Y83" s="37"/>
      <c r="Z83" s="37"/>
    </row>
    <row r="84" spans="1:26" x14ac:dyDescent="0.35">
      <c r="A84" t="s">
        <v>492</v>
      </c>
      <c r="B84" s="2">
        <v>6250</v>
      </c>
      <c r="C84" s="3">
        <v>7.0000000000000007E-2</v>
      </c>
      <c r="D84" s="2">
        <v>2515</v>
      </c>
      <c r="E84" s="2">
        <v>1865</v>
      </c>
      <c r="F84" s="2">
        <v>1645</v>
      </c>
      <c r="G84" s="2">
        <v>4375</v>
      </c>
      <c r="H84" s="2">
        <v>640</v>
      </c>
      <c r="I84" s="3">
        <v>0.4</v>
      </c>
      <c r="J84" s="3">
        <v>0.3</v>
      </c>
      <c r="K84" s="3">
        <v>0.26</v>
      </c>
      <c r="L84" s="3">
        <v>0.7</v>
      </c>
      <c r="M84" s="3">
        <v>0.1</v>
      </c>
      <c r="O84" s="37"/>
      <c r="P84" s="37"/>
      <c r="Q84" s="37"/>
      <c r="R84" s="37"/>
      <c r="S84" s="37"/>
      <c r="T84" s="37"/>
      <c r="U84" s="37"/>
      <c r="V84" s="37"/>
      <c r="W84" s="37"/>
      <c r="X84" s="37"/>
      <c r="Y84" s="37"/>
      <c r="Z84" s="37"/>
    </row>
    <row r="85" spans="1:26" x14ac:dyDescent="0.35">
      <c r="A85" t="s">
        <v>611</v>
      </c>
      <c r="B85" s="2">
        <v>31955</v>
      </c>
      <c r="C85" s="3">
        <v>7.0000000000000007E-2</v>
      </c>
      <c r="D85" s="2">
        <v>11300</v>
      </c>
      <c r="E85" s="2">
        <v>10730</v>
      </c>
      <c r="F85" s="2">
        <v>7995</v>
      </c>
      <c r="G85" s="2">
        <v>18785</v>
      </c>
      <c r="H85" s="2">
        <v>3140</v>
      </c>
      <c r="I85" s="3">
        <v>0.35</v>
      </c>
      <c r="J85" s="3">
        <v>0.34</v>
      </c>
      <c r="K85" s="3">
        <v>0.25</v>
      </c>
      <c r="L85" s="3">
        <v>0.59</v>
      </c>
      <c r="M85" s="3">
        <v>0.1</v>
      </c>
      <c r="O85" s="37"/>
      <c r="P85" s="37"/>
      <c r="Q85" s="37"/>
      <c r="R85" s="37"/>
      <c r="S85" s="37"/>
      <c r="T85" s="37"/>
      <c r="U85" s="37"/>
      <c r="V85" s="37"/>
      <c r="W85" s="37"/>
      <c r="X85" s="37"/>
      <c r="Y85" s="37"/>
      <c r="Z85" s="37"/>
    </row>
    <row r="86" spans="1:26" x14ac:dyDescent="0.35">
      <c r="A86" t="s">
        <v>493</v>
      </c>
      <c r="B86" s="2">
        <v>2660</v>
      </c>
      <c r="C86" s="3">
        <v>0.14000000000000001</v>
      </c>
      <c r="D86" s="2">
        <v>2545</v>
      </c>
      <c r="E86" s="2">
        <v>0</v>
      </c>
      <c r="F86" s="2">
        <v>0</v>
      </c>
      <c r="G86" s="2">
        <v>0</v>
      </c>
      <c r="H86" s="2">
        <v>115</v>
      </c>
      <c r="I86" s="3">
        <v>0.96</v>
      </c>
      <c r="J86" s="3">
        <v>0</v>
      </c>
      <c r="K86" s="3">
        <v>0</v>
      </c>
      <c r="L86" s="3">
        <v>0</v>
      </c>
      <c r="M86" s="3">
        <v>0.04</v>
      </c>
      <c r="O86" s="37"/>
      <c r="P86" s="37"/>
      <c r="Q86" s="37"/>
      <c r="R86" s="37"/>
      <c r="S86" s="37"/>
      <c r="T86" s="37"/>
      <c r="U86" s="37"/>
      <c r="V86" s="37"/>
      <c r="W86" s="37"/>
      <c r="X86" s="37"/>
      <c r="Y86" s="37"/>
      <c r="Z86" s="37"/>
    </row>
    <row r="87" spans="1:26" x14ac:dyDescent="0.35">
      <c r="A87" t="s">
        <v>494</v>
      </c>
      <c r="B87" s="2">
        <v>21255</v>
      </c>
      <c r="C87" s="3">
        <v>0.17</v>
      </c>
      <c r="D87" s="2">
        <v>5280</v>
      </c>
      <c r="E87" s="2">
        <v>8040</v>
      </c>
      <c r="F87" s="2">
        <v>4620</v>
      </c>
      <c r="G87" s="2">
        <v>8800</v>
      </c>
      <c r="H87" s="2">
        <v>3175</v>
      </c>
      <c r="I87" s="3">
        <v>0.25</v>
      </c>
      <c r="J87" s="3">
        <v>0.38</v>
      </c>
      <c r="K87" s="3">
        <v>0.22</v>
      </c>
      <c r="L87" s="3">
        <v>0.41</v>
      </c>
      <c r="M87" s="3">
        <v>0.15</v>
      </c>
      <c r="O87" s="37"/>
      <c r="P87" s="37"/>
      <c r="Q87" s="37"/>
      <c r="R87" s="37"/>
      <c r="S87" s="37"/>
      <c r="T87" s="37"/>
      <c r="U87" s="37"/>
      <c r="V87" s="37"/>
      <c r="W87" s="37"/>
      <c r="X87" s="37"/>
      <c r="Y87" s="37"/>
      <c r="Z87" s="37"/>
    </row>
    <row r="88" spans="1:26" x14ac:dyDescent="0.35">
      <c r="A88" t="s">
        <v>495</v>
      </c>
      <c r="B88" s="2">
        <v>19285</v>
      </c>
      <c r="C88" s="3">
        <v>0.16</v>
      </c>
      <c r="D88" s="2">
        <v>5305</v>
      </c>
      <c r="E88" s="2">
        <v>6075</v>
      </c>
      <c r="F88" s="2">
        <v>5230</v>
      </c>
      <c r="G88" s="2">
        <v>12520</v>
      </c>
      <c r="H88" s="2">
        <v>2715</v>
      </c>
      <c r="I88" s="3">
        <v>0.28000000000000003</v>
      </c>
      <c r="J88" s="3">
        <v>0.31</v>
      </c>
      <c r="K88" s="3">
        <v>0.27</v>
      </c>
      <c r="L88" s="3">
        <v>0.65</v>
      </c>
      <c r="M88" s="3">
        <v>0.14000000000000001</v>
      </c>
      <c r="O88" s="37"/>
      <c r="P88" s="37"/>
      <c r="Q88" s="37"/>
      <c r="R88" s="37"/>
      <c r="S88" s="37"/>
      <c r="T88" s="37"/>
      <c r="U88" s="37"/>
      <c r="V88" s="37"/>
      <c r="W88" s="37"/>
      <c r="X88" s="37"/>
      <c r="Y88" s="37"/>
      <c r="Z88" s="37"/>
    </row>
    <row r="89" spans="1:26" x14ac:dyDescent="0.35">
      <c r="A89" t="s">
        <v>496</v>
      </c>
      <c r="B89" s="2">
        <v>13990</v>
      </c>
      <c r="C89" s="3">
        <v>0.17</v>
      </c>
      <c r="D89" s="2">
        <v>5320</v>
      </c>
      <c r="E89" s="2">
        <v>4335</v>
      </c>
      <c r="F89" s="2">
        <v>3710</v>
      </c>
      <c r="G89" s="2">
        <v>9665</v>
      </c>
      <c r="H89" s="2">
        <v>1660</v>
      </c>
      <c r="I89" s="3">
        <v>0.38</v>
      </c>
      <c r="J89" s="3">
        <v>0.31</v>
      </c>
      <c r="K89" s="3">
        <v>0.27</v>
      </c>
      <c r="L89" s="3">
        <v>0.69</v>
      </c>
      <c r="M89" s="3">
        <v>0.12</v>
      </c>
      <c r="O89" s="37"/>
      <c r="P89" s="37"/>
      <c r="Q89" s="37"/>
      <c r="R89" s="37"/>
      <c r="S89" s="37"/>
      <c r="T89" s="37"/>
      <c r="U89" s="37"/>
      <c r="V89" s="37"/>
      <c r="W89" s="37"/>
      <c r="X89" s="37"/>
      <c r="Y89" s="37"/>
      <c r="Z89" s="37"/>
    </row>
    <row r="90" spans="1:26" x14ac:dyDescent="0.35">
      <c r="A90" t="s">
        <v>497</v>
      </c>
      <c r="B90" s="2">
        <v>14320</v>
      </c>
      <c r="C90" s="3">
        <v>0.17</v>
      </c>
      <c r="D90" s="2">
        <v>5785</v>
      </c>
      <c r="E90" s="2">
        <v>3790</v>
      </c>
      <c r="F90" s="2">
        <v>3575</v>
      </c>
      <c r="G90" s="2">
        <v>9535</v>
      </c>
      <c r="H90" s="2">
        <v>1940</v>
      </c>
      <c r="I90" s="3">
        <v>0.4</v>
      </c>
      <c r="J90" s="3">
        <v>0.26</v>
      </c>
      <c r="K90" s="3">
        <v>0.25</v>
      </c>
      <c r="L90" s="3">
        <v>0.67</v>
      </c>
      <c r="M90" s="3">
        <v>0.14000000000000001</v>
      </c>
      <c r="O90" s="37"/>
      <c r="P90" s="37"/>
      <c r="Q90" s="37"/>
      <c r="R90" s="37"/>
      <c r="S90" s="37"/>
      <c r="T90" s="37"/>
      <c r="U90" s="37"/>
      <c r="V90" s="37"/>
      <c r="W90" s="37"/>
      <c r="X90" s="37"/>
      <c r="Y90" s="37"/>
      <c r="Z90" s="37"/>
    </row>
    <row r="91" spans="1:26" x14ac:dyDescent="0.35">
      <c r="A91" t="s">
        <v>612</v>
      </c>
      <c r="B91" s="2">
        <v>71515</v>
      </c>
      <c r="C91" s="3">
        <v>0.16</v>
      </c>
      <c r="D91" s="2">
        <v>24235</v>
      </c>
      <c r="E91" s="2">
        <v>22235</v>
      </c>
      <c r="F91" s="2">
        <v>17135</v>
      </c>
      <c r="G91" s="2">
        <v>40520</v>
      </c>
      <c r="H91" s="2">
        <v>9605</v>
      </c>
      <c r="I91" s="3">
        <v>0.34</v>
      </c>
      <c r="J91" s="3">
        <v>0.31</v>
      </c>
      <c r="K91" s="3">
        <v>0.24</v>
      </c>
      <c r="L91" s="3">
        <v>0.56999999999999995</v>
      </c>
      <c r="M91" s="3">
        <v>0.13</v>
      </c>
      <c r="O91" s="37"/>
      <c r="P91" s="37"/>
      <c r="Q91" s="37"/>
      <c r="R91" s="37"/>
      <c r="S91" s="37"/>
      <c r="T91" s="37"/>
      <c r="U91" s="37"/>
      <c r="V91" s="37"/>
      <c r="W91" s="37"/>
      <c r="X91" s="37"/>
      <c r="Y91" s="37"/>
      <c r="Z91" s="37"/>
    </row>
    <row r="92" spans="1:26" x14ac:dyDescent="0.35">
      <c r="A92" t="s">
        <v>498</v>
      </c>
      <c r="B92" s="2">
        <v>615</v>
      </c>
      <c r="C92" s="3">
        <v>0.03</v>
      </c>
      <c r="D92" s="2">
        <v>595</v>
      </c>
      <c r="E92" s="2">
        <v>0</v>
      </c>
      <c r="F92" s="2">
        <v>0</v>
      </c>
      <c r="G92" s="2">
        <v>0</v>
      </c>
      <c r="H92" s="2">
        <v>15</v>
      </c>
      <c r="I92" s="3">
        <v>0.97</v>
      </c>
      <c r="J92" s="3">
        <v>0</v>
      </c>
      <c r="K92" s="3">
        <v>0</v>
      </c>
      <c r="L92" s="3">
        <v>0</v>
      </c>
      <c r="M92" s="3">
        <v>0.03</v>
      </c>
      <c r="O92" s="37"/>
      <c r="P92" s="37"/>
      <c r="Q92" s="37"/>
      <c r="R92" s="37"/>
      <c r="S92" s="37"/>
      <c r="T92" s="37"/>
      <c r="U92" s="37"/>
      <c r="V92" s="37"/>
      <c r="W92" s="37"/>
      <c r="X92" s="37"/>
      <c r="Y92" s="37"/>
      <c r="Z92" s="37"/>
    </row>
    <row r="93" spans="1:26" x14ac:dyDescent="0.35">
      <c r="A93" t="s">
        <v>499</v>
      </c>
      <c r="B93" s="2">
        <v>3805</v>
      </c>
      <c r="C93" s="3">
        <v>0.03</v>
      </c>
      <c r="D93" s="2">
        <v>1085</v>
      </c>
      <c r="E93" s="2">
        <v>1500</v>
      </c>
      <c r="F93" s="2">
        <v>875</v>
      </c>
      <c r="G93" s="2">
        <v>1570</v>
      </c>
      <c r="H93" s="2">
        <v>410</v>
      </c>
      <c r="I93" s="3">
        <v>0.28999999999999998</v>
      </c>
      <c r="J93" s="3">
        <v>0.39</v>
      </c>
      <c r="K93" s="3">
        <v>0.23</v>
      </c>
      <c r="L93" s="3">
        <v>0.41</v>
      </c>
      <c r="M93" s="3">
        <v>0.11</v>
      </c>
      <c r="O93" s="37"/>
      <c r="P93" s="37"/>
      <c r="Q93" s="37"/>
      <c r="R93" s="37"/>
      <c r="S93" s="37"/>
      <c r="T93" s="37"/>
      <c r="U93" s="37"/>
      <c r="V93" s="37"/>
      <c r="W93" s="37"/>
      <c r="X93" s="37"/>
      <c r="Y93" s="37"/>
      <c r="Z93" s="37"/>
    </row>
    <row r="94" spans="1:26" x14ac:dyDescent="0.35">
      <c r="A94" t="s">
        <v>500</v>
      </c>
      <c r="B94" s="2">
        <v>4140</v>
      </c>
      <c r="C94" s="3">
        <v>0.03</v>
      </c>
      <c r="D94" s="2">
        <v>1190</v>
      </c>
      <c r="E94" s="2">
        <v>1415</v>
      </c>
      <c r="F94" s="2">
        <v>1210</v>
      </c>
      <c r="G94" s="2">
        <v>2715</v>
      </c>
      <c r="H94" s="2">
        <v>490</v>
      </c>
      <c r="I94" s="3">
        <v>0.28999999999999998</v>
      </c>
      <c r="J94" s="3">
        <v>0.34</v>
      </c>
      <c r="K94" s="3">
        <v>0.28999999999999998</v>
      </c>
      <c r="L94" s="3">
        <v>0.66</v>
      </c>
      <c r="M94" s="3">
        <v>0.12</v>
      </c>
      <c r="O94" s="37"/>
      <c r="P94" s="37"/>
      <c r="Q94" s="37"/>
      <c r="R94" s="37"/>
      <c r="S94" s="37"/>
      <c r="T94" s="37"/>
      <c r="U94" s="37"/>
      <c r="V94" s="37"/>
      <c r="W94" s="37"/>
      <c r="X94" s="37"/>
      <c r="Y94" s="37"/>
      <c r="Z94" s="37"/>
    </row>
    <row r="95" spans="1:26" x14ac:dyDescent="0.35">
      <c r="A95" t="s">
        <v>501</v>
      </c>
      <c r="B95" s="2">
        <v>2955</v>
      </c>
      <c r="C95" s="3">
        <v>0.04</v>
      </c>
      <c r="D95" s="2">
        <v>1105</v>
      </c>
      <c r="E95" s="2">
        <v>970</v>
      </c>
      <c r="F95" s="2">
        <v>930</v>
      </c>
      <c r="G95" s="2">
        <v>2040</v>
      </c>
      <c r="H95" s="2">
        <v>250</v>
      </c>
      <c r="I95" s="3">
        <v>0.37</v>
      </c>
      <c r="J95" s="3">
        <v>0.33</v>
      </c>
      <c r="K95" s="3">
        <v>0.31</v>
      </c>
      <c r="L95" s="3">
        <v>0.69</v>
      </c>
      <c r="M95" s="3">
        <v>0.08</v>
      </c>
      <c r="O95" s="37"/>
      <c r="P95" s="37"/>
      <c r="Q95" s="37"/>
      <c r="R95" s="37"/>
      <c r="S95" s="37"/>
      <c r="T95" s="37"/>
      <c r="U95" s="37"/>
      <c r="V95" s="37"/>
      <c r="W95" s="37"/>
      <c r="X95" s="37"/>
      <c r="Y95" s="37"/>
      <c r="Z95" s="37"/>
    </row>
    <row r="96" spans="1:26" x14ac:dyDescent="0.35">
      <c r="A96" t="s">
        <v>502</v>
      </c>
      <c r="B96" s="2">
        <v>2895</v>
      </c>
      <c r="C96" s="3">
        <v>0.03</v>
      </c>
      <c r="D96" s="2">
        <v>1215</v>
      </c>
      <c r="E96" s="2">
        <v>790</v>
      </c>
      <c r="F96" s="2">
        <v>690</v>
      </c>
      <c r="G96" s="2">
        <v>1995</v>
      </c>
      <c r="H96" s="2">
        <v>325</v>
      </c>
      <c r="I96" s="3">
        <v>0.42</v>
      </c>
      <c r="J96" s="3">
        <v>0.27</v>
      </c>
      <c r="K96" s="3">
        <v>0.24</v>
      </c>
      <c r="L96" s="3">
        <v>0.69</v>
      </c>
      <c r="M96" s="3">
        <v>0.11</v>
      </c>
      <c r="O96" s="37"/>
      <c r="P96" s="37"/>
      <c r="Q96" s="37"/>
      <c r="R96" s="37"/>
      <c r="S96" s="37"/>
      <c r="T96" s="37"/>
      <c r="U96" s="37"/>
      <c r="V96" s="37"/>
      <c r="W96" s="37"/>
      <c r="X96" s="37"/>
      <c r="Y96" s="37"/>
      <c r="Z96" s="37"/>
    </row>
    <row r="97" spans="1:26" x14ac:dyDescent="0.35">
      <c r="A97" t="s">
        <v>613</v>
      </c>
      <c r="B97" s="2">
        <v>14410</v>
      </c>
      <c r="C97" s="3">
        <v>0.03</v>
      </c>
      <c r="D97" s="2">
        <v>5195</v>
      </c>
      <c r="E97" s="2">
        <v>4675</v>
      </c>
      <c r="F97" s="2">
        <v>3710</v>
      </c>
      <c r="G97" s="2">
        <v>8320</v>
      </c>
      <c r="H97" s="2">
        <v>1495</v>
      </c>
      <c r="I97" s="3">
        <v>0.36</v>
      </c>
      <c r="J97" s="3">
        <v>0.32</v>
      </c>
      <c r="K97" s="3">
        <v>0.26</v>
      </c>
      <c r="L97" s="3">
        <v>0.57999999999999996</v>
      </c>
      <c r="M97" s="3">
        <v>0.1</v>
      </c>
      <c r="O97" s="37"/>
      <c r="P97" s="37"/>
      <c r="Q97" s="37"/>
      <c r="R97" s="37"/>
      <c r="S97" s="37"/>
      <c r="T97" s="37"/>
      <c r="U97" s="37"/>
      <c r="V97" s="37"/>
      <c r="W97" s="37"/>
      <c r="X97" s="37"/>
      <c r="Y97" s="37"/>
      <c r="Z97" s="37"/>
    </row>
    <row r="98" spans="1:26" x14ac:dyDescent="0.35">
      <c r="A98" t="s">
        <v>503</v>
      </c>
      <c r="B98" s="2">
        <v>335</v>
      </c>
      <c r="C98" s="3">
        <v>0.02</v>
      </c>
      <c r="D98" s="2">
        <v>325</v>
      </c>
      <c r="E98" s="2">
        <v>0</v>
      </c>
      <c r="F98" s="2">
        <v>0</v>
      </c>
      <c r="G98" s="2">
        <v>0</v>
      </c>
      <c r="H98" s="2">
        <v>10</v>
      </c>
      <c r="I98" s="3">
        <v>0.97</v>
      </c>
      <c r="J98" s="3">
        <v>0</v>
      </c>
      <c r="K98" s="3">
        <v>0</v>
      </c>
      <c r="L98" s="3">
        <v>0</v>
      </c>
      <c r="M98" s="3">
        <v>0.03</v>
      </c>
      <c r="O98" s="37"/>
      <c r="P98" s="37"/>
      <c r="Q98" s="37"/>
      <c r="R98" s="37"/>
      <c r="S98" s="37"/>
      <c r="T98" s="37"/>
      <c r="U98" s="37"/>
      <c r="V98" s="37"/>
      <c r="W98" s="37"/>
      <c r="X98" s="37"/>
      <c r="Y98" s="37"/>
      <c r="Z98" s="37"/>
    </row>
    <row r="99" spans="1:26" x14ac:dyDescent="0.35">
      <c r="A99" t="s">
        <v>504</v>
      </c>
      <c r="B99" s="2">
        <v>2305</v>
      </c>
      <c r="C99" s="3">
        <v>0.02</v>
      </c>
      <c r="D99" s="2">
        <v>525</v>
      </c>
      <c r="E99" s="2">
        <v>860</v>
      </c>
      <c r="F99" s="2">
        <v>485</v>
      </c>
      <c r="G99" s="2">
        <v>960</v>
      </c>
      <c r="H99" s="2">
        <v>355</v>
      </c>
      <c r="I99" s="3">
        <v>0.23</v>
      </c>
      <c r="J99" s="3">
        <v>0.37</v>
      </c>
      <c r="K99" s="3">
        <v>0.21</v>
      </c>
      <c r="L99" s="3">
        <v>0.42</v>
      </c>
      <c r="M99" s="3">
        <v>0.15</v>
      </c>
      <c r="O99" s="37"/>
      <c r="P99" s="37"/>
      <c r="Q99" s="37"/>
      <c r="R99" s="37"/>
      <c r="S99" s="37"/>
      <c r="T99" s="37"/>
      <c r="U99" s="37"/>
      <c r="V99" s="37"/>
      <c r="W99" s="37"/>
      <c r="X99" s="37"/>
      <c r="Y99" s="37"/>
      <c r="Z99" s="37"/>
    </row>
    <row r="100" spans="1:26" x14ac:dyDescent="0.35">
      <c r="A100" t="s">
        <v>505</v>
      </c>
      <c r="B100" s="2">
        <v>1845</v>
      </c>
      <c r="C100" s="3">
        <v>0.02</v>
      </c>
      <c r="D100" s="2">
        <v>520</v>
      </c>
      <c r="E100" s="2">
        <v>570</v>
      </c>
      <c r="F100" s="2">
        <v>465</v>
      </c>
      <c r="G100" s="2">
        <v>1200</v>
      </c>
      <c r="H100" s="2">
        <v>280</v>
      </c>
      <c r="I100" s="3">
        <v>0.28000000000000003</v>
      </c>
      <c r="J100" s="3">
        <v>0.31</v>
      </c>
      <c r="K100" s="3">
        <v>0.25</v>
      </c>
      <c r="L100" s="3">
        <v>0.65</v>
      </c>
      <c r="M100" s="3">
        <v>0.15</v>
      </c>
      <c r="O100" s="37"/>
      <c r="P100" s="37"/>
      <c r="Q100" s="37"/>
      <c r="R100" s="37"/>
      <c r="S100" s="37"/>
      <c r="T100" s="37"/>
      <c r="U100" s="37"/>
      <c r="V100" s="37"/>
      <c r="W100" s="37"/>
      <c r="X100" s="37"/>
      <c r="Y100" s="37"/>
      <c r="Z100" s="37"/>
    </row>
    <row r="101" spans="1:26" x14ac:dyDescent="0.35">
      <c r="A101" t="s">
        <v>506</v>
      </c>
      <c r="B101" s="2">
        <v>1305</v>
      </c>
      <c r="C101" s="3">
        <v>0.02</v>
      </c>
      <c r="D101" s="2">
        <v>520</v>
      </c>
      <c r="E101" s="2">
        <v>420</v>
      </c>
      <c r="F101" s="2">
        <v>355</v>
      </c>
      <c r="G101" s="2">
        <v>950</v>
      </c>
      <c r="H101" s="2">
        <v>95</v>
      </c>
      <c r="I101" s="3">
        <v>0.4</v>
      </c>
      <c r="J101" s="3">
        <v>0.32</v>
      </c>
      <c r="K101" s="3">
        <v>0.27</v>
      </c>
      <c r="L101" s="3">
        <v>0.73</v>
      </c>
      <c r="M101" s="3">
        <v>7.0000000000000007E-2</v>
      </c>
      <c r="O101" s="37"/>
      <c r="P101" s="37"/>
      <c r="Q101" s="37"/>
      <c r="R101" s="37"/>
      <c r="S101" s="37"/>
      <c r="T101" s="37"/>
      <c r="U101" s="37"/>
      <c r="V101" s="37"/>
      <c r="W101" s="37"/>
      <c r="X101" s="37"/>
      <c r="Y101" s="37"/>
      <c r="Z101" s="37"/>
    </row>
    <row r="102" spans="1:26" x14ac:dyDescent="0.35">
      <c r="A102" t="s">
        <v>507</v>
      </c>
      <c r="B102" s="2">
        <v>1360</v>
      </c>
      <c r="C102" s="3">
        <v>0.02</v>
      </c>
      <c r="D102" s="2">
        <v>605</v>
      </c>
      <c r="E102" s="2">
        <v>380</v>
      </c>
      <c r="F102" s="2">
        <v>325</v>
      </c>
      <c r="G102" s="2">
        <v>940</v>
      </c>
      <c r="H102" s="2">
        <v>135</v>
      </c>
      <c r="I102" s="3">
        <v>0.44</v>
      </c>
      <c r="J102" s="3">
        <v>0.28000000000000003</v>
      </c>
      <c r="K102" s="3">
        <v>0.24</v>
      </c>
      <c r="L102" s="3">
        <v>0.69</v>
      </c>
      <c r="M102" s="3">
        <v>0.1</v>
      </c>
      <c r="O102" s="37"/>
      <c r="P102" s="37"/>
      <c r="Q102" s="37"/>
      <c r="R102" s="37"/>
      <c r="S102" s="37"/>
      <c r="T102" s="37"/>
      <c r="U102" s="37"/>
      <c r="V102" s="37"/>
      <c r="W102" s="37"/>
      <c r="X102" s="37"/>
      <c r="Y102" s="37"/>
      <c r="Z102" s="37"/>
    </row>
    <row r="103" spans="1:26" x14ac:dyDescent="0.35">
      <c r="A103" t="s">
        <v>614</v>
      </c>
      <c r="B103" s="2">
        <v>7150</v>
      </c>
      <c r="C103" s="3">
        <v>0.02</v>
      </c>
      <c r="D103" s="2">
        <v>2495</v>
      </c>
      <c r="E103" s="2">
        <v>2230</v>
      </c>
      <c r="F103" s="2">
        <v>1625</v>
      </c>
      <c r="G103" s="2">
        <v>4050</v>
      </c>
      <c r="H103" s="2">
        <v>870</v>
      </c>
      <c r="I103" s="3">
        <v>0.35</v>
      </c>
      <c r="J103" s="3">
        <v>0.31</v>
      </c>
      <c r="K103" s="3">
        <v>0.23</v>
      </c>
      <c r="L103" s="3">
        <v>0.56999999999999995</v>
      </c>
      <c r="M103" s="3">
        <v>0.12</v>
      </c>
      <c r="O103" s="37"/>
      <c r="P103" s="37"/>
      <c r="Q103" s="37"/>
      <c r="R103" s="37"/>
      <c r="S103" s="37"/>
      <c r="T103" s="37"/>
      <c r="U103" s="37"/>
      <c r="V103" s="37"/>
      <c r="W103" s="37"/>
      <c r="X103" s="37"/>
      <c r="Y103" s="37"/>
      <c r="Z103" s="37"/>
    </row>
    <row r="104" spans="1:26" x14ac:dyDescent="0.35">
      <c r="A104" t="s">
        <v>508</v>
      </c>
      <c r="B104" s="2">
        <v>350</v>
      </c>
      <c r="C104" s="3">
        <v>0.02</v>
      </c>
      <c r="D104" s="2">
        <v>340</v>
      </c>
      <c r="E104" s="2">
        <v>0</v>
      </c>
      <c r="F104" s="2">
        <v>0</v>
      </c>
      <c r="G104" s="2">
        <v>0</v>
      </c>
      <c r="H104" s="2">
        <v>10</v>
      </c>
      <c r="I104" s="3">
        <v>0.97</v>
      </c>
      <c r="J104" s="3">
        <v>0</v>
      </c>
      <c r="K104" s="3">
        <v>0</v>
      </c>
      <c r="L104" s="3">
        <v>0</v>
      </c>
      <c r="M104" s="3">
        <v>0.03</v>
      </c>
      <c r="O104" s="37"/>
      <c r="P104" s="37"/>
      <c r="Q104" s="37"/>
      <c r="R104" s="37"/>
      <c r="S104" s="37"/>
      <c r="T104" s="37"/>
      <c r="U104" s="37"/>
      <c r="V104" s="37"/>
      <c r="W104" s="37"/>
      <c r="X104" s="37"/>
      <c r="Y104" s="37"/>
      <c r="Z104" s="37"/>
    </row>
    <row r="105" spans="1:26" x14ac:dyDescent="0.35">
      <c r="A105" t="s">
        <v>509</v>
      </c>
      <c r="B105" s="2">
        <v>2240</v>
      </c>
      <c r="C105" s="3">
        <v>0.02</v>
      </c>
      <c r="D105" s="2">
        <v>580</v>
      </c>
      <c r="E105" s="2">
        <v>950</v>
      </c>
      <c r="F105" s="2">
        <v>495</v>
      </c>
      <c r="G105" s="2">
        <v>950</v>
      </c>
      <c r="H105" s="2">
        <v>275</v>
      </c>
      <c r="I105" s="3">
        <v>0.26</v>
      </c>
      <c r="J105" s="3">
        <v>0.42</v>
      </c>
      <c r="K105" s="3">
        <v>0.22</v>
      </c>
      <c r="L105" s="3">
        <v>0.42</v>
      </c>
      <c r="M105" s="3">
        <v>0.12</v>
      </c>
      <c r="O105" s="37"/>
      <c r="P105" s="37"/>
      <c r="Q105" s="37"/>
      <c r="R105" s="37"/>
      <c r="S105" s="37"/>
      <c r="T105" s="37"/>
      <c r="U105" s="37"/>
      <c r="V105" s="37"/>
      <c r="W105" s="37"/>
      <c r="X105" s="37"/>
      <c r="Y105" s="37"/>
      <c r="Z105" s="37"/>
    </row>
    <row r="106" spans="1:26" x14ac:dyDescent="0.35">
      <c r="A106" t="s">
        <v>510</v>
      </c>
      <c r="B106" s="2">
        <v>2240</v>
      </c>
      <c r="C106" s="3">
        <v>0.02</v>
      </c>
      <c r="D106" s="2">
        <v>625</v>
      </c>
      <c r="E106" s="2">
        <v>735</v>
      </c>
      <c r="F106" s="2">
        <v>660</v>
      </c>
      <c r="G106" s="2">
        <v>1495</v>
      </c>
      <c r="H106" s="2">
        <v>270</v>
      </c>
      <c r="I106" s="3">
        <v>0.28000000000000003</v>
      </c>
      <c r="J106" s="3">
        <v>0.33</v>
      </c>
      <c r="K106" s="3">
        <v>0.3</v>
      </c>
      <c r="L106" s="3">
        <v>0.67</v>
      </c>
      <c r="M106" s="3">
        <v>0.12</v>
      </c>
      <c r="O106" s="37"/>
      <c r="P106" s="37"/>
      <c r="Q106" s="37"/>
      <c r="R106" s="37"/>
      <c r="S106" s="37"/>
      <c r="T106" s="37"/>
      <c r="U106" s="37"/>
      <c r="V106" s="37"/>
      <c r="W106" s="37"/>
      <c r="X106" s="37"/>
      <c r="Y106" s="37"/>
      <c r="Z106" s="37"/>
    </row>
    <row r="107" spans="1:26" x14ac:dyDescent="0.35">
      <c r="A107" t="s">
        <v>511</v>
      </c>
      <c r="B107" s="2">
        <v>1705</v>
      </c>
      <c r="C107" s="3">
        <v>0.02</v>
      </c>
      <c r="D107" s="2">
        <v>655</v>
      </c>
      <c r="E107" s="2">
        <v>510</v>
      </c>
      <c r="F107" s="2">
        <v>520</v>
      </c>
      <c r="G107" s="2">
        <v>1205</v>
      </c>
      <c r="H107" s="2">
        <v>140</v>
      </c>
      <c r="I107" s="3">
        <v>0.38</v>
      </c>
      <c r="J107" s="3">
        <v>0.3</v>
      </c>
      <c r="K107" s="3">
        <v>0.31</v>
      </c>
      <c r="L107" s="3">
        <v>0.71</v>
      </c>
      <c r="M107" s="3">
        <v>0.08</v>
      </c>
      <c r="O107" s="37"/>
      <c r="P107" s="37"/>
      <c r="Q107" s="37"/>
      <c r="R107" s="37"/>
      <c r="S107" s="37"/>
      <c r="T107" s="37"/>
      <c r="U107" s="37"/>
      <c r="V107" s="37"/>
      <c r="W107" s="37"/>
      <c r="X107" s="37"/>
      <c r="Y107" s="37"/>
      <c r="Z107" s="37"/>
    </row>
    <row r="108" spans="1:26" x14ac:dyDescent="0.35">
      <c r="A108" t="s">
        <v>512</v>
      </c>
      <c r="B108" s="2">
        <v>1570</v>
      </c>
      <c r="C108" s="3">
        <v>0.02</v>
      </c>
      <c r="D108" s="2">
        <v>620</v>
      </c>
      <c r="E108" s="2">
        <v>455</v>
      </c>
      <c r="F108" s="2">
        <v>420</v>
      </c>
      <c r="G108" s="2">
        <v>1070</v>
      </c>
      <c r="H108" s="2">
        <v>180</v>
      </c>
      <c r="I108" s="3">
        <v>0.4</v>
      </c>
      <c r="J108" s="3">
        <v>0.28999999999999998</v>
      </c>
      <c r="K108" s="3">
        <v>0.27</v>
      </c>
      <c r="L108" s="3">
        <v>0.68</v>
      </c>
      <c r="M108" s="3">
        <v>0.12</v>
      </c>
      <c r="O108" s="37"/>
      <c r="P108" s="37"/>
      <c r="Q108" s="37"/>
      <c r="R108" s="37"/>
      <c r="S108" s="37"/>
      <c r="T108" s="37"/>
      <c r="U108" s="37"/>
      <c r="V108" s="37"/>
      <c r="W108" s="37"/>
      <c r="X108" s="37"/>
      <c r="Y108" s="37"/>
      <c r="Z108" s="37"/>
    </row>
    <row r="109" spans="1:26" x14ac:dyDescent="0.35">
      <c r="A109" t="s">
        <v>615</v>
      </c>
      <c r="B109" s="2">
        <v>8100</v>
      </c>
      <c r="C109" s="3">
        <v>0.02</v>
      </c>
      <c r="D109" s="2">
        <v>2820</v>
      </c>
      <c r="E109" s="2">
        <v>2645</v>
      </c>
      <c r="F109" s="2">
        <v>2100</v>
      </c>
      <c r="G109" s="2">
        <v>4715</v>
      </c>
      <c r="H109" s="2">
        <v>875</v>
      </c>
      <c r="I109" s="3">
        <v>0.35</v>
      </c>
      <c r="J109" s="3">
        <v>0.33</v>
      </c>
      <c r="K109" s="3">
        <v>0.26</v>
      </c>
      <c r="L109" s="3">
        <v>0.57999999999999996</v>
      </c>
      <c r="M109" s="3">
        <v>0.11</v>
      </c>
      <c r="O109" s="37"/>
      <c r="P109" s="37"/>
      <c r="Q109" s="37"/>
      <c r="R109" s="37"/>
      <c r="S109" s="37"/>
      <c r="T109" s="37"/>
      <c r="U109" s="37"/>
      <c r="V109" s="37"/>
      <c r="W109" s="37"/>
      <c r="X109" s="37"/>
      <c r="Y109" s="37"/>
      <c r="Z109" s="37"/>
    </row>
    <row r="110" spans="1:26" x14ac:dyDescent="0.35">
      <c r="A110" t="s">
        <v>513</v>
      </c>
      <c r="B110" s="2">
        <v>285</v>
      </c>
      <c r="C110" s="3">
        <v>0.01</v>
      </c>
      <c r="D110" s="2">
        <v>270</v>
      </c>
      <c r="E110" s="2">
        <v>0</v>
      </c>
      <c r="F110" s="2">
        <v>0</v>
      </c>
      <c r="G110" s="2">
        <v>0</v>
      </c>
      <c r="H110" s="2">
        <v>10</v>
      </c>
      <c r="I110" s="3">
        <v>0.96</v>
      </c>
      <c r="J110" s="3">
        <v>0</v>
      </c>
      <c r="K110" s="3">
        <v>0</v>
      </c>
      <c r="L110" s="3">
        <v>0</v>
      </c>
      <c r="M110" s="3">
        <v>0.04</v>
      </c>
      <c r="O110" s="37"/>
      <c r="P110" s="37"/>
      <c r="Q110" s="37"/>
      <c r="R110" s="37"/>
      <c r="S110" s="37"/>
      <c r="T110" s="37"/>
      <c r="U110" s="37"/>
      <c r="V110" s="37"/>
      <c r="W110" s="37"/>
      <c r="X110" s="37"/>
      <c r="Y110" s="37"/>
      <c r="Z110" s="37"/>
    </row>
    <row r="111" spans="1:26" x14ac:dyDescent="0.35">
      <c r="A111" t="s">
        <v>514</v>
      </c>
      <c r="B111" s="2">
        <v>1610</v>
      </c>
      <c r="C111" s="3">
        <v>0.01</v>
      </c>
      <c r="D111" s="2">
        <v>440</v>
      </c>
      <c r="E111" s="2">
        <v>645</v>
      </c>
      <c r="F111" s="2">
        <v>345</v>
      </c>
      <c r="G111" s="2">
        <v>700</v>
      </c>
      <c r="H111" s="2">
        <v>200</v>
      </c>
      <c r="I111" s="3">
        <v>0.27</v>
      </c>
      <c r="J111" s="3">
        <v>0.4</v>
      </c>
      <c r="K111" s="3">
        <v>0.22</v>
      </c>
      <c r="L111" s="3">
        <v>0.44</v>
      </c>
      <c r="M111" s="3">
        <v>0.12</v>
      </c>
      <c r="O111" s="37"/>
      <c r="P111" s="37"/>
      <c r="Q111" s="37"/>
      <c r="R111" s="37"/>
      <c r="S111" s="37"/>
      <c r="T111" s="37"/>
      <c r="U111" s="37"/>
      <c r="V111" s="37"/>
      <c r="W111" s="37"/>
      <c r="X111" s="37"/>
      <c r="Y111" s="37"/>
      <c r="Z111" s="37"/>
    </row>
    <row r="112" spans="1:26" x14ac:dyDescent="0.35">
      <c r="A112" t="s">
        <v>515</v>
      </c>
      <c r="B112" s="2">
        <v>1685</v>
      </c>
      <c r="C112" s="3">
        <v>0.01</v>
      </c>
      <c r="D112" s="2">
        <v>490</v>
      </c>
      <c r="E112" s="2">
        <v>530</v>
      </c>
      <c r="F112" s="2">
        <v>535</v>
      </c>
      <c r="G112" s="2">
        <v>1125</v>
      </c>
      <c r="H112" s="2">
        <v>175</v>
      </c>
      <c r="I112" s="3">
        <v>0.28999999999999998</v>
      </c>
      <c r="J112" s="3">
        <v>0.31</v>
      </c>
      <c r="K112" s="3">
        <v>0.32</v>
      </c>
      <c r="L112" s="3">
        <v>0.67</v>
      </c>
      <c r="M112" s="3">
        <v>0.1</v>
      </c>
      <c r="O112" s="37"/>
      <c r="P112" s="37"/>
      <c r="Q112" s="37"/>
      <c r="R112" s="37"/>
      <c r="S112" s="37"/>
      <c r="T112" s="37"/>
      <c r="U112" s="37"/>
      <c r="V112" s="37"/>
      <c r="W112" s="37"/>
      <c r="X112" s="37"/>
      <c r="Y112" s="37"/>
      <c r="Z112" s="37"/>
    </row>
    <row r="113" spans="1:26" x14ac:dyDescent="0.35">
      <c r="A113" t="s">
        <v>516</v>
      </c>
      <c r="B113" s="2">
        <v>1195</v>
      </c>
      <c r="C113" s="3">
        <v>0.01</v>
      </c>
      <c r="D113" s="2">
        <v>450</v>
      </c>
      <c r="E113" s="2">
        <v>370</v>
      </c>
      <c r="F113" s="2">
        <v>330</v>
      </c>
      <c r="G113" s="2">
        <v>875</v>
      </c>
      <c r="H113" s="2">
        <v>90</v>
      </c>
      <c r="I113" s="3">
        <v>0.37</v>
      </c>
      <c r="J113" s="3">
        <v>0.31</v>
      </c>
      <c r="K113" s="3">
        <v>0.28000000000000003</v>
      </c>
      <c r="L113" s="3">
        <v>0.73</v>
      </c>
      <c r="M113" s="3">
        <v>0.08</v>
      </c>
      <c r="O113" s="37"/>
      <c r="P113" s="37"/>
      <c r="Q113" s="37"/>
      <c r="R113" s="37"/>
      <c r="S113" s="37"/>
      <c r="T113" s="37"/>
      <c r="U113" s="37"/>
      <c r="V113" s="37"/>
      <c r="W113" s="37"/>
      <c r="X113" s="37"/>
      <c r="Y113" s="37"/>
      <c r="Z113" s="37"/>
    </row>
    <row r="114" spans="1:26" x14ac:dyDescent="0.35">
      <c r="A114" t="s">
        <v>517</v>
      </c>
      <c r="B114" s="2">
        <v>1240</v>
      </c>
      <c r="C114" s="3">
        <v>0.01</v>
      </c>
      <c r="D114" s="2">
        <v>480</v>
      </c>
      <c r="E114" s="2">
        <v>415</v>
      </c>
      <c r="F114" s="2">
        <v>315</v>
      </c>
      <c r="G114" s="2">
        <v>895</v>
      </c>
      <c r="H114" s="2">
        <v>115</v>
      </c>
      <c r="I114" s="3">
        <v>0.39</v>
      </c>
      <c r="J114" s="3">
        <v>0.33</v>
      </c>
      <c r="K114" s="3">
        <v>0.25</v>
      </c>
      <c r="L114" s="3">
        <v>0.72</v>
      </c>
      <c r="M114" s="3">
        <v>0.09</v>
      </c>
      <c r="O114" s="37"/>
      <c r="P114" s="37"/>
      <c r="Q114" s="37"/>
      <c r="R114" s="37"/>
      <c r="S114" s="37"/>
      <c r="T114" s="37"/>
      <c r="U114" s="37"/>
      <c r="V114" s="37"/>
      <c r="W114" s="37"/>
      <c r="X114" s="37"/>
      <c r="Y114" s="37"/>
      <c r="Z114" s="37"/>
    </row>
    <row r="115" spans="1:26" x14ac:dyDescent="0.35">
      <c r="A115" t="s">
        <v>616</v>
      </c>
      <c r="B115" s="2">
        <v>6015</v>
      </c>
      <c r="C115" s="3">
        <v>0.01</v>
      </c>
      <c r="D115" s="2">
        <v>2125</v>
      </c>
      <c r="E115" s="2">
        <v>1960</v>
      </c>
      <c r="F115" s="2">
        <v>1525</v>
      </c>
      <c r="G115" s="2">
        <v>3600</v>
      </c>
      <c r="H115" s="2">
        <v>595</v>
      </c>
      <c r="I115" s="3">
        <v>0.35</v>
      </c>
      <c r="J115" s="3">
        <v>0.33</v>
      </c>
      <c r="K115" s="3">
        <v>0.25</v>
      </c>
      <c r="L115" s="3">
        <v>0.6</v>
      </c>
      <c r="M115" s="3">
        <v>0.1</v>
      </c>
      <c r="O115" s="37"/>
      <c r="P115" s="37"/>
      <c r="Q115" s="37"/>
      <c r="R115" s="37"/>
      <c r="S115" s="37"/>
      <c r="T115" s="37"/>
      <c r="U115" s="37"/>
      <c r="V115" s="37"/>
      <c r="W115" s="37"/>
      <c r="X115" s="37"/>
      <c r="Y115" s="37"/>
      <c r="Z115" s="37"/>
    </row>
    <row r="116" spans="1:26" x14ac:dyDescent="0.35">
      <c r="A116" t="s">
        <v>518</v>
      </c>
      <c r="B116" s="2">
        <v>55</v>
      </c>
      <c r="C116" s="3">
        <v>0</v>
      </c>
      <c r="D116" s="2">
        <v>55</v>
      </c>
      <c r="E116" s="2">
        <v>0</v>
      </c>
      <c r="F116" s="2">
        <v>0</v>
      </c>
      <c r="G116" s="2">
        <v>0</v>
      </c>
      <c r="H116" s="2">
        <v>0</v>
      </c>
      <c r="I116" s="3">
        <v>1</v>
      </c>
      <c r="J116" s="3">
        <v>0</v>
      </c>
      <c r="K116" s="3">
        <v>0</v>
      </c>
      <c r="L116" s="3">
        <v>0</v>
      </c>
      <c r="M116" s="3">
        <v>0</v>
      </c>
      <c r="O116" s="37"/>
      <c r="P116" s="37"/>
      <c r="Q116" s="37"/>
      <c r="R116" s="37"/>
      <c r="S116" s="37"/>
      <c r="T116" s="37"/>
      <c r="U116" s="37"/>
      <c r="V116" s="37"/>
      <c r="W116" s="37"/>
      <c r="X116" s="37"/>
      <c r="Y116" s="37"/>
      <c r="Z116" s="37"/>
    </row>
    <row r="117" spans="1:26" x14ac:dyDescent="0.35">
      <c r="A117" t="s">
        <v>519</v>
      </c>
      <c r="B117" s="2">
        <v>335</v>
      </c>
      <c r="C117" s="3">
        <v>0</v>
      </c>
      <c r="D117" s="2">
        <v>105</v>
      </c>
      <c r="E117" s="2">
        <v>135</v>
      </c>
      <c r="F117" s="2">
        <v>70</v>
      </c>
      <c r="G117" s="2">
        <v>135</v>
      </c>
      <c r="H117" s="2">
        <v>40</v>
      </c>
      <c r="I117" s="3">
        <v>0.32</v>
      </c>
      <c r="J117" s="3">
        <v>0.41</v>
      </c>
      <c r="K117" s="3">
        <v>0.21</v>
      </c>
      <c r="L117" s="3">
        <v>0.4</v>
      </c>
      <c r="M117" s="3">
        <v>0.13</v>
      </c>
      <c r="O117" s="37"/>
      <c r="P117" s="37"/>
      <c r="Q117" s="37"/>
      <c r="R117" s="37"/>
      <c r="S117" s="37"/>
      <c r="T117" s="37"/>
      <c r="U117" s="37"/>
      <c r="V117" s="37"/>
      <c r="W117" s="37"/>
      <c r="X117" s="37"/>
      <c r="Y117" s="37"/>
      <c r="Z117" s="37"/>
    </row>
    <row r="118" spans="1:26" x14ac:dyDescent="0.35">
      <c r="A118" t="s">
        <v>520</v>
      </c>
      <c r="B118" s="2">
        <v>355</v>
      </c>
      <c r="C118" s="3">
        <v>0</v>
      </c>
      <c r="D118" s="2">
        <v>105</v>
      </c>
      <c r="E118" s="2">
        <v>120</v>
      </c>
      <c r="F118" s="2">
        <v>105</v>
      </c>
      <c r="G118" s="2">
        <v>235</v>
      </c>
      <c r="H118" s="2">
        <v>45</v>
      </c>
      <c r="I118" s="3">
        <v>0.28999999999999998</v>
      </c>
      <c r="J118" s="3">
        <v>0.33</v>
      </c>
      <c r="K118" s="3">
        <v>0.28999999999999998</v>
      </c>
      <c r="L118" s="3">
        <v>0.67</v>
      </c>
      <c r="M118" s="3">
        <v>0.13</v>
      </c>
      <c r="O118" s="37"/>
      <c r="P118" s="37"/>
      <c r="Q118" s="37"/>
      <c r="R118" s="37"/>
      <c r="S118" s="37"/>
      <c r="T118" s="37"/>
      <c r="U118" s="37"/>
      <c r="V118" s="37"/>
      <c r="W118" s="37"/>
      <c r="X118" s="37"/>
      <c r="Y118" s="37"/>
      <c r="Z118" s="37"/>
    </row>
    <row r="119" spans="1:26" x14ac:dyDescent="0.35">
      <c r="A119" t="s">
        <v>521</v>
      </c>
      <c r="B119" s="2">
        <v>215</v>
      </c>
      <c r="C119" s="3">
        <v>0</v>
      </c>
      <c r="D119" s="2">
        <v>65</v>
      </c>
      <c r="E119" s="2">
        <v>70</v>
      </c>
      <c r="F119" s="2">
        <v>75</v>
      </c>
      <c r="G119" s="2">
        <v>145</v>
      </c>
      <c r="H119" s="2">
        <v>15</v>
      </c>
      <c r="I119" s="3">
        <v>0.3</v>
      </c>
      <c r="J119" s="3">
        <v>0.32</v>
      </c>
      <c r="K119" s="3">
        <v>0.34</v>
      </c>
      <c r="L119" s="3">
        <v>0.68</v>
      </c>
      <c r="M119" s="3">
        <v>0.06</v>
      </c>
      <c r="O119" s="37"/>
      <c r="P119" s="37"/>
      <c r="Q119" s="37"/>
      <c r="R119" s="37"/>
      <c r="S119" s="37"/>
      <c r="T119" s="37"/>
      <c r="U119" s="37"/>
      <c r="V119" s="37"/>
      <c r="W119" s="37"/>
      <c r="X119" s="37"/>
      <c r="Y119" s="37"/>
      <c r="Z119" s="37"/>
    </row>
    <row r="120" spans="1:26" x14ac:dyDescent="0.35">
      <c r="A120" t="s">
        <v>522</v>
      </c>
      <c r="B120" s="2">
        <v>225</v>
      </c>
      <c r="C120" s="3">
        <v>0</v>
      </c>
      <c r="D120" s="2">
        <v>80</v>
      </c>
      <c r="E120" s="2">
        <v>65</v>
      </c>
      <c r="F120" s="2">
        <v>70</v>
      </c>
      <c r="G120" s="2">
        <v>150</v>
      </c>
      <c r="H120" s="2">
        <v>25</v>
      </c>
      <c r="I120" s="3">
        <v>0.36</v>
      </c>
      <c r="J120" s="3">
        <v>0.3</v>
      </c>
      <c r="K120" s="3">
        <v>0.3</v>
      </c>
      <c r="L120" s="3">
        <v>0.66</v>
      </c>
      <c r="M120" s="3">
        <v>0.12</v>
      </c>
      <c r="O120" s="37"/>
      <c r="P120" s="37"/>
      <c r="Q120" s="37"/>
      <c r="R120" s="37"/>
      <c r="S120" s="37"/>
      <c r="T120" s="37"/>
      <c r="U120" s="37"/>
      <c r="V120" s="37"/>
      <c r="W120" s="37"/>
      <c r="X120" s="37"/>
      <c r="Y120" s="37"/>
      <c r="Z120" s="37"/>
    </row>
    <row r="121" spans="1:26" x14ac:dyDescent="0.35">
      <c r="A121" t="s">
        <v>617</v>
      </c>
      <c r="B121" s="2">
        <v>1185</v>
      </c>
      <c r="C121" s="3">
        <v>0</v>
      </c>
      <c r="D121" s="2">
        <v>410</v>
      </c>
      <c r="E121" s="2">
        <v>390</v>
      </c>
      <c r="F121" s="2">
        <v>315</v>
      </c>
      <c r="G121" s="2">
        <v>665</v>
      </c>
      <c r="H121" s="2">
        <v>130</v>
      </c>
      <c r="I121" s="3">
        <v>0.35</v>
      </c>
      <c r="J121" s="3">
        <v>0.33</v>
      </c>
      <c r="K121" s="3">
        <v>0.27</v>
      </c>
      <c r="L121" s="3">
        <v>0.56000000000000005</v>
      </c>
      <c r="M121" s="3">
        <v>0.11</v>
      </c>
      <c r="O121" s="37"/>
      <c r="P121" s="37"/>
      <c r="Q121" s="37"/>
      <c r="R121" s="37"/>
      <c r="S121" s="37"/>
      <c r="T121" s="37"/>
      <c r="U121" s="37"/>
      <c r="V121" s="37"/>
      <c r="W121" s="37"/>
      <c r="X121" s="37"/>
      <c r="Y121" s="37"/>
      <c r="Z121" s="37"/>
    </row>
    <row r="122" spans="1:26" x14ac:dyDescent="0.35">
      <c r="A122" t="s">
        <v>593</v>
      </c>
      <c r="B122" s="2">
        <v>50</v>
      </c>
      <c r="C122" s="3">
        <v>0</v>
      </c>
      <c r="D122" s="2">
        <v>40</v>
      </c>
      <c r="E122" s="2">
        <v>0</v>
      </c>
      <c r="F122" s="2">
        <v>0</v>
      </c>
      <c r="G122" s="2">
        <v>0</v>
      </c>
      <c r="H122" s="2">
        <v>10</v>
      </c>
      <c r="I122" s="3">
        <v>0.83</v>
      </c>
      <c r="J122" s="3">
        <v>0</v>
      </c>
      <c r="K122" s="3">
        <v>0</v>
      </c>
      <c r="L122" s="3">
        <v>0</v>
      </c>
      <c r="M122" s="3">
        <v>0.17</v>
      </c>
      <c r="O122" s="37"/>
      <c r="P122" s="37"/>
      <c r="Q122" s="37"/>
      <c r="R122" s="37"/>
      <c r="S122" s="37"/>
      <c r="T122" s="37"/>
      <c r="U122" s="37"/>
      <c r="V122" s="37"/>
      <c r="W122" s="37"/>
      <c r="X122" s="37"/>
      <c r="Y122" s="37"/>
      <c r="Z122" s="37"/>
    </row>
    <row r="123" spans="1:26" x14ac:dyDescent="0.35">
      <c r="A123" t="s">
        <v>594</v>
      </c>
      <c r="B123" s="2">
        <v>175</v>
      </c>
      <c r="C123" s="3">
        <v>0</v>
      </c>
      <c r="D123" s="2">
        <v>70</v>
      </c>
      <c r="E123" s="2">
        <v>55</v>
      </c>
      <c r="F123" s="2">
        <v>25</v>
      </c>
      <c r="G123" s="2">
        <v>75</v>
      </c>
      <c r="H123" s="2">
        <v>25</v>
      </c>
      <c r="I123" s="3">
        <v>0.39</v>
      </c>
      <c r="J123" s="3">
        <v>0.32</v>
      </c>
      <c r="K123" s="3">
        <v>0.14000000000000001</v>
      </c>
      <c r="L123" s="3">
        <v>0.44</v>
      </c>
      <c r="M123" s="3">
        <v>0.14000000000000001</v>
      </c>
      <c r="O123" s="37"/>
      <c r="P123" s="37"/>
      <c r="Q123" s="37"/>
      <c r="R123" s="37"/>
      <c r="S123" s="37"/>
      <c r="T123" s="37"/>
      <c r="U123" s="37"/>
      <c r="V123" s="37"/>
      <c r="W123" s="37"/>
      <c r="X123" s="37"/>
      <c r="Y123" s="37"/>
      <c r="Z123" s="37"/>
    </row>
    <row r="124" spans="1:26" x14ac:dyDescent="0.35">
      <c r="A124" t="s">
        <v>595</v>
      </c>
      <c r="B124" s="2">
        <v>135</v>
      </c>
      <c r="C124" s="3">
        <v>0</v>
      </c>
      <c r="D124" s="2">
        <v>35</v>
      </c>
      <c r="E124" s="2">
        <v>40</v>
      </c>
      <c r="F124" s="2">
        <v>20</v>
      </c>
      <c r="G124" s="2">
        <v>85</v>
      </c>
      <c r="H124" s="2">
        <v>30</v>
      </c>
      <c r="I124" s="3">
        <v>0.27</v>
      </c>
      <c r="J124" s="3">
        <v>0.28999999999999998</v>
      </c>
      <c r="K124" s="3">
        <v>0.15</v>
      </c>
      <c r="L124" s="3">
        <v>0.61</v>
      </c>
      <c r="M124" s="3">
        <v>0.24</v>
      </c>
      <c r="O124" s="37"/>
      <c r="P124" s="37"/>
      <c r="Q124" s="37"/>
      <c r="R124" s="37"/>
      <c r="S124" s="37"/>
      <c r="T124" s="37"/>
      <c r="U124" s="37"/>
      <c r="V124" s="37"/>
      <c r="W124" s="37"/>
      <c r="X124" s="37"/>
      <c r="Y124" s="37"/>
      <c r="Z124" s="37"/>
    </row>
    <row r="125" spans="1:26" x14ac:dyDescent="0.35">
      <c r="A125" t="s">
        <v>596</v>
      </c>
      <c r="B125" s="2">
        <v>135</v>
      </c>
      <c r="C125" s="3">
        <v>0</v>
      </c>
      <c r="D125" s="2">
        <v>50</v>
      </c>
      <c r="E125" s="2">
        <v>30</v>
      </c>
      <c r="F125" s="2">
        <v>40</v>
      </c>
      <c r="G125" s="2">
        <v>90</v>
      </c>
      <c r="H125" s="2">
        <v>15</v>
      </c>
      <c r="I125" s="3">
        <v>0.36</v>
      </c>
      <c r="J125" s="3">
        <v>0.23</v>
      </c>
      <c r="K125" s="3">
        <v>0.3</v>
      </c>
      <c r="L125" s="3">
        <v>0.64</v>
      </c>
      <c r="M125" s="3">
        <v>0.1</v>
      </c>
      <c r="O125" s="37"/>
      <c r="P125" s="37"/>
      <c r="Q125" s="37"/>
      <c r="R125" s="37"/>
      <c r="S125" s="37"/>
      <c r="T125" s="37"/>
      <c r="U125" s="37"/>
      <c r="V125" s="37"/>
      <c r="W125" s="37"/>
      <c r="X125" s="37"/>
      <c r="Y125" s="37"/>
      <c r="Z125" s="37"/>
    </row>
    <row r="126" spans="1:26" x14ac:dyDescent="0.35">
      <c r="A126" t="s">
        <v>597</v>
      </c>
      <c r="B126" s="2">
        <v>185</v>
      </c>
      <c r="C126" s="3">
        <v>0</v>
      </c>
      <c r="D126" s="2">
        <v>75</v>
      </c>
      <c r="E126" s="2">
        <v>30</v>
      </c>
      <c r="F126" s="2">
        <v>25</v>
      </c>
      <c r="G126" s="2">
        <v>130</v>
      </c>
      <c r="H126" s="2">
        <v>35</v>
      </c>
      <c r="I126" s="3">
        <v>0.42</v>
      </c>
      <c r="J126" s="3">
        <v>0.16</v>
      </c>
      <c r="K126" s="3">
        <v>0.14000000000000001</v>
      </c>
      <c r="L126" s="3">
        <v>0.7</v>
      </c>
      <c r="M126" s="3">
        <v>0.18</v>
      </c>
      <c r="O126" s="37"/>
      <c r="P126" s="37"/>
      <c r="Q126" s="37"/>
      <c r="R126" s="37"/>
      <c r="S126" s="37"/>
      <c r="T126" s="37"/>
      <c r="U126" s="37"/>
      <c r="V126" s="37"/>
      <c r="W126" s="37"/>
      <c r="X126" s="37"/>
      <c r="Y126" s="37"/>
      <c r="Z126" s="37"/>
    </row>
    <row r="127" spans="1:26" x14ac:dyDescent="0.35">
      <c r="A127" t="s">
        <v>632</v>
      </c>
      <c r="B127" s="2">
        <v>680</v>
      </c>
      <c r="C127" s="3">
        <v>0</v>
      </c>
      <c r="D127" s="2">
        <v>270</v>
      </c>
      <c r="E127" s="2">
        <v>155</v>
      </c>
      <c r="F127" s="2">
        <v>110</v>
      </c>
      <c r="G127" s="2">
        <v>375</v>
      </c>
      <c r="H127" s="2">
        <v>110</v>
      </c>
      <c r="I127" s="3">
        <v>0.4</v>
      </c>
      <c r="J127" s="3">
        <v>0.23</v>
      </c>
      <c r="K127" s="3">
        <v>0.16</v>
      </c>
      <c r="L127" s="3">
        <v>0.56000000000000005</v>
      </c>
      <c r="M127" s="3">
        <v>0.17</v>
      </c>
      <c r="O127" s="37"/>
      <c r="P127" s="37"/>
      <c r="Q127" s="37"/>
      <c r="R127" s="37"/>
      <c r="S127" s="37"/>
      <c r="T127" s="37"/>
      <c r="U127" s="37"/>
      <c r="V127" s="37"/>
      <c r="W127" s="37"/>
      <c r="X127" s="37"/>
      <c r="Y127" s="37"/>
      <c r="Z127" s="37"/>
    </row>
    <row r="128" spans="1:26" x14ac:dyDescent="0.35">
      <c r="A128" t="s">
        <v>588</v>
      </c>
      <c r="B128" s="2">
        <v>1945</v>
      </c>
      <c r="C128" s="3">
        <v>0.1</v>
      </c>
      <c r="D128" s="2">
        <v>1890</v>
      </c>
      <c r="E128" s="2">
        <v>0</v>
      </c>
      <c r="F128" s="2">
        <v>0</v>
      </c>
      <c r="G128" s="2">
        <v>0</v>
      </c>
      <c r="H128" s="2">
        <v>55</v>
      </c>
      <c r="I128" s="3">
        <v>0.97</v>
      </c>
      <c r="J128" s="3">
        <v>0</v>
      </c>
      <c r="K128" s="3">
        <v>0</v>
      </c>
      <c r="L128" s="3">
        <v>0</v>
      </c>
      <c r="M128" s="3">
        <v>0.03</v>
      </c>
      <c r="O128" s="37"/>
      <c r="P128" s="37"/>
      <c r="Q128" s="37"/>
      <c r="R128" s="37"/>
      <c r="S128" s="37"/>
      <c r="T128" s="37"/>
      <c r="U128" s="37"/>
      <c r="V128" s="37"/>
      <c r="W128" s="37"/>
      <c r="X128" s="37"/>
      <c r="Y128" s="37"/>
      <c r="Z128" s="37"/>
    </row>
    <row r="129" spans="1:26" x14ac:dyDescent="0.35">
      <c r="A129" t="s">
        <v>589</v>
      </c>
      <c r="B129" s="2">
        <v>6615</v>
      </c>
      <c r="C129" s="3">
        <v>0.05</v>
      </c>
      <c r="D129" s="2">
        <v>3890</v>
      </c>
      <c r="E129" s="2">
        <v>1650</v>
      </c>
      <c r="F129" s="2">
        <v>600</v>
      </c>
      <c r="G129" s="2">
        <v>3785</v>
      </c>
      <c r="H129" s="2">
        <v>550</v>
      </c>
      <c r="I129" s="3">
        <v>0.59</v>
      </c>
      <c r="J129" s="3">
        <v>0.25</v>
      </c>
      <c r="K129" s="3">
        <v>0.09</v>
      </c>
      <c r="L129" s="3">
        <v>0.56999999999999995</v>
      </c>
      <c r="M129" s="3">
        <v>0.08</v>
      </c>
      <c r="O129" s="37"/>
      <c r="P129" s="37"/>
      <c r="Q129" s="37"/>
      <c r="R129" s="37"/>
      <c r="S129" s="37"/>
      <c r="T129" s="37"/>
      <c r="U129" s="37"/>
      <c r="V129" s="37"/>
      <c r="W129" s="37"/>
      <c r="X129" s="37"/>
      <c r="Y129" s="37"/>
      <c r="Z129" s="37"/>
    </row>
    <row r="130" spans="1:26" x14ac:dyDescent="0.35">
      <c r="A130" t="s">
        <v>590</v>
      </c>
      <c r="B130" s="2">
        <v>2385</v>
      </c>
      <c r="C130" s="3">
        <v>0.02</v>
      </c>
      <c r="D130" s="2">
        <v>1300</v>
      </c>
      <c r="E130" s="2">
        <v>615</v>
      </c>
      <c r="F130" s="2">
        <v>220</v>
      </c>
      <c r="G130" s="2">
        <v>2020</v>
      </c>
      <c r="H130" s="2">
        <v>190</v>
      </c>
      <c r="I130" s="3">
        <v>0.55000000000000004</v>
      </c>
      <c r="J130" s="3">
        <v>0.26</v>
      </c>
      <c r="K130" s="3">
        <v>0.09</v>
      </c>
      <c r="L130" s="3">
        <v>0.85</v>
      </c>
      <c r="M130" s="3">
        <v>0.08</v>
      </c>
      <c r="O130" s="37"/>
      <c r="P130" s="37"/>
      <c r="Q130" s="37"/>
      <c r="R130" s="37"/>
      <c r="S130" s="37"/>
      <c r="T130" s="37"/>
      <c r="U130" s="37"/>
      <c r="V130" s="37"/>
      <c r="W130" s="37"/>
      <c r="X130" s="37"/>
      <c r="Y130" s="37"/>
      <c r="Z130" s="37"/>
    </row>
    <row r="131" spans="1:26" x14ac:dyDescent="0.35">
      <c r="A131" t="s">
        <v>591</v>
      </c>
      <c r="B131" s="2">
        <v>615</v>
      </c>
      <c r="C131" s="3">
        <v>0.01</v>
      </c>
      <c r="D131" s="2">
        <v>270</v>
      </c>
      <c r="E131" s="2">
        <v>210</v>
      </c>
      <c r="F131" s="2">
        <v>110</v>
      </c>
      <c r="G131" s="2">
        <v>495</v>
      </c>
      <c r="H131" s="2">
        <v>50</v>
      </c>
      <c r="I131" s="3">
        <v>0.44</v>
      </c>
      <c r="J131" s="3">
        <v>0.34</v>
      </c>
      <c r="K131" s="3">
        <v>0.18</v>
      </c>
      <c r="L131" s="3">
        <v>0.81</v>
      </c>
      <c r="M131" s="3">
        <v>0.08</v>
      </c>
      <c r="O131" s="37"/>
      <c r="P131" s="37"/>
      <c r="Q131" s="37"/>
      <c r="R131" s="37"/>
      <c r="S131" s="37"/>
      <c r="T131" s="37"/>
      <c r="U131" s="37"/>
      <c r="V131" s="37"/>
      <c r="W131" s="37"/>
      <c r="X131" s="37"/>
      <c r="Y131" s="37"/>
      <c r="Z131" s="37"/>
    </row>
    <row r="132" spans="1:26" x14ac:dyDescent="0.35">
      <c r="A132" t="s">
        <v>592</v>
      </c>
      <c r="B132" s="2">
        <v>320</v>
      </c>
      <c r="C132" s="3">
        <v>0</v>
      </c>
      <c r="D132" s="2">
        <v>155</v>
      </c>
      <c r="E132" s="2">
        <v>65</v>
      </c>
      <c r="F132" s="2">
        <v>55</v>
      </c>
      <c r="G132" s="2">
        <v>245</v>
      </c>
      <c r="H132" s="2">
        <v>25</v>
      </c>
      <c r="I132" s="3">
        <v>0.49</v>
      </c>
      <c r="J132" s="3">
        <v>0.21</v>
      </c>
      <c r="K132" s="3">
        <v>0.18</v>
      </c>
      <c r="L132" s="3">
        <v>0.77</v>
      </c>
      <c r="M132" s="3">
        <v>0.08</v>
      </c>
      <c r="O132" s="37"/>
      <c r="P132" s="37"/>
      <c r="Q132" s="37"/>
      <c r="R132" s="37"/>
      <c r="S132" s="37"/>
      <c r="T132" s="37"/>
      <c r="U132" s="37"/>
      <c r="V132" s="37"/>
      <c r="W132" s="37"/>
      <c r="X132" s="37"/>
      <c r="Y132" s="37"/>
      <c r="Z132" s="37"/>
    </row>
    <row r="133" spans="1:26" x14ac:dyDescent="0.35">
      <c r="A133" t="s">
        <v>631</v>
      </c>
      <c r="B133" s="2">
        <v>11875</v>
      </c>
      <c r="C133" s="3">
        <v>0.03</v>
      </c>
      <c r="D133" s="2">
        <v>7510</v>
      </c>
      <c r="E133" s="2">
        <v>2545</v>
      </c>
      <c r="F133" s="2">
        <v>985</v>
      </c>
      <c r="G133" s="2">
        <v>6545</v>
      </c>
      <c r="H133" s="2">
        <v>875</v>
      </c>
      <c r="I133" s="3">
        <v>0.63</v>
      </c>
      <c r="J133" s="3">
        <v>0.21</v>
      </c>
      <c r="K133" s="3">
        <v>0.08</v>
      </c>
      <c r="L133" s="3">
        <v>0.55000000000000004</v>
      </c>
      <c r="M133" s="3">
        <v>7.0000000000000007E-2</v>
      </c>
      <c r="O133" s="37"/>
      <c r="P133" s="37"/>
      <c r="Q133" s="37"/>
      <c r="R133" s="37"/>
      <c r="S133" s="37"/>
      <c r="T133" s="37"/>
      <c r="U133" s="37"/>
      <c r="V133" s="37"/>
      <c r="W133" s="37"/>
      <c r="X133" s="37"/>
      <c r="Y133" s="37"/>
      <c r="Z133" s="37"/>
    </row>
    <row r="134" spans="1:26" x14ac:dyDescent="0.35">
      <c r="A134" t="s">
        <v>523</v>
      </c>
      <c r="B134" s="2">
        <v>515</v>
      </c>
      <c r="C134" s="3">
        <v>0.03</v>
      </c>
      <c r="D134" s="2">
        <v>495</v>
      </c>
      <c r="E134" s="2">
        <v>0</v>
      </c>
      <c r="F134" s="2">
        <v>0</v>
      </c>
      <c r="G134" s="2">
        <v>0</v>
      </c>
      <c r="H134" s="2">
        <v>20</v>
      </c>
      <c r="I134" s="3">
        <v>0.96</v>
      </c>
      <c r="J134" s="3">
        <v>0</v>
      </c>
      <c r="K134" s="3">
        <v>0</v>
      </c>
      <c r="L134" s="3">
        <v>0</v>
      </c>
      <c r="M134" s="3">
        <v>0.04</v>
      </c>
      <c r="O134" s="37"/>
      <c r="P134" s="37"/>
      <c r="Q134" s="37"/>
      <c r="R134" s="37"/>
      <c r="S134" s="37"/>
      <c r="T134" s="37"/>
      <c r="U134" s="37"/>
      <c r="V134" s="37"/>
      <c r="W134" s="37"/>
      <c r="X134" s="37"/>
      <c r="Y134" s="37"/>
      <c r="Z134" s="37"/>
    </row>
    <row r="135" spans="1:26" x14ac:dyDescent="0.35">
      <c r="A135" t="s">
        <v>524</v>
      </c>
      <c r="B135" s="2">
        <v>4475</v>
      </c>
      <c r="C135" s="3">
        <v>0.03</v>
      </c>
      <c r="D135" s="2">
        <v>1140</v>
      </c>
      <c r="E135" s="2">
        <v>1785</v>
      </c>
      <c r="F135" s="2">
        <v>900</v>
      </c>
      <c r="G135" s="2">
        <v>1880</v>
      </c>
      <c r="H135" s="2">
        <v>605</v>
      </c>
      <c r="I135" s="3">
        <v>0.25</v>
      </c>
      <c r="J135" s="3">
        <v>0.4</v>
      </c>
      <c r="K135" s="3">
        <v>0.2</v>
      </c>
      <c r="L135" s="3">
        <v>0.42</v>
      </c>
      <c r="M135" s="3">
        <v>0.14000000000000001</v>
      </c>
      <c r="O135" s="37"/>
      <c r="P135" s="37"/>
      <c r="Q135" s="37"/>
      <c r="R135" s="37"/>
      <c r="S135" s="37"/>
      <c r="T135" s="37"/>
      <c r="U135" s="37"/>
      <c r="V135" s="37"/>
      <c r="W135" s="37"/>
      <c r="X135" s="37"/>
      <c r="Y135" s="37"/>
      <c r="Z135" s="37"/>
    </row>
    <row r="136" spans="1:26" x14ac:dyDescent="0.35">
      <c r="A136" t="s">
        <v>525</v>
      </c>
      <c r="B136" s="2">
        <v>3765</v>
      </c>
      <c r="C136" s="3">
        <v>0.03</v>
      </c>
      <c r="D136" s="2">
        <v>1075</v>
      </c>
      <c r="E136" s="2">
        <v>1205</v>
      </c>
      <c r="F136" s="2">
        <v>1040</v>
      </c>
      <c r="G136" s="2">
        <v>2460</v>
      </c>
      <c r="H136" s="2">
        <v>465</v>
      </c>
      <c r="I136" s="3">
        <v>0.28999999999999998</v>
      </c>
      <c r="J136" s="3">
        <v>0.32</v>
      </c>
      <c r="K136" s="3">
        <v>0.28000000000000003</v>
      </c>
      <c r="L136" s="3">
        <v>0.65</v>
      </c>
      <c r="M136" s="3">
        <v>0.12</v>
      </c>
      <c r="O136" s="37"/>
      <c r="P136" s="37"/>
      <c r="Q136" s="37"/>
      <c r="R136" s="37"/>
      <c r="S136" s="37"/>
      <c r="T136" s="37"/>
      <c r="U136" s="37"/>
      <c r="V136" s="37"/>
      <c r="W136" s="37"/>
      <c r="X136" s="37"/>
      <c r="Y136" s="37"/>
      <c r="Z136" s="37"/>
    </row>
    <row r="137" spans="1:26" x14ac:dyDescent="0.35">
      <c r="A137" t="s">
        <v>526</v>
      </c>
      <c r="B137" s="2">
        <v>2730</v>
      </c>
      <c r="C137" s="3">
        <v>0.03</v>
      </c>
      <c r="D137" s="2">
        <v>1060</v>
      </c>
      <c r="E137" s="2">
        <v>835</v>
      </c>
      <c r="F137" s="2">
        <v>825</v>
      </c>
      <c r="G137" s="2">
        <v>1950</v>
      </c>
      <c r="H137" s="2">
        <v>190</v>
      </c>
      <c r="I137" s="3">
        <v>0.39</v>
      </c>
      <c r="J137" s="3">
        <v>0.31</v>
      </c>
      <c r="K137" s="3">
        <v>0.3</v>
      </c>
      <c r="L137" s="3">
        <v>0.71</v>
      </c>
      <c r="M137" s="3">
        <v>7.0000000000000007E-2</v>
      </c>
      <c r="O137" s="37"/>
      <c r="P137" s="37"/>
      <c r="Q137" s="37"/>
      <c r="R137" s="37"/>
      <c r="S137" s="37"/>
      <c r="T137" s="37"/>
      <c r="U137" s="37"/>
      <c r="V137" s="37"/>
      <c r="W137" s="37"/>
      <c r="X137" s="37"/>
      <c r="Y137" s="37"/>
      <c r="Z137" s="37"/>
    </row>
    <row r="138" spans="1:26" x14ac:dyDescent="0.35">
      <c r="A138" t="s">
        <v>527</v>
      </c>
      <c r="B138" s="2">
        <v>2820</v>
      </c>
      <c r="C138" s="3">
        <v>0.03</v>
      </c>
      <c r="D138" s="2">
        <v>1135</v>
      </c>
      <c r="E138" s="2">
        <v>810</v>
      </c>
      <c r="F138" s="2">
        <v>730</v>
      </c>
      <c r="G138" s="2">
        <v>1935</v>
      </c>
      <c r="H138" s="2">
        <v>330</v>
      </c>
      <c r="I138" s="3">
        <v>0.4</v>
      </c>
      <c r="J138" s="3">
        <v>0.28999999999999998</v>
      </c>
      <c r="K138" s="3">
        <v>0.26</v>
      </c>
      <c r="L138" s="3">
        <v>0.69</v>
      </c>
      <c r="M138" s="3">
        <v>0.12</v>
      </c>
      <c r="O138" s="37"/>
      <c r="P138" s="37"/>
      <c r="Q138" s="37"/>
      <c r="R138" s="37"/>
      <c r="S138" s="37"/>
      <c r="T138" s="37"/>
      <c r="U138" s="37"/>
      <c r="V138" s="37"/>
      <c r="W138" s="37"/>
      <c r="X138" s="37"/>
      <c r="Y138" s="37"/>
      <c r="Z138" s="37"/>
    </row>
    <row r="139" spans="1:26" x14ac:dyDescent="0.35">
      <c r="A139" t="s">
        <v>618</v>
      </c>
      <c r="B139" s="2">
        <v>14305</v>
      </c>
      <c r="C139" s="3">
        <v>0.03</v>
      </c>
      <c r="D139" s="2">
        <v>4900</v>
      </c>
      <c r="E139" s="2">
        <v>4635</v>
      </c>
      <c r="F139" s="2">
        <v>3490</v>
      </c>
      <c r="G139" s="2">
        <v>8225</v>
      </c>
      <c r="H139" s="2">
        <v>1605</v>
      </c>
      <c r="I139" s="3">
        <v>0.34</v>
      </c>
      <c r="J139" s="3">
        <v>0.32</v>
      </c>
      <c r="K139" s="3">
        <v>0.24</v>
      </c>
      <c r="L139" s="3">
        <v>0.57999999999999996</v>
      </c>
      <c r="M139" s="3">
        <v>0.11</v>
      </c>
      <c r="O139" s="37"/>
      <c r="P139" s="37"/>
      <c r="Q139" s="37"/>
      <c r="R139" s="37"/>
      <c r="S139" s="37"/>
      <c r="T139" s="37"/>
      <c r="U139" s="37"/>
      <c r="V139" s="37"/>
      <c r="W139" s="37"/>
      <c r="X139" s="37"/>
      <c r="Y139" s="37"/>
      <c r="Z139" s="37"/>
    </row>
    <row r="140" spans="1:26" x14ac:dyDescent="0.35">
      <c r="A140" t="s">
        <v>528</v>
      </c>
      <c r="B140" s="2">
        <v>1440</v>
      </c>
      <c r="C140" s="3">
        <v>7.0000000000000007E-2</v>
      </c>
      <c r="D140" s="2">
        <v>1395</v>
      </c>
      <c r="E140" s="2">
        <v>0</v>
      </c>
      <c r="F140" s="2">
        <v>0</v>
      </c>
      <c r="G140" s="2">
        <v>0</v>
      </c>
      <c r="H140" s="2">
        <v>45</v>
      </c>
      <c r="I140" s="3">
        <v>0.97</v>
      </c>
      <c r="J140" s="3">
        <v>0</v>
      </c>
      <c r="K140" s="3">
        <v>0</v>
      </c>
      <c r="L140" s="3">
        <v>0</v>
      </c>
      <c r="M140" s="3">
        <v>0.03</v>
      </c>
      <c r="O140" s="37"/>
      <c r="P140" s="37"/>
      <c r="Q140" s="37"/>
      <c r="R140" s="37"/>
      <c r="S140" s="37"/>
      <c r="T140" s="37"/>
      <c r="U140" s="37"/>
      <c r="V140" s="37"/>
      <c r="W140" s="37"/>
      <c r="X140" s="37"/>
      <c r="Y140" s="37"/>
      <c r="Z140" s="37"/>
    </row>
    <row r="141" spans="1:26" x14ac:dyDescent="0.35">
      <c r="A141" t="s">
        <v>529</v>
      </c>
      <c r="B141" s="2">
        <v>9915</v>
      </c>
      <c r="C141" s="3">
        <v>0.08</v>
      </c>
      <c r="D141" s="2">
        <v>2520</v>
      </c>
      <c r="E141" s="2">
        <v>3770</v>
      </c>
      <c r="F141" s="2">
        <v>2160</v>
      </c>
      <c r="G141" s="2">
        <v>4115</v>
      </c>
      <c r="H141" s="2">
        <v>1390</v>
      </c>
      <c r="I141" s="3">
        <v>0.25</v>
      </c>
      <c r="J141" s="3">
        <v>0.38</v>
      </c>
      <c r="K141" s="3">
        <v>0.22</v>
      </c>
      <c r="L141" s="3">
        <v>0.42</v>
      </c>
      <c r="M141" s="3">
        <v>0.14000000000000001</v>
      </c>
      <c r="O141" s="37"/>
      <c r="P141" s="37"/>
      <c r="Q141" s="37"/>
      <c r="R141" s="37"/>
      <c r="S141" s="37"/>
      <c r="T141" s="37"/>
      <c r="U141" s="37"/>
      <c r="V141" s="37"/>
      <c r="W141" s="37"/>
      <c r="X141" s="37"/>
      <c r="Y141" s="37"/>
      <c r="Z141" s="37"/>
    </row>
    <row r="142" spans="1:26" x14ac:dyDescent="0.35">
      <c r="A142" t="s">
        <v>530</v>
      </c>
      <c r="B142" s="2">
        <v>9465</v>
      </c>
      <c r="C142" s="3">
        <v>0.08</v>
      </c>
      <c r="D142" s="2">
        <v>2710</v>
      </c>
      <c r="E142" s="2">
        <v>3085</v>
      </c>
      <c r="F142" s="2">
        <v>2620</v>
      </c>
      <c r="G142" s="2">
        <v>6260</v>
      </c>
      <c r="H142" s="2">
        <v>1165</v>
      </c>
      <c r="I142" s="3">
        <v>0.28999999999999998</v>
      </c>
      <c r="J142" s="3">
        <v>0.33</v>
      </c>
      <c r="K142" s="3">
        <v>0.28000000000000003</v>
      </c>
      <c r="L142" s="3">
        <v>0.66</v>
      </c>
      <c r="M142" s="3">
        <v>0.12</v>
      </c>
      <c r="O142" s="37"/>
      <c r="P142" s="37"/>
      <c r="Q142" s="37"/>
      <c r="R142" s="37"/>
      <c r="S142" s="37"/>
      <c r="T142" s="37"/>
      <c r="U142" s="37"/>
      <c r="V142" s="37"/>
      <c r="W142" s="37"/>
      <c r="X142" s="37"/>
      <c r="Y142" s="37"/>
      <c r="Z142" s="37"/>
    </row>
    <row r="143" spans="1:26" x14ac:dyDescent="0.35">
      <c r="A143" t="s">
        <v>531</v>
      </c>
      <c r="B143" s="2">
        <v>6605</v>
      </c>
      <c r="C143" s="3">
        <v>0.08</v>
      </c>
      <c r="D143" s="2">
        <v>2475</v>
      </c>
      <c r="E143" s="2">
        <v>2080</v>
      </c>
      <c r="F143" s="2">
        <v>1935</v>
      </c>
      <c r="G143" s="2">
        <v>4580</v>
      </c>
      <c r="H143" s="2">
        <v>630</v>
      </c>
      <c r="I143" s="3">
        <v>0.38</v>
      </c>
      <c r="J143" s="3">
        <v>0.31</v>
      </c>
      <c r="K143" s="3">
        <v>0.28999999999999998</v>
      </c>
      <c r="L143" s="3">
        <v>0.69</v>
      </c>
      <c r="M143" s="3">
        <v>0.1</v>
      </c>
      <c r="O143" s="37"/>
      <c r="P143" s="37"/>
      <c r="Q143" s="37"/>
      <c r="R143" s="37"/>
      <c r="S143" s="37"/>
      <c r="T143" s="37"/>
      <c r="U143" s="37"/>
      <c r="V143" s="37"/>
      <c r="W143" s="37"/>
      <c r="X143" s="37"/>
      <c r="Y143" s="37"/>
      <c r="Z143" s="37"/>
    </row>
    <row r="144" spans="1:26" x14ac:dyDescent="0.35">
      <c r="A144" t="s">
        <v>532</v>
      </c>
      <c r="B144" s="2">
        <v>6420</v>
      </c>
      <c r="C144" s="3">
        <v>7.0000000000000007E-2</v>
      </c>
      <c r="D144" s="2">
        <v>2665</v>
      </c>
      <c r="E144" s="2">
        <v>1835</v>
      </c>
      <c r="F144" s="2">
        <v>1645</v>
      </c>
      <c r="G144" s="2">
        <v>4480</v>
      </c>
      <c r="H144" s="2">
        <v>690</v>
      </c>
      <c r="I144" s="3">
        <v>0.41</v>
      </c>
      <c r="J144" s="3">
        <v>0.28999999999999998</v>
      </c>
      <c r="K144" s="3">
        <v>0.26</v>
      </c>
      <c r="L144" s="3">
        <v>0.7</v>
      </c>
      <c r="M144" s="3">
        <v>0.11</v>
      </c>
      <c r="O144" s="37"/>
      <c r="P144" s="37"/>
      <c r="Q144" s="37"/>
      <c r="R144" s="37"/>
      <c r="S144" s="37"/>
      <c r="T144" s="37"/>
      <c r="U144" s="37"/>
      <c r="V144" s="37"/>
      <c r="W144" s="37"/>
      <c r="X144" s="37"/>
      <c r="Y144" s="37"/>
      <c r="Z144" s="37"/>
    </row>
    <row r="145" spans="1:26" x14ac:dyDescent="0.35">
      <c r="A145" t="s">
        <v>619</v>
      </c>
      <c r="B145" s="2">
        <v>33845</v>
      </c>
      <c r="C145" s="3">
        <v>0.08</v>
      </c>
      <c r="D145" s="2">
        <v>11765</v>
      </c>
      <c r="E145" s="2">
        <v>10770</v>
      </c>
      <c r="F145" s="2">
        <v>8360</v>
      </c>
      <c r="G145" s="2">
        <v>19435</v>
      </c>
      <c r="H145" s="2">
        <v>3920</v>
      </c>
      <c r="I145" s="3">
        <v>0.35</v>
      </c>
      <c r="J145" s="3">
        <v>0.32</v>
      </c>
      <c r="K145" s="3">
        <v>0.25</v>
      </c>
      <c r="L145" s="3">
        <v>0.56999999999999995</v>
      </c>
      <c r="M145" s="3">
        <v>0.12</v>
      </c>
      <c r="O145" s="37"/>
      <c r="P145" s="37"/>
      <c r="Q145" s="37"/>
      <c r="R145" s="37"/>
      <c r="S145" s="37"/>
      <c r="T145" s="37"/>
      <c r="U145" s="37"/>
      <c r="V145" s="37"/>
      <c r="W145" s="37"/>
      <c r="X145" s="37"/>
      <c r="Y145" s="37"/>
      <c r="Z145" s="37"/>
    </row>
    <row r="146" spans="1:26" x14ac:dyDescent="0.35">
      <c r="A146" s="40" t="s">
        <v>533</v>
      </c>
      <c r="B146" s="2">
        <v>60</v>
      </c>
      <c r="C146" s="3">
        <v>0</v>
      </c>
      <c r="D146" s="2" t="s">
        <v>775</v>
      </c>
      <c r="E146" s="2">
        <v>0</v>
      </c>
      <c r="F146" s="2">
        <v>0</v>
      </c>
      <c r="G146" s="2">
        <v>0</v>
      </c>
      <c r="H146" s="2" t="s">
        <v>775</v>
      </c>
      <c r="I146" s="2" t="s">
        <v>775</v>
      </c>
      <c r="J146" s="3">
        <v>0</v>
      </c>
      <c r="K146" s="3">
        <v>0</v>
      </c>
      <c r="L146" s="3">
        <v>0</v>
      </c>
      <c r="M146" s="3" t="s">
        <v>775</v>
      </c>
      <c r="O146" s="37"/>
      <c r="P146" s="37"/>
      <c r="Q146" s="37"/>
      <c r="R146" s="37"/>
      <c r="S146" s="37"/>
      <c r="T146" s="37"/>
      <c r="U146" s="37"/>
      <c r="V146" s="37"/>
      <c r="W146" s="37"/>
      <c r="X146" s="37"/>
      <c r="Y146" s="37"/>
      <c r="Z146" s="37"/>
    </row>
    <row r="147" spans="1:26" x14ac:dyDescent="0.35">
      <c r="A147" t="s">
        <v>534</v>
      </c>
      <c r="B147" s="2">
        <v>215</v>
      </c>
      <c r="C147" s="3">
        <v>0</v>
      </c>
      <c r="D147" s="2">
        <v>70</v>
      </c>
      <c r="E147" s="2">
        <v>95</v>
      </c>
      <c r="F147" s="2">
        <v>55</v>
      </c>
      <c r="G147" s="2">
        <v>95</v>
      </c>
      <c r="H147" s="2">
        <v>20</v>
      </c>
      <c r="I147" s="3">
        <v>0.32</v>
      </c>
      <c r="J147" s="3">
        <v>0.44</v>
      </c>
      <c r="K147" s="3">
        <v>0.26</v>
      </c>
      <c r="L147" s="3">
        <v>0.44</v>
      </c>
      <c r="M147" s="3">
        <v>0.08</v>
      </c>
      <c r="O147" s="37"/>
      <c r="P147" s="37"/>
      <c r="Q147" s="37"/>
      <c r="R147" s="37"/>
      <c r="S147" s="37"/>
      <c r="T147" s="37"/>
      <c r="U147" s="37"/>
      <c r="V147" s="37"/>
      <c r="W147" s="37"/>
      <c r="X147" s="37"/>
      <c r="Y147" s="37"/>
      <c r="Z147" s="37"/>
    </row>
    <row r="148" spans="1:26" x14ac:dyDescent="0.35">
      <c r="A148" t="s">
        <v>535</v>
      </c>
      <c r="B148" s="2">
        <v>285</v>
      </c>
      <c r="C148" s="3">
        <v>0</v>
      </c>
      <c r="D148" s="2">
        <v>75</v>
      </c>
      <c r="E148" s="2">
        <v>95</v>
      </c>
      <c r="F148" s="2">
        <v>95</v>
      </c>
      <c r="G148" s="2">
        <v>190</v>
      </c>
      <c r="H148" s="2">
        <v>25</v>
      </c>
      <c r="I148" s="3">
        <v>0.26</v>
      </c>
      <c r="J148" s="3">
        <v>0.34</v>
      </c>
      <c r="K148" s="3">
        <v>0.33</v>
      </c>
      <c r="L148" s="3">
        <v>0.67</v>
      </c>
      <c r="M148" s="3">
        <v>0.1</v>
      </c>
      <c r="O148" s="37"/>
      <c r="P148" s="37"/>
      <c r="Q148" s="37"/>
      <c r="R148" s="37"/>
      <c r="S148" s="37"/>
      <c r="T148" s="37"/>
      <c r="U148" s="37"/>
      <c r="V148" s="37"/>
      <c r="W148" s="37"/>
      <c r="X148" s="37"/>
      <c r="Y148" s="37"/>
      <c r="Z148" s="37"/>
    </row>
    <row r="149" spans="1:26" x14ac:dyDescent="0.35">
      <c r="A149" t="s">
        <v>536</v>
      </c>
      <c r="B149" s="2">
        <v>145</v>
      </c>
      <c r="C149" s="3">
        <v>0</v>
      </c>
      <c r="D149" s="2">
        <v>40</v>
      </c>
      <c r="E149" s="2">
        <v>45</v>
      </c>
      <c r="F149" s="2">
        <v>55</v>
      </c>
      <c r="G149" s="2">
        <v>95</v>
      </c>
      <c r="H149" s="2">
        <v>10</v>
      </c>
      <c r="I149" s="3">
        <v>0.28000000000000003</v>
      </c>
      <c r="J149" s="3">
        <v>0.32</v>
      </c>
      <c r="K149" s="3">
        <v>0.39</v>
      </c>
      <c r="L149" s="3">
        <v>0.67</v>
      </c>
      <c r="M149" s="3">
        <v>0.06</v>
      </c>
      <c r="O149" s="37"/>
      <c r="P149" s="37"/>
      <c r="Q149" s="37"/>
      <c r="R149" s="37"/>
      <c r="S149" s="37"/>
      <c r="T149" s="37"/>
      <c r="U149" s="37"/>
      <c r="V149" s="37"/>
      <c r="W149" s="37"/>
      <c r="X149" s="37"/>
      <c r="Y149" s="37"/>
      <c r="Z149" s="37"/>
    </row>
    <row r="150" spans="1:26" x14ac:dyDescent="0.35">
      <c r="A150" t="s">
        <v>537</v>
      </c>
      <c r="B150" s="2">
        <v>195</v>
      </c>
      <c r="C150" s="3">
        <v>0</v>
      </c>
      <c r="D150" s="2">
        <v>75</v>
      </c>
      <c r="E150" s="2">
        <v>70</v>
      </c>
      <c r="F150" s="2">
        <v>55</v>
      </c>
      <c r="G150" s="2">
        <v>145</v>
      </c>
      <c r="H150" s="2">
        <v>15</v>
      </c>
      <c r="I150" s="3">
        <v>0.38</v>
      </c>
      <c r="J150" s="3">
        <v>0.35</v>
      </c>
      <c r="K150" s="3">
        <v>0.28000000000000003</v>
      </c>
      <c r="L150" s="3">
        <v>0.74</v>
      </c>
      <c r="M150" s="3">
        <v>0.08</v>
      </c>
      <c r="O150" s="37"/>
      <c r="P150" s="37"/>
      <c r="Q150" s="37"/>
      <c r="R150" s="37"/>
      <c r="S150" s="37"/>
      <c r="T150" s="37"/>
      <c r="U150" s="37"/>
      <c r="V150" s="37"/>
      <c r="W150" s="37"/>
      <c r="X150" s="37"/>
      <c r="Y150" s="37"/>
      <c r="Z150" s="37"/>
    </row>
    <row r="151" spans="1:26" x14ac:dyDescent="0.35">
      <c r="A151" t="s">
        <v>620</v>
      </c>
      <c r="B151" s="2">
        <v>895</v>
      </c>
      <c r="C151" s="3">
        <v>0</v>
      </c>
      <c r="D151" s="2">
        <v>315</v>
      </c>
      <c r="E151" s="2">
        <v>305</v>
      </c>
      <c r="F151" s="2">
        <v>260</v>
      </c>
      <c r="G151" s="2">
        <v>525</v>
      </c>
      <c r="H151" s="2">
        <v>70</v>
      </c>
      <c r="I151" s="3">
        <v>0.35</v>
      </c>
      <c r="J151" s="3">
        <v>0.34</v>
      </c>
      <c r="K151" s="3">
        <v>0.28999999999999998</v>
      </c>
      <c r="L151" s="3">
        <v>0.59</v>
      </c>
      <c r="M151" s="3">
        <v>0.08</v>
      </c>
      <c r="O151" s="37"/>
      <c r="P151" s="37"/>
      <c r="Q151" s="37"/>
      <c r="R151" s="37"/>
      <c r="S151" s="37"/>
      <c r="T151" s="37"/>
      <c r="U151" s="37"/>
      <c r="V151" s="37"/>
      <c r="W151" s="37"/>
      <c r="X151" s="37"/>
      <c r="Y151" s="37"/>
      <c r="Z151" s="37"/>
    </row>
    <row r="152" spans="1:26" x14ac:dyDescent="0.35">
      <c r="A152" t="s">
        <v>538</v>
      </c>
      <c r="B152" s="2">
        <v>405</v>
      </c>
      <c r="C152" s="3">
        <v>0.02</v>
      </c>
      <c r="D152" s="2">
        <v>395</v>
      </c>
      <c r="E152" s="2">
        <v>0</v>
      </c>
      <c r="F152" s="2">
        <v>0</v>
      </c>
      <c r="G152" s="2">
        <v>0</v>
      </c>
      <c r="H152" s="2">
        <v>15</v>
      </c>
      <c r="I152" s="3">
        <v>0.97</v>
      </c>
      <c r="J152" s="3">
        <v>0</v>
      </c>
      <c r="K152" s="3">
        <v>0</v>
      </c>
      <c r="L152" s="3">
        <v>0</v>
      </c>
      <c r="M152" s="3">
        <v>0.03</v>
      </c>
      <c r="O152" s="37"/>
      <c r="P152" s="37"/>
      <c r="Q152" s="37"/>
      <c r="R152" s="37"/>
      <c r="S152" s="37"/>
      <c r="T152" s="37"/>
      <c r="U152" s="37"/>
      <c r="V152" s="37"/>
      <c r="W152" s="37"/>
      <c r="X152" s="37"/>
      <c r="Y152" s="37"/>
      <c r="Z152" s="37"/>
    </row>
    <row r="153" spans="1:26" x14ac:dyDescent="0.35">
      <c r="A153" t="s">
        <v>539</v>
      </c>
      <c r="B153" s="2">
        <v>2230</v>
      </c>
      <c r="C153" s="3">
        <v>0.02</v>
      </c>
      <c r="D153" s="2">
        <v>680</v>
      </c>
      <c r="E153" s="2">
        <v>920</v>
      </c>
      <c r="F153" s="2">
        <v>485</v>
      </c>
      <c r="G153" s="2">
        <v>975</v>
      </c>
      <c r="H153" s="2">
        <v>230</v>
      </c>
      <c r="I153" s="3">
        <v>0.3</v>
      </c>
      <c r="J153" s="3">
        <v>0.41</v>
      </c>
      <c r="K153" s="3">
        <v>0.22</v>
      </c>
      <c r="L153" s="3">
        <v>0.44</v>
      </c>
      <c r="M153" s="3">
        <v>0.1</v>
      </c>
      <c r="O153" s="37"/>
      <c r="P153" s="37"/>
      <c r="Q153" s="37"/>
      <c r="R153" s="37"/>
      <c r="S153" s="37"/>
      <c r="T153" s="37"/>
      <c r="U153" s="37"/>
      <c r="V153" s="37"/>
      <c r="W153" s="37"/>
      <c r="X153" s="37"/>
      <c r="Y153" s="37"/>
      <c r="Z153" s="37"/>
    </row>
    <row r="154" spans="1:26" x14ac:dyDescent="0.35">
      <c r="A154" t="s">
        <v>540</v>
      </c>
      <c r="B154" s="2">
        <v>2455</v>
      </c>
      <c r="C154" s="3">
        <v>0.02</v>
      </c>
      <c r="D154" s="2">
        <v>680</v>
      </c>
      <c r="E154" s="2">
        <v>835</v>
      </c>
      <c r="F154" s="2">
        <v>755</v>
      </c>
      <c r="G154" s="2">
        <v>1630</v>
      </c>
      <c r="H154" s="2">
        <v>260</v>
      </c>
      <c r="I154" s="3">
        <v>0.28000000000000003</v>
      </c>
      <c r="J154" s="3">
        <v>0.34</v>
      </c>
      <c r="K154" s="3">
        <v>0.31</v>
      </c>
      <c r="L154" s="3">
        <v>0.66</v>
      </c>
      <c r="M154" s="3">
        <v>0.11</v>
      </c>
      <c r="O154" s="37"/>
      <c r="P154" s="37"/>
      <c r="Q154" s="37"/>
      <c r="R154" s="37"/>
      <c r="S154" s="37"/>
      <c r="T154" s="37"/>
      <c r="U154" s="37"/>
      <c r="V154" s="37"/>
      <c r="W154" s="37"/>
      <c r="X154" s="37"/>
      <c r="Y154" s="37"/>
      <c r="Z154" s="37"/>
    </row>
    <row r="155" spans="1:26" x14ac:dyDescent="0.35">
      <c r="A155" t="s">
        <v>541</v>
      </c>
      <c r="B155" s="2">
        <v>1695</v>
      </c>
      <c r="C155" s="3">
        <v>0.02</v>
      </c>
      <c r="D155" s="2">
        <v>645</v>
      </c>
      <c r="E155" s="2">
        <v>570</v>
      </c>
      <c r="F155" s="2">
        <v>510</v>
      </c>
      <c r="G155" s="2">
        <v>1215</v>
      </c>
      <c r="H155" s="2">
        <v>115</v>
      </c>
      <c r="I155" s="3">
        <v>0.38</v>
      </c>
      <c r="J155" s="3">
        <v>0.34</v>
      </c>
      <c r="K155" s="3">
        <v>0.3</v>
      </c>
      <c r="L155" s="3">
        <v>0.72</v>
      </c>
      <c r="M155" s="3">
        <v>7.0000000000000007E-2</v>
      </c>
      <c r="O155" s="37"/>
      <c r="P155" s="37"/>
      <c r="Q155" s="37"/>
      <c r="R155" s="37"/>
      <c r="S155" s="37"/>
      <c r="T155" s="37"/>
      <c r="U155" s="37"/>
      <c r="V155" s="37"/>
      <c r="W155" s="37"/>
      <c r="X155" s="37"/>
      <c r="Y155" s="37"/>
      <c r="Z155" s="37"/>
    </row>
    <row r="156" spans="1:26" x14ac:dyDescent="0.35">
      <c r="A156" t="s">
        <v>542</v>
      </c>
      <c r="B156" s="2">
        <v>1955</v>
      </c>
      <c r="C156" s="3">
        <v>0.02</v>
      </c>
      <c r="D156" s="2">
        <v>845</v>
      </c>
      <c r="E156" s="2">
        <v>570</v>
      </c>
      <c r="F156" s="2">
        <v>445</v>
      </c>
      <c r="G156" s="2">
        <v>1415</v>
      </c>
      <c r="H156" s="2">
        <v>215</v>
      </c>
      <c r="I156" s="3">
        <v>0.43</v>
      </c>
      <c r="J156" s="3">
        <v>0.28999999999999998</v>
      </c>
      <c r="K156" s="3">
        <v>0.23</v>
      </c>
      <c r="L156" s="3">
        <v>0.72</v>
      </c>
      <c r="M156" s="3">
        <v>0.11</v>
      </c>
      <c r="O156" s="37"/>
      <c r="P156" s="37"/>
      <c r="Q156" s="37"/>
      <c r="R156" s="37"/>
      <c r="S156" s="37"/>
      <c r="T156" s="37"/>
      <c r="U156" s="37"/>
      <c r="V156" s="37"/>
      <c r="W156" s="37"/>
      <c r="X156" s="37"/>
      <c r="Y156" s="37"/>
      <c r="Z156" s="37"/>
    </row>
    <row r="157" spans="1:26" x14ac:dyDescent="0.35">
      <c r="A157" t="s">
        <v>621</v>
      </c>
      <c r="B157" s="2">
        <v>8745</v>
      </c>
      <c r="C157" s="3">
        <v>0.02</v>
      </c>
      <c r="D157" s="2">
        <v>3240</v>
      </c>
      <c r="E157" s="2">
        <v>2895</v>
      </c>
      <c r="F157" s="2">
        <v>2190</v>
      </c>
      <c r="G157" s="2">
        <v>5230</v>
      </c>
      <c r="H157" s="2">
        <v>830</v>
      </c>
      <c r="I157" s="3">
        <v>0.37</v>
      </c>
      <c r="J157" s="3">
        <v>0.33</v>
      </c>
      <c r="K157" s="3">
        <v>0.25</v>
      </c>
      <c r="L157" s="3">
        <v>0.6</v>
      </c>
      <c r="M157" s="3">
        <v>0.1</v>
      </c>
      <c r="O157" s="37"/>
      <c r="P157" s="37"/>
      <c r="Q157" s="37"/>
      <c r="R157" s="37"/>
      <c r="S157" s="37"/>
      <c r="T157" s="37"/>
      <c r="U157" s="37"/>
      <c r="V157" s="37"/>
      <c r="W157" s="37"/>
      <c r="X157" s="37"/>
      <c r="Y157" s="37"/>
      <c r="Z157" s="37"/>
    </row>
    <row r="158" spans="1:26" x14ac:dyDescent="0.35">
      <c r="A158" t="s">
        <v>543</v>
      </c>
      <c r="B158" s="2">
        <v>635</v>
      </c>
      <c r="C158" s="3">
        <v>0.03</v>
      </c>
      <c r="D158" s="2">
        <v>615</v>
      </c>
      <c r="E158" s="2">
        <v>0</v>
      </c>
      <c r="F158" s="2">
        <v>0</v>
      </c>
      <c r="G158" s="2">
        <v>0</v>
      </c>
      <c r="H158" s="2">
        <v>20</v>
      </c>
      <c r="I158" s="3">
        <v>0.97</v>
      </c>
      <c r="J158" s="3">
        <v>0</v>
      </c>
      <c r="K158" s="3">
        <v>0</v>
      </c>
      <c r="L158" s="3">
        <v>0</v>
      </c>
      <c r="M158" s="3">
        <v>0.03</v>
      </c>
      <c r="O158" s="37"/>
      <c r="P158" s="37"/>
      <c r="Q158" s="37"/>
      <c r="R158" s="37"/>
      <c r="S158" s="37"/>
      <c r="T158" s="37"/>
      <c r="U158" s="37"/>
      <c r="V158" s="37"/>
      <c r="W158" s="37"/>
      <c r="X158" s="37"/>
      <c r="Y158" s="37"/>
      <c r="Z158" s="37"/>
    </row>
    <row r="159" spans="1:26" x14ac:dyDescent="0.35">
      <c r="A159" t="s">
        <v>544</v>
      </c>
      <c r="B159" s="2">
        <v>4180</v>
      </c>
      <c r="C159" s="3">
        <v>0.03</v>
      </c>
      <c r="D159" s="2">
        <v>1010</v>
      </c>
      <c r="E159" s="2">
        <v>1620</v>
      </c>
      <c r="F159" s="2">
        <v>895</v>
      </c>
      <c r="G159" s="2">
        <v>1730</v>
      </c>
      <c r="H159" s="2">
        <v>545</v>
      </c>
      <c r="I159" s="3">
        <v>0.24</v>
      </c>
      <c r="J159" s="3">
        <v>0.39</v>
      </c>
      <c r="K159" s="3">
        <v>0.21</v>
      </c>
      <c r="L159" s="3">
        <v>0.41</v>
      </c>
      <c r="M159" s="3">
        <v>0.13</v>
      </c>
      <c r="O159" s="37"/>
      <c r="P159" s="37"/>
      <c r="Q159" s="37"/>
      <c r="R159" s="37"/>
      <c r="S159" s="37"/>
      <c r="T159" s="37"/>
      <c r="U159" s="37"/>
      <c r="V159" s="37"/>
      <c r="W159" s="37"/>
      <c r="X159" s="37"/>
      <c r="Y159" s="37"/>
      <c r="Z159" s="37"/>
    </row>
    <row r="160" spans="1:26" x14ac:dyDescent="0.35">
      <c r="A160" t="s">
        <v>545</v>
      </c>
      <c r="B160" s="2">
        <v>3845</v>
      </c>
      <c r="C160" s="3">
        <v>0.03</v>
      </c>
      <c r="D160" s="2">
        <v>1060</v>
      </c>
      <c r="E160" s="2">
        <v>1275</v>
      </c>
      <c r="F160" s="2">
        <v>1065</v>
      </c>
      <c r="G160" s="2">
        <v>2545</v>
      </c>
      <c r="H160" s="2">
        <v>430</v>
      </c>
      <c r="I160" s="3">
        <v>0.28000000000000003</v>
      </c>
      <c r="J160" s="3">
        <v>0.33</v>
      </c>
      <c r="K160" s="3">
        <v>0.28000000000000003</v>
      </c>
      <c r="L160" s="3">
        <v>0.66</v>
      </c>
      <c r="M160" s="3">
        <v>0.11</v>
      </c>
      <c r="O160" s="37"/>
      <c r="P160" s="37"/>
      <c r="Q160" s="37"/>
      <c r="R160" s="37"/>
      <c r="S160" s="37"/>
      <c r="T160" s="37"/>
      <c r="U160" s="37"/>
      <c r="V160" s="37"/>
      <c r="W160" s="37"/>
      <c r="X160" s="37"/>
      <c r="Y160" s="37"/>
      <c r="Z160" s="37"/>
    </row>
    <row r="161" spans="1:26" x14ac:dyDescent="0.35">
      <c r="A161" t="s">
        <v>546</v>
      </c>
      <c r="B161" s="2">
        <v>2640</v>
      </c>
      <c r="C161" s="3">
        <v>0.03</v>
      </c>
      <c r="D161" s="2">
        <v>1040</v>
      </c>
      <c r="E161" s="2">
        <v>810</v>
      </c>
      <c r="F161" s="2">
        <v>740</v>
      </c>
      <c r="G161" s="2">
        <v>1875</v>
      </c>
      <c r="H161" s="2">
        <v>245</v>
      </c>
      <c r="I161" s="3">
        <v>0.39</v>
      </c>
      <c r="J161" s="3">
        <v>0.31</v>
      </c>
      <c r="K161" s="3">
        <v>0.28000000000000003</v>
      </c>
      <c r="L161" s="3">
        <v>0.71</v>
      </c>
      <c r="M161" s="3">
        <v>0.09</v>
      </c>
      <c r="O161" s="37"/>
      <c r="P161" s="37"/>
      <c r="Q161" s="37"/>
      <c r="R161" s="37"/>
      <c r="S161" s="37"/>
      <c r="T161" s="37"/>
      <c r="U161" s="37"/>
      <c r="V161" s="37"/>
      <c r="W161" s="37"/>
      <c r="X161" s="37"/>
      <c r="Y161" s="37"/>
      <c r="Z161" s="37"/>
    </row>
    <row r="162" spans="1:26" x14ac:dyDescent="0.35">
      <c r="A162" t="s">
        <v>547</v>
      </c>
      <c r="B162" s="2">
        <v>2870</v>
      </c>
      <c r="C162" s="3">
        <v>0.03</v>
      </c>
      <c r="D162" s="2">
        <v>1160</v>
      </c>
      <c r="E162" s="2">
        <v>735</v>
      </c>
      <c r="F162" s="2">
        <v>760</v>
      </c>
      <c r="G162" s="2">
        <v>1920</v>
      </c>
      <c r="H162" s="2">
        <v>355</v>
      </c>
      <c r="I162" s="3">
        <v>0.4</v>
      </c>
      <c r="J162" s="3">
        <v>0.26</v>
      </c>
      <c r="K162" s="3">
        <v>0.26</v>
      </c>
      <c r="L162" s="3">
        <v>0.67</v>
      </c>
      <c r="M162" s="3">
        <v>0.12</v>
      </c>
      <c r="O162" s="37"/>
      <c r="P162" s="37"/>
      <c r="Q162" s="37"/>
      <c r="R162" s="37"/>
      <c r="S162" s="37"/>
      <c r="T162" s="37"/>
      <c r="U162" s="37"/>
      <c r="V162" s="37"/>
      <c r="W162" s="37"/>
      <c r="X162" s="37"/>
      <c r="Y162" s="37"/>
      <c r="Z162" s="37"/>
    </row>
    <row r="163" spans="1:26" x14ac:dyDescent="0.35">
      <c r="A163" t="s">
        <v>622</v>
      </c>
      <c r="B163" s="2">
        <v>14170</v>
      </c>
      <c r="C163" s="3">
        <v>0.03</v>
      </c>
      <c r="D163" s="2">
        <v>4885</v>
      </c>
      <c r="E163" s="2">
        <v>4445</v>
      </c>
      <c r="F163" s="2">
        <v>3460</v>
      </c>
      <c r="G163" s="2">
        <v>8065</v>
      </c>
      <c r="H163" s="2">
        <v>1600</v>
      </c>
      <c r="I163" s="3">
        <v>0.34</v>
      </c>
      <c r="J163" s="3">
        <v>0.31</v>
      </c>
      <c r="K163" s="3">
        <v>0.24</v>
      </c>
      <c r="L163" s="3">
        <v>0.56999999999999995</v>
      </c>
      <c r="M163" s="3">
        <v>0.11</v>
      </c>
      <c r="O163" s="37"/>
      <c r="P163" s="37"/>
      <c r="Q163" s="37"/>
      <c r="R163" s="37"/>
      <c r="S163" s="37"/>
      <c r="T163" s="37"/>
      <c r="U163" s="37"/>
      <c r="V163" s="37"/>
      <c r="W163" s="37"/>
      <c r="X163" s="37"/>
      <c r="Y163" s="37"/>
      <c r="Z163" s="37"/>
    </row>
    <row r="164" spans="1:26" x14ac:dyDescent="0.35">
      <c r="A164" t="s">
        <v>548</v>
      </c>
      <c r="B164" s="2">
        <v>300</v>
      </c>
      <c r="C164" s="3">
        <v>0.02</v>
      </c>
      <c r="D164" s="2">
        <v>285</v>
      </c>
      <c r="E164" s="2">
        <v>0</v>
      </c>
      <c r="F164" s="2">
        <v>0</v>
      </c>
      <c r="G164" s="2">
        <v>0</v>
      </c>
      <c r="H164" s="2">
        <v>15</v>
      </c>
      <c r="I164" s="3">
        <v>0.95</v>
      </c>
      <c r="J164" s="3">
        <v>0</v>
      </c>
      <c r="K164" s="3">
        <v>0</v>
      </c>
      <c r="L164" s="3">
        <v>0</v>
      </c>
      <c r="M164" s="3">
        <v>0.05</v>
      </c>
      <c r="O164" s="37"/>
      <c r="P164" s="37"/>
      <c r="Q164" s="37"/>
      <c r="R164" s="37"/>
      <c r="S164" s="37"/>
      <c r="T164" s="37"/>
      <c r="U164" s="37"/>
      <c r="V164" s="37"/>
      <c r="W164" s="37"/>
      <c r="X164" s="37"/>
      <c r="Y164" s="37"/>
      <c r="Z164" s="37"/>
    </row>
    <row r="165" spans="1:26" x14ac:dyDescent="0.35">
      <c r="A165" t="s">
        <v>549</v>
      </c>
      <c r="B165" s="2">
        <v>1860</v>
      </c>
      <c r="C165" s="3">
        <v>0.01</v>
      </c>
      <c r="D165" s="2">
        <v>515</v>
      </c>
      <c r="E165" s="2">
        <v>745</v>
      </c>
      <c r="F165" s="2">
        <v>420</v>
      </c>
      <c r="G165" s="2">
        <v>795</v>
      </c>
      <c r="H165" s="2">
        <v>195</v>
      </c>
      <c r="I165" s="3">
        <v>0.28000000000000003</v>
      </c>
      <c r="J165" s="3">
        <v>0.4</v>
      </c>
      <c r="K165" s="3">
        <v>0.23</v>
      </c>
      <c r="L165" s="3">
        <v>0.43</v>
      </c>
      <c r="M165" s="3">
        <v>0.1</v>
      </c>
      <c r="O165" s="37"/>
      <c r="P165" s="37"/>
      <c r="Q165" s="37"/>
      <c r="R165" s="37"/>
      <c r="S165" s="37"/>
      <c r="T165" s="37"/>
      <c r="U165" s="37"/>
      <c r="V165" s="37"/>
      <c r="W165" s="37"/>
      <c r="X165" s="37"/>
      <c r="Y165" s="37"/>
      <c r="Z165" s="37"/>
    </row>
    <row r="166" spans="1:26" x14ac:dyDescent="0.35">
      <c r="A166" t="s">
        <v>550</v>
      </c>
      <c r="B166" s="2">
        <v>2010</v>
      </c>
      <c r="C166" s="3">
        <v>0.02</v>
      </c>
      <c r="D166" s="2">
        <v>520</v>
      </c>
      <c r="E166" s="2">
        <v>670</v>
      </c>
      <c r="F166" s="2">
        <v>635</v>
      </c>
      <c r="G166" s="2">
        <v>1245</v>
      </c>
      <c r="H166" s="2">
        <v>235</v>
      </c>
      <c r="I166" s="3">
        <v>0.26</v>
      </c>
      <c r="J166" s="3">
        <v>0.33</v>
      </c>
      <c r="K166" s="3">
        <v>0.32</v>
      </c>
      <c r="L166" s="3">
        <v>0.62</v>
      </c>
      <c r="M166" s="3">
        <v>0.12</v>
      </c>
      <c r="O166" s="37"/>
      <c r="P166" s="37"/>
      <c r="Q166" s="37"/>
      <c r="R166" s="37"/>
      <c r="S166" s="37"/>
      <c r="T166" s="37"/>
      <c r="U166" s="37"/>
      <c r="V166" s="37"/>
      <c r="W166" s="37"/>
      <c r="X166" s="37"/>
      <c r="Y166" s="37"/>
      <c r="Z166" s="37"/>
    </row>
    <row r="167" spans="1:26" x14ac:dyDescent="0.35">
      <c r="A167" t="s">
        <v>551</v>
      </c>
      <c r="B167" s="2">
        <v>1465</v>
      </c>
      <c r="C167" s="3">
        <v>0.02</v>
      </c>
      <c r="D167" s="2">
        <v>515</v>
      </c>
      <c r="E167" s="2">
        <v>470</v>
      </c>
      <c r="F167" s="2">
        <v>480</v>
      </c>
      <c r="G167" s="2">
        <v>980</v>
      </c>
      <c r="H167" s="2">
        <v>150</v>
      </c>
      <c r="I167" s="3">
        <v>0.35</v>
      </c>
      <c r="J167" s="3">
        <v>0.32</v>
      </c>
      <c r="K167" s="3">
        <v>0.33</v>
      </c>
      <c r="L167" s="3">
        <v>0.67</v>
      </c>
      <c r="M167" s="3">
        <v>0.1</v>
      </c>
      <c r="O167" s="37"/>
      <c r="P167" s="37"/>
      <c r="Q167" s="37"/>
      <c r="R167" s="37"/>
      <c r="S167" s="37"/>
      <c r="T167" s="37"/>
      <c r="U167" s="37"/>
      <c r="V167" s="37"/>
      <c r="W167" s="37"/>
      <c r="X167" s="37"/>
      <c r="Y167" s="37"/>
      <c r="Z167" s="37"/>
    </row>
    <row r="168" spans="1:26" x14ac:dyDescent="0.35">
      <c r="A168" t="s">
        <v>552</v>
      </c>
      <c r="B168" s="2">
        <v>1445</v>
      </c>
      <c r="C168" s="3">
        <v>0.02</v>
      </c>
      <c r="D168" s="2">
        <v>585</v>
      </c>
      <c r="E168" s="2">
        <v>380</v>
      </c>
      <c r="F168" s="2">
        <v>385</v>
      </c>
      <c r="G168" s="2">
        <v>980</v>
      </c>
      <c r="H168" s="2">
        <v>155</v>
      </c>
      <c r="I168" s="3">
        <v>0.4</v>
      </c>
      <c r="J168" s="3">
        <v>0.26</v>
      </c>
      <c r="K168" s="3">
        <v>0.27</v>
      </c>
      <c r="L168" s="3">
        <v>0.68</v>
      </c>
      <c r="M168" s="3">
        <v>0.11</v>
      </c>
      <c r="O168" s="37"/>
      <c r="P168" s="37"/>
      <c r="Q168" s="37"/>
      <c r="R168" s="37"/>
      <c r="S168" s="37"/>
      <c r="T168" s="37"/>
      <c r="U168" s="37"/>
      <c r="V168" s="37"/>
      <c r="W168" s="37"/>
      <c r="X168" s="37"/>
      <c r="Y168" s="37"/>
      <c r="Z168" s="37"/>
    </row>
    <row r="169" spans="1:26" x14ac:dyDescent="0.35">
      <c r="A169" t="s">
        <v>623</v>
      </c>
      <c r="B169" s="2">
        <v>7075</v>
      </c>
      <c r="C169" s="3">
        <v>0.02</v>
      </c>
      <c r="D169" s="2">
        <v>2420</v>
      </c>
      <c r="E169" s="2">
        <v>2265</v>
      </c>
      <c r="F169" s="2">
        <v>1920</v>
      </c>
      <c r="G169" s="2">
        <v>4000</v>
      </c>
      <c r="H169" s="2">
        <v>745</v>
      </c>
      <c r="I169" s="3">
        <v>0.34</v>
      </c>
      <c r="J169" s="3">
        <v>0.32</v>
      </c>
      <c r="K169" s="3">
        <v>0.27</v>
      </c>
      <c r="L169" s="3">
        <v>0.56999999999999995</v>
      </c>
      <c r="M169" s="3">
        <v>0.11</v>
      </c>
      <c r="O169" s="37"/>
      <c r="P169" s="37"/>
      <c r="Q169" s="37"/>
      <c r="R169" s="37"/>
      <c r="S169" s="37"/>
      <c r="T169" s="37"/>
      <c r="U169" s="37"/>
      <c r="V169" s="37"/>
      <c r="W169" s="37"/>
      <c r="X169" s="37"/>
      <c r="Y169" s="37"/>
      <c r="Z169" s="37"/>
    </row>
    <row r="170" spans="1:26" x14ac:dyDescent="0.35">
      <c r="A170" t="s">
        <v>553</v>
      </c>
      <c r="B170" s="2">
        <v>35</v>
      </c>
      <c r="C170" s="3">
        <v>0</v>
      </c>
      <c r="D170" s="2" t="s">
        <v>775</v>
      </c>
      <c r="E170" s="2">
        <v>0</v>
      </c>
      <c r="F170" s="2">
        <v>0</v>
      </c>
      <c r="G170" s="2">
        <v>0</v>
      </c>
      <c r="H170" s="2" t="s">
        <v>775</v>
      </c>
      <c r="I170" s="2" t="s">
        <v>775</v>
      </c>
      <c r="J170" s="3">
        <v>0</v>
      </c>
      <c r="K170" s="3">
        <v>0</v>
      </c>
      <c r="L170" s="3">
        <v>0</v>
      </c>
      <c r="M170" s="3" t="s">
        <v>775</v>
      </c>
      <c r="O170" s="37"/>
      <c r="P170" s="37"/>
      <c r="Q170" s="37"/>
      <c r="R170" s="37"/>
      <c r="S170" s="37"/>
      <c r="T170" s="37"/>
      <c r="U170" s="37"/>
      <c r="V170" s="37"/>
      <c r="W170" s="37"/>
      <c r="X170" s="37"/>
      <c r="Y170" s="37"/>
      <c r="Z170" s="37"/>
    </row>
    <row r="171" spans="1:26" x14ac:dyDescent="0.35">
      <c r="A171" t="s">
        <v>554</v>
      </c>
      <c r="B171" s="2">
        <v>240</v>
      </c>
      <c r="C171" s="3">
        <v>0</v>
      </c>
      <c r="D171" s="2">
        <v>65</v>
      </c>
      <c r="E171" s="2">
        <v>115</v>
      </c>
      <c r="F171" s="2">
        <v>65</v>
      </c>
      <c r="G171" s="2">
        <v>105</v>
      </c>
      <c r="H171" s="2">
        <v>15</v>
      </c>
      <c r="I171" s="3">
        <v>0.28000000000000003</v>
      </c>
      <c r="J171" s="3">
        <v>0.48</v>
      </c>
      <c r="K171" s="3">
        <v>0.26</v>
      </c>
      <c r="L171" s="3">
        <v>0.43</v>
      </c>
      <c r="M171" s="3">
        <v>0.06</v>
      </c>
      <c r="O171" s="37"/>
      <c r="P171" s="37"/>
      <c r="Q171" s="37"/>
      <c r="R171" s="37"/>
      <c r="S171" s="37"/>
      <c r="T171" s="37"/>
      <c r="U171" s="37"/>
      <c r="V171" s="37"/>
      <c r="W171" s="37"/>
      <c r="X171" s="37"/>
      <c r="Y171" s="37"/>
      <c r="Z171" s="37"/>
    </row>
    <row r="172" spans="1:26" x14ac:dyDescent="0.35">
      <c r="A172" t="s">
        <v>555</v>
      </c>
      <c r="B172" s="2">
        <v>230</v>
      </c>
      <c r="C172" s="3">
        <v>0</v>
      </c>
      <c r="D172" s="2">
        <v>60</v>
      </c>
      <c r="E172" s="2">
        <v>80</v>
      </c>
      <c r="F172" s="2">
        <v>65</v>
      </c>
      <c r="G172" s="2">
        <v>155</v>
      </c>
      <c r="H172" s="2">
        <v>25</v>
      </c>
      <c r="I172" s="3">
        <v>0.26</v>
      </c>
      <c r="J172" s="3">
        <v>0.34</v>
      </c>
      <c r="K172" s="3">
        <v>0.28999999999999998</v>
      </c>
      <c r="L172" s="3">
        <v>0.68</v>
      </c>
      <c r="M172" s="3">
        <v>0.11</v>
      </c>
      <c r="O172" s="37"/>
      <c r="P172" s="37"/>
      <c r="Q172" s="37"/>
      <c r="R172" s="37"/>
      <c r="S172" s="37"/>
      <c r="T172" s="37"/>
      <c r="U172" s="37"/>
      <c r="V172" s="37"/>
      <c r="W172" s="37"/>
      <c r="X172" s="37"/>
      <c r="Y172" s="37"/>
      <c r="Z172" s="37"/>
    </row>
    <row r="173" spans="1:26" x14ac:dyDescent="0.35">
      <c r="A173" t="s">
        <v>556</v>
      </c>
      <c r="B173" s="2">
        <v>180</v>
      </c>
      <c r="C173" s="3">
        <v>0</v>
      </c>
      <c r="D173" s="2">
        <v>65</v>
      </c>
      <c r="E173" s="2">
        <v>55</v>
      </c>
      <c r="F173" s="2">
        <v>50</v>
      </c>
      <c r="G173" s="2">
        <v>125</v>
      </c>
      <c r="H173" s="2">
        <v>15</v>
      </c>
      <c r="I173" s="3">
        <v>0.37</v>
      </c>
      <c r="J173" s="3">
        <v>0.3</v>
      </c>
      <c r="K173" s="3">
        <v>0.28999999999999998</v>
      </c>
      <c r="L173" s="3">
        <v>0.69</v>
      </c>
      <c r="M173" s="3">
        <v>0.09</v>
      </c>
      <c r="O173" s="37"/>
      <c r="P173" s="37"/>
      <c r="Q173" s="37"/>
      <c r="R173" s="37"/>
      <c r="S173" s="37"/>
      <c r="T173" s="37"/>
      <c r="U173" s="37"/>
      <c r="V173" s="37"/>
      <c r="W173" s="37"/>
      <c r="X173" s="37"/>
      <c r="Y173" s="37"/>
      <c r="Z173" s="37"/>
    </row>
    <row r="174" spans="1:26" x14ac:dyDescent="0.35">
      <c r="A174" t="s">
        <v>557</v>
      </c>
      <c r="B174" s="2">
        <v>190</v>
      </c>
      <c r="C174" s="3">
        <v>0</v>
      </c>
      <c r="D174" s="2">
        <v>80</v>
      </c>
      <c r="E174" s="2">
        <v>55</v>
      </c>
      <c r="F174" s="2">
        <v>55</v>
      </c>
      <c r="G174" s="2">
        <v>135</v>
      </c>
      <c r="H174" s="2">
        <v>15</v>
      </c>
      <c r="I174" s="3">
        <v>0.42</v>
      </c>
      <c r="J174" s="3">
        <v>0.28000000000000003</v>
      </c>
      <c r="K174" s="3">
        <v>0.28000000000000003</v>
      </c>
      <c r="L174" s="3">
        <v>0.7</v>
      </c>
      <c r="M174" s="3">
        <v>0.09</v>
      </c>
      <c r="O174" s="37"/>
      <c r="P174" s="37"/>
      <c r="Q174" s="37"/>
      <c r="R174" s="37"/>
      <c r="S174" s="37"/>
      <c r="T174" s="37"/>
      <c r="U174" s="37"/>
      <c r="V174" s="37"/>
      <c r="W174" s="37"/>
      <c r="X174" s="37"/>
      <c r="Y174" s="37"/>
      <c r="Z174" s="37"/>
    </row>
    <row r="175" spans="1:26" x14ac:dyDescent="0.35">
      <c r="A175" t="s">
        <v>624</v>
      </c>
      <c r="B175" s="2">
        <v>880</v>
      </c>
      <c r="C175" s="3">
        <v>0</v>
      </c>
      <c r="D175" s="2">
        <v>310</v>
      </c>
      <c r="E175" s="2">
        <v>300</v>
      </c>
      <c r="F175" s="2">
        <v>235</v>
      </c>
      <c r="G175" s="2">
        <v>520</v>
      </c>
      <c r="H175" s="2">
        <v>75</v>
      </c>
      <c r="I175" s="3">
        <v>0.35</v>
      </c>
      <c r="J175" s="3">
        <v>0.34</v>
      </c>
      <c r="K175" s="3">
        <v>0.27</v>
      </c>
      <c r="L175" s="3">
        <v>0.59</v>
      </c>
      <c r="M175" s="3">
        <v>0.09</v>
      </c>
      <c r="O175" s="37"/>
      <c r="P175" s="37"/>
      <c r="Q175" s="37"/>
      <c r="R175" s="37"/>
      <c r="S175" s="37"/>
      <c r="T175" s="37"/>
      <c r="U175" s="37"/>
      <c r="V175" s="37"/>
      <c r="W175" s="37"/>
      <c r="X175" s="37"/>
      <c r="Y175" s="37"/>
      <c r="Z175" s="37"/>
    </row>
    <row r="176" spans="1:26" x14ac:dyDescent="0.35">
      <c r="A176" t="s">
        <v>558</v>
      </c>
      <c r="B176" s="2">
        <v>325</v>
      </c>
      <c r="C176" s="3">
        <v>0.02</v>
      </c>
      <c r="D176" s="2">
        <v>315</v>
      </c>
      <c r="E176" s="2">
        <v>0</v>
      </c>
      <c r="F176" s="2">
        <v>0</v>
      </c>
      <c r="G176" s="2">
        <v>0</v>
      </c>
      <c r="H176" s="2">
        <v>10</v>
      </c>
      <c r="I176" s="3">
        <v>0.97</v>
      </c>
      <c r="J176" s="3">
        <v>0</v>
      </c>
      <c r="K176" s="3">
        <v>0</v>
      </c>
      <c r="L176" s="3">
        <v>0</v>
      </c>
      <c r="M176" s="3">
        <v>0.03</v>
      </c>
      <c r="O176" s="37"/>
      <c r="P176" s="37"/>
      <c r="Q176" s="37"/>
      <c r="R176" s="37"/>
      <c r="S176" s="37"/>
      <c r="T176" s="37"/>
      <c r="U176" s="37"/>
      <c r="V176" s="37"/>
      <c r="W176" s="37"/>
      <c r="X176" s="37"/>
      <c r="Y176" s="37"/>
      <c r="Z176" s="37"/>
    </row>
    <row r="177" spans="1:26" x14ac:dyDescent="0.35">
      <c r="A177" t="s">
        <v>559</v>
      </c>
      <c r="B177" s="2">
        <v>2445</v>
      </c>
      <c r="C177" s="3">
        <v>0.02</v>
      </c>
      <c r="D177" s="2">
        <v>625</v>
      </c>
      <c r="E177" s="2">
        <v>925</v>
      </c>
      <c r="F177" s="2">
        <v>600</v>
      </c>
      <c r="G177" s="2">
        <v>990</v>
      </c>
      <c r="H177" s="2">
        <v>295</v>
      </c>
      <c r="I177" s="3">
        <v>0.26</v>
      </c>
      <c r="J177" s="3">
        <v>0.38</v>
      </c>
      <c r="K177" s="3">
        <v>0.24</v>
      </c>
      <c r="L177" s="3">
        <v>0.41</v>
      </c>
      <c r="M177" s="3">
        <v>0.12</v>
      </c>
      <c r="O177" s="37"/>
      <c r="P177" s="37"/>
      <c r="Q177" s="37"/>
      <c r="R177" s="37"/>
      <c r="S177" s="37"/>
      <c r="T177" s="37"/>
      <c r="U177" s="37"/>
      <c r="V177" s="37"/>
      <c r="W177" s="37"/>
      <c r="X177" s="37"/>
      <c r="Y177" s="37"/>
      <c r="Z177" s="37"/>
    </row>
    <row r="178" spans="1:26" x14ac:dyDescent="0.35">
      <c r="A178" t="s">
        <v>560</v>
      </c>
      <c r="B178" s="2">
        <v>2375</v>
      </c>
      <c r="C178" s="3">
        <v>0.02</v>
      </c>
      <c r="D178" s="2">
        <v>630</v>
      </c>
      <c r="E178" s="2">
        <v>775</v>
      </c>
      <c r="F178" s="2">
        <v>665</v>
      </c>
      <c r="G178" s="2">
        <v>1490</v>
      </c>
      <c r="H178" s="2">
        <v>345</v>
      </c>
      <c r="I178" s="3">
        <v>0.27</v>
      </c>
      <c r="J178" s="3">
        <v>0.33</v>
      </c>
      <c r="K178" s="3">
        <v>0.28000000000000003</v>
      </c>
      <c r="L178" s="3">
        <v>0.63</v>
      </c>
      <c r="M178" s="3">
        <v>0.14000000000000001</v>
      </c>
      <c r="O178" s="37"/>
      <c r="P178" s="37"/>
      <c r="Q178" s="37"/>
      <c r="R178" s="37"/>
      <c r="S178" s="37"/>
      <c r="T178" s="37"/>
      <c r="U178" s="37"/>
      <c r="V178" s="37"/>
      <c r="W178" s="37"/>
      <c r="X178" s="37"/>
      <c r="Y178" s="37"/>
      <c r="Z178" s="37"/>
    </row>
    <row r="179" spans="1:26" x14ac:dyDescent="0.35">
      <c r="A179" t="s">
        <v>561</v>
      </c>
      <c r="B179" s="2">
        <v>1635</v>
      </c>
      <c r="C179" s="3">
        <v>0.02</v>
      </c>
      <c r="D179" s="2">
        <v>610</v>
      </c>
      <c r="E179" s="2">
        <v>510</v>
      </c>
      <c r="F179" s="2">
        <v>495</v>
      </c>
      <c r="G179" s="2">
        <v>1140</v>
      </c>
      <c r="H179" s="2">
        <v>155</v>
      </c>
      <c r="I179" s="3">
        <v>0.37</v>
      </c>
      <c r="J179" s="3">
        <v>0.31</v>
      </c>
      <c r="K179" s="3">
        <v>0.3</v>
      </c>
      <c r="L179" s="3">
        <v>0.7</v>
      </c>
      <c r="M179" s="3">
        <v>0.09</v>
      </c>
      <c r="O179" s="37"/>
      <c r="P179" s="37"/>
      <c r="Q179" s="37"/>
      <c r="R179" s="37"/>
      <c r="S179" s="37"/>
      <c r="T179" s="37"/>
      <c r="U179" s="37"/>
      <c r="V179" s="37"/>
      <c r="W179" s="37"/>
      <c r="X179" s="37"/>
      <c r="Y179" s="37"/>
      <c r="Z179" s="37"/>
    </row>
    <row r="180" spans="1:26" x14ac:dyDescent="0.35">
      <c r="A180" t="s">
        <v>562</v>
      </c>
      <c r="B180" s="2">
        <v>1565</v>
      </c>
      <c r="C180" s="3">
        <v>0.02</v>
      </c>
      <c r="D180" s="2">
        <v>590</v>
      </c>
      <c r="E180" s="2">
        <v>445</v>
      </c>
      <c r="F180" s="2">
        <v>460</v>
      </c>
      <c r="G180" s="2">
        <v>1010</v>
      </c>
      <c r="H180" s="2">
        <v>180</v>
      </c>
      <c r="I180" s="3">
        <v>0.38</v>
      </c>
      <c r="J180" s="3">
        <v>0.28000000000000003</v>
      </c>
      <c r="K180" s="3">
        <v>0.28999999999999998</v>
      </c>
      <c r="L180" s="3">
        <v>0.65</v>
      </c>
      <c r="M180" s="3">
        <v>0.11</v>
      </c>
      <c r="O180" s="37"/>
      <c r="P180" s="37"/>
      <c r="Q180" s="37"/>
      <c r="R180" s="37"/>
      <c r="S180" s="37"/>
      <c r="T180" s="37"/>
      <c r="U180" s="37"/>
      <c r="V180" s="37"/>
      <c r="W180" s="37"/>
      <c r="X180" s="37"/>
      <c r="Y180" s="37"/>
      <c r="Z180" s="37"/>
    </row>
    <row r="181" spans="1:26" x14ac:dyDescent="0.35">
      <c r="A181" t="s">
        <v>625</v>
      </c>
      <c r="B181" s="2">
        <v>8345</v>
      </c>
      <c r="C181" s="3">
        <v>0.02</v>
      </c>
      <c r="D181" s="2">
        <v>2775</v>
      </c>
      <c r="E181" s="2">
        <v>2655</v>
      </c>
      <c r="F181" s="2">
        <v>2215</v>
      </c>
      <c r="G181" s="2">
        <v>4635</v>
      </c>
      <c r="H181" s="2">
        <v>985</v>
      </c>
      <c r="I181" s="3">
        <v>0.33</v>
      </c>
      <c r="J181" s="3">
        <v>0.32</v>
      </c>
      <c r="K181" s="3">
        <v>0.27</v>
      </c>
      <c r="L181" s="3">
        <v>0.56000000000000005</v>
      </c>
      <c r="M181" s="3">
        <v>0.12</v>
      </c>
      <c r="O181" s="37"/>
      <c r="P181" s="37"/>
      <c r="Q181" s="37"/>
      <c r="R181" s="37"/>
      <c r="S181" s="37"/>
      <c r="T181" s="37"/>
      <c r="U181" s="37"/>
      <c r="V181" s="37"/>
      <c r="W181" s="37"/>
      <c r="X181" s="37"/>
      <c r="Y181" s="37"/>
      <c r="Z181" s="37"/>
    </row>
    <row r="182" spans="1:26" x14ac:dyDescent="0.35">
      <c r="A182" t="s">
        <v>563</v>
      </c>
      <c r="B182" s="2">
        <v>1115</v>
      </c>
      <c r="C182" s="3">
        <v>0.06</v>
      </c>
      <c r="D182" s="2">
        <v>1065</v>
      </c>
      <c r="E182" s="2">
        <v>0</v>
      </c>
      <c r="F182" s="2">
        <v>0</v>
      </c>
      <c r="G182" s="2">
        <v>0</v>
      </c>
      <c r="H182" s="2">
        <v>50</v>
      </c>
      <c r="I182" s="3">
        <v>0.96</v>
      </c>
      <c r="J182" s="3">
        <v>0</v>
      </c>
      <c r="K182" s="3">
        <v>0</v>
      </c>
      <c r="L182" s="3">
        <v>0</v>
      </c>
      <c r="M182" s="3">
        <v>0.04</v>
      </c>
      <c r="O182" s="37"/>
      <c r="P182" s="37"/>
      <c r="Q182" s="37"/>
      <c r="R182" s="37"/>
      <c r="S182" s="37"/>
      <c r="T182" s="37"/>
      <c r="U182" s="37"/>
      <c r="V182" s="37"/>
      <c r="W182" s="37"/>
      <c r="X182" s="37"/>
      <c r="Y182" s="37"/>
      <c r="Z182" s="37"/>
    </row>
    <row r="183" spans="1:26" x14ac:dyDescent="0.35">
      <c r="A183" t="s">
        <v>564</v>
      </c>
      <c r="B183" s="2">
        <v>7320</v>
      </c>
      <c r="C183" s="3">
        <v>0.06</v>
      </c>
      <c r="D183" s="2">
        <v>1950</v>
      </c>
      <c r="E183" s="2">
        <v>2865</v>
      </c>
      <c r="F183" s="2">
        <v>1665</v>
      </c>
      <c r="G183" s="2">
        <v>2925</v>
      </c>
      <c r="H183" s="2">
        <v>905</v>
      </c>
      <c r="I183" s="3">
        <v>0.27</v>
      </c>
      <c r="J183" s="3">
        <v>0.39</v>
      </c>
      <c r="K183" s="3">
        <v>0.23</v>
      </c>
      <c r="L183" s="3">
        <v>0.4</v>
      </c>
      <c r="M183" s="3">
        <v>0.12</v>
      </c>
      <c r="O183" s="37"/>
      <c r="P183" s="37"/>
      <c r="Q183" s="37"/>
      <c r="R183" s="37"/>
      <c r="S183" s="37"/>
      <c r="T183" s="37"/>
      <c r="U183" s="37"/>
      <c r="V183" s="37"/>
      <c r="W183" s="37"/>
      <c r="X183" s="37"/>
      <c r="Y183" s="37"/>
      <c r="Z183" s="37"/>
    </row>
    <row r="184" spans="1:26" x14ac:dyDescent="0.35">
      <c r="A184" t="s">
        <v>565</v>
      </c>
      <c r="B184" s="2">
        <v>7055</v>
      </c>
      <c r="C184" s="3">
        <v>0.06</v>
      </c>
      <c r="D184" s="2">
        <v>2095</v>
      </c>
      <c r="E184" s="2">
        <v>2285</v>
      </c>
      <c r="F184" s="2">
        <v>1885</v>
      </c>
      <c r="G184" s="2">
        <v>4685</v>
      </c>
      <c r="H184" s="2">
        <v>845</v>
      </c>
      <c r="I184" s="3">
        <v>0.3</v>
      </c>
      <c r="J184" s="3">
        <v>0.32</v>
      </c>
      <c r="K184" s="3">
        <v>0.27</v>
      </c>
      <c r="L184" s="3">
        <v>0.66</v>
      </c>
      <c r="M184" s="3">
        <v>0.12</v>
      </c>
      <c r="O184" s="37"/>
      <c r="P184" s="37"/>
      <c r="Q184" s="37"/>
      <c r="R184" s="37"/>
      <c r="S184" s="37"/>
      <c r="T184" s="37"/>
      <c r="U184" s="37"/>
      <c r="V184" s="37"/>
      <c r="W184" s="37"/>
      <c r="X184" s="37"/>
      <c r="Y184" s="37"/>
      <c r="Z184" s="37"/>
    </row>
    <row r="185" spans="1:26" x14ac:dyDescent="0.35">
      <c r="A185" t="s">
        <v>566</v>
      </c>
      <c r="B185" s="2">
        <v>4975</v>
      </c>
      <c r="C185" s="3">
        <v>0.06</v>
      </c>
      <c r="D185" s="2">
        <v>2050</v>
      </c>
      <c r="E185" s="2">
        <v>1510</v>
      </c>
      <c r="F185" s="2">
        <v>1385</v>
      </c>
      <c r="G185" s="2">
        <v>3555</v>
      </c>
      <c r="H185" s="2">
        <v>455</v>
      </c>
      <c r="I185" s="3">
        <v>0.41</v>
      </c>
      <c r="J185" s="3">
        <v>0.3</v>
      </c>
      <c r="K185" s="3">
        <v>0.28000000000000003</v>
      </c>
      <c r="L185" s="3">
        <v>0.71</v>
      </c>
      <c r="M185" s="3">
        <v>0.09</v>
      </c>
      <c r="O185" s="37"/>
      <c r="P185" s="37"/>
      <c r="Q185" s="37"/>
      <c r="R185" s="37"/>
      <c r="S185" s="37"/>
      <c r="T185" s="37"/>
      <c r="U185" s="37"/>
      <c r="V185" s="37"/>
      <c r="W185" s="37"/>
      <c r="X185" s="37"/>
      <c r="Y185" s="37"/>
      <c r="Z185" s="37"/>
    </row>
    <row r="186" spans="1:26" x14ac:dyDescent="0.35">
      <c r="A186" t="s">
        <v>567</v>
      </c>
      <c r="B186" s="2">
        <v>5075</v>
      </c>
      <c r="C186" s="3">
        <v>0.06</v>
      </c>
      <c r="D186" s="2">
        <v>2110</v>
      </c>
      <c r="E186" s="2">
        <v>1390</v>
      </c>
      <c r="F186" s="2">
        <v>1335</v>
      </c>
      <c r="G186" s="2">
        <v>3515</v>
      </c>
      <c r="H186" s="2">
        <v>565</v>
      </c>
      <c r="I186" s="3">
        <v>0.42</v>
      </c>
      <c r="J186" s="3">
        <v>0.27</v>
      </c>
      <c r="K186" s="3">
        <v>0.26</v>
      </c>
      <c r="L186" s="3">
        <v>0.69</v>
      </c>
      <c r="M186" s="3">
        <v>0.11</v>
      </c>
      <c r="O186" s="37"/>
      <c r="P186" s="37"/>
      <c r="Q186" s="37"/>
      <c r="R186" s="37"/>
      <c r="S186" s="37"/>
      <c r="T186" s="37"/>
      <c r="U186" s="37"/>
      <c r="V186" s="37"/>
      <c r="W186" s="37"/>
      <c r="X186" s="37"/>
      <c r="Y186" s="37"/>
      <c r="Z186" s="37"/>
    </row>
    <row r="187" spans="1:26" x14ac:dyDescent="0.35">
      <c r="A187" t="s">
        <v>626</v>
      </c>
      <c r="B187" s="2">
        <v>25540</v>
      </c>
      <c r="C187" s="3">
        <v>0.06</v>
      </c>
      <c r="D187" s="2">
        <v>9270</v>
      </c>
      <c r="E187" s="2">
        <v>8045</v>
      </c>
      <c r="F187" s="2">
        <v>6270</v>
      </c>
      <c r="G187" s="2">
        <v>14680</v>
      </c>
      <c r="H187" s="2">
        <v>2820</v>
      </c>
      <c r="I187" s="3">
        <v>0.36</v>
      </c>
      <c r="J187" s="3">
        <v>0.31</v>
      </c>
      <c r="K187" s="3">
        <v>0.25</v>
      </c>
      <c r="L187" s="3">
        <v>0.56999999999999995</v>
      </c>
      <c r="M187" s="3">
        <v>0.11</v>
      </c>
      <c r="O187" s="37"/>
      <c r="P187" s="37"/>
      <c r="Q187" s="37"/>
      <c r="R187" s="37"/>
      <c r="S187" s="37"/>
      <c r="T187" s="37"/>
      <c r="U187" s="37"/>
      <c r="V187" s="37"/>
      <c r="W187" s="37"/>
      <c r="X187" s="37"/>
      <c r="Y187" s="37"/>
      <c r="Z187" s="37"/>
    </row>
    <row r="188" spans="1:26" x14ac:dyDescent="0.35">
      <c r="A188" t="s">
        <v>568</v>
      </c>
      <c r="B188" s="2">
        <v>210</v>
      </c>
      <c r="C188" s="3">
        <v>0.01</v>
      </c>
      <c r="D188" s="2">
        <v>205</v>
      </c>
      <c r="E188" s="2">
        <v>0</v>
      </c>
      <c r="F188" s="2">
        <v>0</v>
      </c>
      <c r="G188" s="2">
        <v>0</v>
      </c>
      <c r="H188" s="2">
        <v>5</v>
      </c>
      <c r="I188" s="3">
        <v>0.97</v>
      </c>
      <c r="J188" s="3">
        <v>0</v>
      </c>
      <c r="K188" s="3">
        <v>0</v>
      </c>
      <c r="L188" s="3">
        <v>0</v>
      </c>
      <c r="M188" s="3">
        <v>0.03</v>
      </c>
      <c r="O188" s="37"/>
      <c r="P188" s="37"/>
      <c r="Q188" s="37"/>
      <c r="R188" s="37"/>
      <c r="S188" s="37"/>
      <c r="T188" s="37"/>
      <c r="U188" s="37"/>
      <c r="V188" s="37"/>
      <c r="W188" s="37"/>
      <c r="X188" s="37"/>
      <c r="Y188" s="37"/>
      <c r="Z188" s="37"/>
    </row>
    <row r="189" spans="1:26" x14ac:dyDescent="0.35">
      <c r="A189" t="s">
        <v>569</v>
      </c>
      <c r="B189" s="2">
        <v>1390</v>
      </c>
      <c r="C189" s="3">
        <v>0.01</v>
      </c>
      <c r="D189" s="2">
        <v>405</v>
      </c>
      <c r="E189" s="2">
        <v>545</v>
      </c>
      <c r="F189" s="2">
        <v>265</v>
      </c>
      <c r="G189" s="2">
        <v>645</v>
      </c>
      <c r="H189" s="2">
        <v>165</v>
      </c>
      <c r="I189" s="3">
        <v>0.28999999999999998</v>
      </c>
      <c r="J189" s="3">
        <v>0.39</v>
      </c>
      <c r="K189" s="3">
        <v>0.19</v>
      </c>
      <c r="L189" s="3">
        <v>0.46</v>
      </c>
      <c r="M189" s="3">
        <v>0.12</v>
      </c>
      <c r="O189" s="37"/>
      <c r="P189" s="37"/>
      <c r="Q189" s="37"/>
      <c r="R189" s="37"/>
      <c r="S189" s="37"/>
      <c r="T189" s="37"/>
      <c r="U189" s="37"/>
      <c r="V189" s="37"/>
      <c r="W189" s="37"/>
      <c r="X189" s="37"/>
      <c r="Y189" s="37"/>
      <c r="Z189" s="37"/>
    </row>
    <row r="190" spans="1:26" x14ac:dyDescent="0.35">
      <c r="A190" t="s">
        <v>570</v>
      </c>
      <c r="B190" s="2">
        <v>1325</v>
      </c>
      <c r="C190" s="3">
        <v>0.01</v>
      </c>
      <c r="D190" s="2">
        <v>385</v>
      </c>
      <c r="E190" s="2">
        <v>450</v>
      </c>
      <c r="F190" s="2">
        <v>375</v>
      </c>
      <c r="G190" s="2">
        <v>890</v>
      </c>
      <c r="H190" s="2">
        <v>150</v>
      </c>
      <c r="I190" s="3">
        <v>0.28999999999999998</v>
      </c>
      <c r="J190" s="3">
        <v>0.34</v>
      </c>
      <c r="K190" s="3">
        <v>0.28000000000000003</v>
      </c>
      <c r="L190" s="3">
        <v>0.67</v>
      </c>
      <c r="M190" s="3">
        <v>0.11</v>
      </c>
      <c r="O190" s="37"/>
      <c r="P190" s="37"/>
      <c r="Q190" s="37"/>
      <c r="R190" s="37"/>
      <c r="S190" s="37"/>
      <c r="T190" s="37"/>
      <c r="U190" s="37"/>
      <c r="V190" s="37"/>
      <c r="W190" s="37"/>
      <c r="X190" s="37"/>
      <c r="Y190" s="37"/>
      <c r="Z190" s="37"/>
    </row>
    <row r="191" spans="1:26" x14ac:dyDescent="0.35">
      <c r="A191" t="s">
        <v>571</v>
      </c>
      <c r="B191" s="2">
        <v>1005</v>
      </c>
      <c r="C191" s="3">
        <v>0.01</v>
      </c>
      <c r="D191" s="2">
        <v>370</v>
      </c>
      <c r="E191" s="2">
        <v>315</v>
      </c>
      <c r="F191" s="2">
        <v>265</v>
      </c>
      <c r="G191" s="2">
        <v>690</v>
      </c>
      <c r="H191" s="2">
        <v>105</v>
      </c>
      <c r="I191" s="3">
        <v>0.37</v>
      </c>
      <c r="J191" s="3">
        <v>0.32</v>
      </c>
      <c r="K191" s="3">
        <v>0.26</v>
      </c>
      <c r="L191" s="3">
        <v>0.69</v>
      </c>
      <c r="M191" s="3">
        <v>0.11</v>
      </c>
      <c r="O191" s="37"/>
      <c r="P191" s="37"/>
      <c r="Q191" s="37"/>
      <c r="R191" s="37"/>
      <c r="S191" s="37"/>
      <c r="T191" s="37"/>
      <c r="U191" s="37"/>
      <c r="V191" s="37"/>
      <c r="W191" s="37"/>
      <c r="X191" s="37"/>
      <c r="Y191" s="37"/>
      <c r="Z191" s="37"/>
    </row>
    <row r="192" spans="1:26" x14ac:dyDescent="0.35">
      <c r="A192" t="s">
        <v>572</v>
      </c>
      <c r="B192" s="2">
        <v>955</v>
      </c>
      <c r="C192" s="3">
        <v>0.01</v>
      </c>
      <c r="D192" s="2">
        <v>375</v>
      </c>
      <c r="E192" s="2">
        <v>270</v>
      </c>
      <c r="F192" s="2">
        <v>270</v>
      </c>
      <c r="G192" s="2">
        <v>635</v>
      </c>
      <c r="H192" s="2">
        <v>120</v>
      </c>
      <c r="I192" s="3">
        <v>0.39</v>
      </c>
      <c r="J192" s="3">
        <v>0.28000000000000003</v>
      </c>
      <c r="K192" s="3">
        <v>0.28000000000000003</v>
      </c>
      <c r="L192" s="3">
        <v>0.67</v>
      </c>
      <c r="M192" s="3">
        <v>0.12</v>
      </c>
      <c r="O192" s="37"/>
      <c r="P192" s="37"/>
      <c r="Q192" s="37"/>
      <c r="R192" s="37"/>
      <c r="S192" s="37"/>
      <c r="T192" s="37"/>
      <c r="U192" s="37"/>
      <c r="V192" s="37"/>
      <c r="W192" s="37"/>
      <c r="X192" s="37"/>
      <c r="Y192" s="37"/>
      <c r="Z192" s="37"/>
    </row>
    <row r="193" spans="1:26" x14ac:dyDescent="0.35">
      <c r="A193" t="s">
        <v>627</v>
      </c>
      <c r="B193" s="2">
        <v>4890</v>
      </c>
      <c r="C193" s="3">
        <v>0.01</v>
      </c>
      <c r="D193" s="2">
        <v>1740</v>
      </c>
      <c r="E193" s="2">
        <v>1580</v>
      </c>
      <c r="F193" s="2">
        <v>1175</v>
      </c>
      <c r="G193" s="2">
        <v>2860</v>
      </c>
      <c r="H193" s="2">
        <v>545</v>
      </c>
      <c r="I193" s="3">
        <v>0.36</v>
      </c>
      <c r="J193" s="3">
        <v>0.32</v>
      </c>
      <c r="K193" s="3">
        <v>0.24</v>
      </c>
      <c r="L193" s="3">
        <v>0.59</v>
      </c>
      <c r="M193" s="3">
        <v>0.11</v>
      </c>
      <c r="O193" s="37"/>
      <c r="P193" s="37"/>
      <c r="Q193" s="37"/>
      <c r="R193" s="37"/>
      <c r="S193" s="37"/>
      <c r="T193" s="37"/>
      <c r="U193" s="37"/>
      <c r="V193" s="37"/>
      <c r="W193" s="37"/>
      <c r="X193" s="37"/>
      <c r="Y193" s="37"/>
      <c r="Z193" s="37"/>
    </row>
    <row r="194" spans="1:26" x14ac:dyDescent="0.35">
      <c r="A194" t="s">
        <v>343</v>
      </c>
      <c r="B194" s="2">
        <v>19480</v>
      </c>
      <c r="C194" s="3">
        <v>1</v>
      </c>
      <c r="D194" s="2">
        <v>18770</v>
      </c>
      <c r="E194" s="2">
        <v>0</v>
      </c>
      <c r="F194" s="2">
        <v>0</v>
      </c>
      <c r="G194" s="2">
        <v>0</v>
      </c>
      <c r="H194" s="2">
        <v>705</v>
      </c>
      <c r="I194" s="3">
        <v>0.96</v>
      </c>
      <c r="J194" s="3">
        <v>0</v>
      </c>
      <c r="K194" s="3">
        <v>0</v>
      </c>
      <c r="L194" s="3">
        <v>0</v>
      </c>
      <c r="M194" s="3">
        <v>0.04</v>
      </c>
      <c r="O194" s="37"/>
      <c r="P194" s="37"/>
      <c r="Q194" s="37"/>
      <c r="R194" s="37"/>
      <c r="S194" s="37"/>
      <c r="T194" s="37"/>
      <c r="U194" s="37"/>
      <c r="V194" s="37"/>
      <c r="W194" s="37"/>
      <c r="X194" s="37"/>
      <c r="Y194" s="37"/>
      <c r="Z194" s="37"/>
    </row>
    <row r="195" spans="1:26" x14ac:dyDescent="0.35">
      <c r="A195" t="s">
        <v>344</v>
      </c>
      <c r="B195" s="2">
        <v>128075</v>
      </c>
      <c r="C195" s="3">
        <v>1</v>
      </c>
      <c r="D195" s="2">
        <v>35225</v>
      </c>
      <c r="E195" s="2">
        <v>49205</v>
      </c>
      <c r="F195" s="2">
        <v>27295</v>
      </c>
      <c r="G195" s="2">
        <v>54855</v>
      </c>
      <c r="H195" s="2">
        <v>16170</v>
      </c>
      <c r="I195" s="3">
        <v>0.28000000000000003</v>
      </c>
      <c r="J195" s="3">
        <v>0.38</v>
      </c>
      <c r="K195" s="3">
        <v>0.21</v>
      </c>
      <c r="L195" s="3">
        <v>0.43</v>
      </c>
      <c r="M195" s="3">
        <v>0.13</v>
      </c>
      <c r="O195" s="37"/>
      <c r="P195" s="37"/>
      <c r="Q195" s="37"/>
      <c r="R195" s="37"/>
      <c r="S195" s="37"/>
      <c r="T195" s="37"/>
      <c r="U195" s="37"/>
      <c r="V195" s="37"/>
      <c r="W195" s="37"/>
      <c r="X195" s="37"/>
      <c r="Y195" s="37"/>
      <c r="Z195" s="37"/>
    </row>
    <row r="196" spans="1:26" x14ac:dyDescent="0.35">
      <c r="A196" t="s">
        <v>345</v>
      </c>
      <c r="B196" s="2">
        <v>118605</v>
      </c>
      <c r="C196" s="3">
        <v>1</v>
      </c>
      <c r="D196" s="2">
        <v>34035</v>
      </c>
      <c r="E196" s="2">
        <v>38455</v>
      </c>
      <c r="F196" s="2">
        <v>33125</v>
      </c>
      <c r="G196" s="2">
        <v>78495</v>
      </c>
      <c r="H196" s="2">
        <v>14270</v>
      </c>
      <c r="I196" s="3">
        <v>0.28999999999999998</v>
      </c>
      <c r="J196" s="3">
        <v>0.32</v>
      </c>
      <c r="K196" s="3">
        <v>0.28000000000000003</v>
      </c>
      <c r="L196" s="3">
        <v>0.66</v>
      </c>
      <c r="M196" s="3">
        <v>0.12</v>
      </c>
      <c r="O196" s="37"/>
      <c r="P196" s="37"/>
      <c r="Q196" s="37"/>
      <c r="R196" s="37"/>
      <c r="S196" s="37"/>
      <c r="T196" s="37"/>
      <c r="U196" s="37"/>
      <c r="V196" s="37"/>
      <c r="W196" s="37"/>
      <c r="X196" s="37"/>
      <c r="Y196" s="37"/>
      <c r="Z196" s="37"/>
    </row>
    <row r="197" spans="1:26" x14ac:dyDescent="0.35">
      <c r="A197" t="s">
        <v>346</v>
      </c>
      <c r="B197" s="2">
        <v>84235</v>
      </c>
      <c r="C197" s="3">
        <v>1</v>
      </c>
      <c r="D197" s="2">
        <v>32130</v>
      </c>
      <c r="E197" s="2">
        <v>26550</v>
      </c>
      <c r="F197" s="2">
        <v>24075</v>
      </c>
      <c r="G197" s="2">
        <v>59105</v>
      </c>
      <c r="H197" s="2">
        <v>7740</v>
      </c>
      <c r="I197" s="3">
        <v>0.38</v>
      </c>
      <c r="J197" s="3">
        <v>0.32</v>
      </c>
      <c r="K197" s="3">
        <v>0.28999999999999998</v>
      </c>
      <c r="L197" s="3">
        <v>0.7</v>
      </c>
      <c r="M197" s="3">
        <v>0.09</v>
      </c>
      <c r="O197" s="37"/>
      <c r="P197" s="37"/>
      <c r="Q197" s="37"/>
      <c r="R197" s="37"/>
      <c r="S197" s="37"/>
      <c r="T197" s="37"/>
      <c r="U197" s="37"/>
      <c r="V197" s="37"/>
      <c r="W197" s="37"/>
      <c r="X197" s="37"/>
      <c r="Y197" s="37"/>
      <c r="Z197" s="37"/>
    </row>
    <row r="198" spans="1:26" x14ac:dyDescent="0.35">
      <c r="A198" t="s">
        <v>347</v>
      </c>
      <c r="B198" s="2">
        <v>85725</v>
      </c>
      <c r="C198" s="3">
        <v>1</v>
      </c>
      <c r="D198" s="2">
        <v>34690</v>
      </c>
      <c r="E198" s="2">
        <v>23795</v>
      </c>
      <c r="F198" s="2">
        <v>21950</v>
      </c>
      <c r="G198" s="2">
        <v>58425</v>
      </c>
      <c r="H198" s="2">
        <v>10120</v>
      </c>
      <c r="I198" s="3">
        <v>0.4</v>
      </c>
      <c r="J198" s="3">
        <v>0.28000000000000003</v>
      </c>
      <c r="K198" s="3">
        <v>0.26</v>
      </c>
      <c r="L198" s="3">
        <v>0.68</v>
      </c>
      <c r="M198" s="3">
        <v>0.12</v>
      </c>
      <c r="O198" s="37"/>
      <c r="P198" s="37"/>
      <c r="Q198" s="37"/>
      <c r="R198" s="37"/>
      <c r="S198" s="37"/>
      <c r="T198" s="37"/>
      <c r="U198" s="37"/>
      <c r="V198" s="37"/>
      <c r="W198" s="37"/>
      <c r="X198" s="37"/>
      <c r="Y198" s="37"/>
      <c r="Z198" s="37"/>
    </row>
    <row r="199" spans="1:26" x14ac:dyDescent="0.35">
      <c r="A199" t="s">
        <v>348</v>
      </c>
      <c r="B199" s="2">
        <v>436115</v>
      </c>
      <c r="C199" s="3">
        <v>1</v>
      </c>
      <c r="D199" s="2">
        <v>154855</v>
      </c>
      <c r="E199" s="2">
        <v>138005</v>
      </c>
      <c r="F199" s="2">
        <v>106445</v>
      </c>
      <c r="G199" s="2">
        <v>250880</v>
      </c>
      <c r="H199" s="2">
        <v>49005</v>
      </c>
      <c r="I199" s="3">
        <v>0.36</v>
      </c>
      <c r="J199" s="3">
        <v>0.32</v>
      </c>
      <c r="K199" s="3">
        <v>0.24</v>
      </c>
      <c r="L199" s="3">
        <v>0.57999999999999996</v>
      </c>
      <c r="M199" s="3">
        <v>0.11</v>
      </c>
      <c r="O199" s="37"/>
      <c r="P199" s="37"/>
      <c r="Q199" s="37"/>
      <c r="R199" s="37"/>
      <c r="S199" s="37"/>
      <c r="T199" s="37"/>
      <c r="U199" s="37"/>
      <c r="V199" s="37"/>
      <c r="W199" s="37"/>
      <c r="X199" s="37"/>
      <c r="Y199" s="37"/>
      <c r="Z199" s="37"/>
    </row>
    <row r="200" spans="1:26" x14ac:dyDescent="0.35">
      <c r="A200" t="s">
        <v>583</v>
      </c>
      <c r="B200" s="2">
        <v>15</v>
      </c>
      <c r="C200" s="3">
        <v>0</v>
      </c>
      <c r="D200" s="2">
        <v>15</v>
      </c>
      <c r="E200" s="2">
        <v>0</v>
      </c>
      <c r="F200" s="2">
        <v>0</v>
      </c>
      <c r="G200" s="2">
        <v>0</v>
      </c>
      <c r="H200" s="2">
        <v>0</v>
      </c>
      <c r="I200" s="3">
        <v>1</v>
      </c>
      <c r="J200" s="3">
        <v>0</v>
      </c>
      <c r="K200" s="3">
        <v>0</v>
      </c>
      <c r="L200" s="3">
        <v>0</v>
      </c>
      <c r="M200" s="3">
        <v>0</v>
      </c>
      <c r="O200" s="37"/>
      <c r="P200" s="37"/>
      <c r="Q200" s="37"/>
      <c r="R200" s="37"/>
      <c r="S200" s="37"/>
      <c r="T200" s="37"/>
      <c r="U200" s="37"/>
      <c r="V200" s="37"/>
      <c r="W200" s="37"/>
      <c r="X200" s="37"/>
      <c r="Y200" s="37"/>
      <c r="Z200" s="37"/>
    </row>
    <row r="201" spans="1:26" x14ac:dyDescent="0.35">
      <c r="A201" t="s">
        <v>584</v>
      </c>
      <c r="B201" s="2">
        <v>75</v>
      </c>
      <c r="C201" s="3">
        <v>0</v>
      </c>
      <c r="D201" s="2">
        <v>25</v>
      </c>
      <c r="E201" s="2">
        <v>35</v>
      </c>
      <c r="F201" s="2">
        <v>10</v>
      </c>
      <c r="G201" s="2">
        <v>40</v>
      </c>
      <c r="H201" s="2">
        <v>5</v>
      </c>
      <c r="I201" s="3">
        <v>0.33</v>
      </c>
      <c r="J201" s="3">
        <v>0.48</v>
      </c>
      <c r="K201" s="3">
        <v>0.11</v>
      </c>
      <c r="L201" s="3">
        <v>0.52</v>
      </c>
      <c r="M201" s="3">
        <v>0.08</v>
      </c>
      <c r="O201" s="37"/>
      <c r="P201" s="37"/>
      <c r="Q201" s="37"/>
      <c r="R201" s="37"/>
      <c r="S201" s="37"/>
      <c r="T201" s="37"/>
      <c r="U201" s="37"/>
      <c r="V201" s="37"/>
      <c r="W201" s="37"/>
      <c r="X201" s="37"/>
      <c r="Y201" s="37"/>
      <c r="Z201" s="37"/>
    </row>
    <row r="202" spans="1:26" x14ac:dyDescent="0.35">
      <c r="A202" t="s">
        <v>585</v>
      </c>
      <c r="B202" s="2">
        <v>75</v>
      </c>
      <c r="C202" s="3">
        <v>0</v>
      </c>
      <c r="D202" s="2">
        <v>30</v>
      </c>
      <c r="E202" s="2">
        <v>20</v>
      </c>
      <c r="F202" s="2">
        <v>15</v>
      </c>
      <c r="G202" s="2">
        <v>60</v>
      </c>
      <c r="H202" s="2">
        <v>5</v>
      </c>
      <c r="I202" s="3">
        <v>0.41</v>
      </c>
      <c r="J202" s="3">
        <v>0.28999999999999998</v>
      </c>
      <c r="K202" s="3">
        <v>0.23</v>
      </c>
      <c r="L202" s="3">
        <v>0.82</v>
      </c>
      <c r="M202" s="3">
        <v>7.0000000000000007E-2</v>
      </c>
      <c r="O202" s="37"/>
      <c r="P202" s="37"/>
      <c r="Q202" s="37"/>
      <c r="R202" s="37"/>
      <c r="S202" s="37"/>
      <c r="T202" s="37"/>
      <c r="U202" s="37"/>
      <c r="V202" s="37"/>
      <c r="W202" s="37"/>
      <c r="X202" s="37"/>
      <c r="Y202" s="37"/>
      <c r="Z202" s="37"/>
    </row>
    <row r="203" spans="1:26" x14ac:dyDescent="0.35">
      <c r="A203" t="s">
        <v>586</v>
      </c>
      <c r="B203" s="2">
        <v>75</v>
      </c>
      <c r="C203" s="3">
        <v>0</v>
      </c>
      <c r="D203" s="2">
        <v>35</v>
      </c>
      <c r="E203" s="2">
        <v>25</v>
      </c>
      <c r="F203" s="2">
        <v>15</v>
      </c>
      <c r="G203" s="2">
        <v>65</v>
      </c>
      <c r="H203" s="2">
        <v>5</v>
      </c>
      <c r="I203" s="3">
        <v>0.45</v>
      </c>
      <c r="J203" s="3">
        <v>0.34</v>
      </c>
      <c r="K203" s="3">
        <v>0.23</v>
      </c>
      <c r="L203" s="3">
        <v>0.88</v>
      </c>
      <c r="M203" s="3">
        <v>0.05</v>
      </c>
      <c r="O203" s="37"/>
      <c r="P203" s="37"/>
      <c r="Q203" s="37"/>
      <c r="R203" s="37"/>
      <c r="S203" s="37"/>
      <c r="T203" s="37"/>
      <c r="U203" s="37"/>
      <c r="V203" s="37"/>
      <c r="W203" s="37"/>
      <c r="X203" s="37"/>
      <c r="Y203" s="37"/>
      <c r="Z203" s="37"/>
    </row>
    <row r="204" spans="1:26" x14ac:dyDescent="0.35">
      <c r="A204" t="s">
        <v>587</v>
      </c>
      <c r="B204" s="2">
        <v>90</v>
      </c>
      <c r="C204" s="3">
        <v>0</v>
      </c>
      <c r="D204" s="2">
        <v>40</v>
      </c>
      <c r="E204" s="2">
        <v>30</v>
      </c>
      <c r="F204" s="2">
        <v>15</v>
      </c>
      <c r="G204" s="2">
        <v>70</v>
      </c>
      <c r="H204" s="2">
        <v>10</v>
      </c>
      <c r="I204" s="3">
        <v>0.45</v>
      </c>
      <c r="J204" s="3">
        <v>0.34</v>
      </c>
      <c r="K204" s="3">
        <v>0.17</v>
      </c>
      <c r="L204" s="3">
        <v>0.8</v>
      </c>
      <c r="M204" s="3">
        <v>0.1</v>
      </c>
      <c r="O204" s="37"/>
      <c r="P204" s="37"/>
      <c r="Q204" s="37"/>
      <c r="R204" s="37"/>
      <c r="S204" s="37"/>
      <c r="T204" s="37"/>
      <c r="U204" s="37"/>
      <c r="V204" s="37"/>
      <c r="W204" s="37"/>
      <c r="X204" s="37"/>
      <c r="Y204" s="37"/>
      <c r="Z204" s="37"/>
    </row>
    <row r="205" spans="1:26" x14ac:dyDescent="0.35">
      <c r="A205" t="s">
        <v>630</v>
      </c>
      <c r="B205" s="2">
        <v>325</v>
      </c>
      <c r="C205" s="3">
        <v>0</v>
      </c>
      <c r="D205" s="2">
        <v>140</v>
      </c>
      <c r="E205" s="2">
        <v>110</v>
      </c>
      <c r="F205" s="2">
        <v>55</v>
      </c>
      <c r="G205" s="2">
        <v>235</v>
      </c>
      <c r="H205" s="2">
        <v>25</v>
      </c>
      <c r="I205" s="3">
        <v>0.44</v>
      </c>
      <c r="J205" s="3">
        <v>0.35</v>
      </c>
      <c r="K205" s="3">
        <v>0.18</v>
      </c>
      <c r="L205" s="3">
        <v>0.73</v>
      </c>
      <c r="M205" s="3">
        <v>7.0000000000000007E-2</v>
      </c>
      <c r="O205" s="37"/>
      <c r="P205" s="37"/>
      <c r="Q205" s="37"/>
      <c r="R205" s="37"/>
      <c r="S205" s="37"/>
      <c r="T205" s="37"/>
      <c r="U205" s="37"/>
      <c r="V205" s="37"/>
      <c r="W205" s="37"/>
      <c r="X205" s="37"/>
      <c r="Y205" s="37"/>
      <c r="Z205" s="37"/>
    </row>
    <row r="206" spans="1:26" x14ac:dyDescent="0.35">
      <c r="A206" t="s">
        <v>573</v>
      </c>
      <c r="B206" s="2">
        <v>450</v>
      </c>
      <c r="C206" s="3">
        <v>0.02</v>
      </c>
      <c r="D206" s="2">
        <v>435</v>
      </c>
      <c r="E206" s="2">
        <v>0</v>
      </c>
      <c r="F206" s="2">
        <v>0</v>
      </c>
      <c r="G206" s="2">
        <v>0</v>
      </c>
      <c r="H206" s="2">
        <v>15</v>
      </c>
      <c r="I206" s="3">
        <v>0.96</v>
      </c>
      <c r="J206" s="3">
        <v>0</v>
      </c>
      <c r="K206" s="3">
        <v>0</v>
      </c>
      <c r="L206" s="3">
        <v>0</v>
      </c>
      <c r="M206" s="3">
        <v>0.04</v>
      </c>
      <c r="O206" s="37"/>
      <c r="P206" s="37"/>
      <c r="Q206" s="37"/>
      <c r="R206" s="37"/>
      <c r="S206" s="37"/>
      <c r="T206" s="37"/>
      <c r="U206" s="37"/>
      <c r="V206" s="37"/>
      <c r="W206" s="37"/>
      <c r="X206" s="37"/>
      <c r="Y206" s="37"/>
      <c r="Z206" s="37"/>
    </row>
    <row r="207" spans="1:26" x14ac:dyDescent="0.35">
      <c r="A207" t="s">
        <v>574</v>
      </c>
      <c r="B207" s="2">
        <v>3190</v>
      </c>
      <c r="C207" s="3">
        <v>0.02</v>
      </c>
      <c r="D207" s="2">
        <v>775</v>
      </c>
      <c r="E207" s="2">
        <v>1220</v>
      </c>
      <c r="F207" s="2">
        <v>680</v>
      </c>
      <c r="G207" s="2">
        <v>1275</v>
      </c>
      <c r="H207" s="2">
        <v>490</v>
      </c>
      <c r="I207" s="3">
        <v>0.24</v>
      </c>
      <c r="J207" s="3">
        <v>0.38</v>
      </c>
      <c r="K207" s="3">
        <v>0.21</v>
      </c>
      <c r="L207" s="3">
        <v>0.4</v>
      </c>
      <c r="M207" s="3">
        <v>0.15</v>
      </c>
      <c r="O207" s="37"/>
      <c r="P207" s="37"/>
      <c r="Q207" s="37"/>
      <c r="R207" s="37"/>
      <c r="S207" s="37"/>
      <c r="T207" s="37"/>
      <c r="U207" s="37"/>
      <c r="V207" s="37"/>
      <c r="W207" s="37"/>
      <c r="X207" s="37"/>
      <c r="Y207" s="37"/>
      <c r="Z207" s="37"/>
    </row>
    <row r="208" spans="1:26" x14ac:dyDescent="0.35">
      <c r="A208" t="s">
        <v>575</v>
      </c>
      <c r="B208" s="2">
        <v>2715</v>
      </c>
      <c r="C208" s="3">
        <v>0.02</v>
      </c>
      <c r="D208" s="2">
        <v>740</v>
      </c>
      <c r="E208" s="2">
        <v>855</v>
      </c>
      <c r="F208" s="2">
        <v>785</v>
      </c>
      <c r="G208" s="2">
        <v>1795</v>
      </c>
      <c r="H208" s="2">
        <v>310</v>
      </c>
      <c r="I208" s="3">
        <v>0.27</v>
      </c>
      <c r="J208" s="3">
        <v>0.31</v>
      </c>
      <c r="K208" s="3">
        <v>0.28999999999999998</v>
      </c>
      <c r="L208" s="3">
        <v>0.66</v>
      </c>
      <c r="M208" s="3">
        <v>0.11</v>
      </c>
      <c r="O208" s="37"/>
      <c r="P208" s="37"/>
      <c r="Q208" s="37"/>
      <c r="R208" s="37"/>
      <c r="S208" s="37"/>
      <c r="T208" s="37"/>
      <c r="U208" s="37"/>
      <c r="V208" s="37"/>
      <c r="W208" s="37"/>
      <c r="X208" s="37"/>
      <c r="Y208" s="37"/>
      <c r="Z208" s="37"/>
    </row>
    <row r="209" spans="1:26" x14ac:dyDescent="0.35">
      <c r="A209" t="s">
        <v>576</v>
      </c>
      <c r="B209" s="2">
        <v>2030</v>
      </c>
      <c r="C209" s="3">
        <v>0.02</v>
      </c>
      <c r="D209" s="2">
        <v>760</v>
      </c>
      <c r="E209" s="2">
        <v>615</v>
      </c>
      <c r="F209" s="2">
        <v>580</v>
      </c>
      <c r="G209" s="2">
        <v>1410</v>
      </c>
      <c r="H209" s="2">
        <v>220</v>
      </c>
      <c r="I209" s="3">
        <v>0.37</v>
      </c>
      <c r="J209" s="3">
        <v>0.3</v>
      </c>
      <c r="K209" s="3">
        <v>0.28999999999999998</v>
      </c>
      <c r="L209" s="3">
        <v>0.7</v>
      </c>
      <c r="M209" s="3">
        <v>0.11</v>
      </c>
      <c r="O209" s="37"/>
      <c r="P209" s="37"/>
      <c r="Q209" s="37"/>
      <c r="R209" s="37"/>
      <c r="S209" s="37"/>
      <c r="T209" s="37"/>
      <c r="U209" s="37"/>
      <c r="V209" s="37"/>
      <c r="W209" s="37"/>
      <c r="X209" s="37"/>
      <c r="Y209" s="37"/>
      <c r="Z209" s="37"/>
    </row>
    <row r="210" spans="1:26" x14ac:dyDescent="0.35">
      <c r="A210" t="s">
        <v>577</v>
      </c>
      <c r="B210" s="2">
        <v>1930</v>
      </c>
      <c r="C210" s="3">
        <v>0.02</v>
      </c>
      <c r="D210" s="2">
        <v>835</v>
      </c>
      <c r="E210" s="2">
        <v>530</v>
      </c>
      <c r="F210" s="2">
        <v>480</v>
      </c>
      <c r="G210" s="2">
        <v>1350</v>
      </c>
      <c r="H210" s="2">
        <v>205</v>
      </c>
      <c r="I210" s="3">
        <v>0.43</v>
      </c>
      <c r="J210" s="3">
        <v>0.27</v>
      </c>
      <c r="K210" s="3">
        <v>0.25</v>
      </c>
      <c r="L210" s="3">
        <v>0.7</v>
      </c>
      <c r="M210" s="3">
        <v>0.11</v>
      </c>
      <c r="O210" s="37"/>
      <c r="P210" s="37"/>
      <c r="Q210" s="37"/>
      <c r="R210" s="37"/>
      <c r="S210" s="37"/>
      <c r="T210" s="37"/>
      <c r="U210" s="37"/>
      <c r="V210" s="37"/>
      <c r="W210" s="37"/>
      <c r="X210" s="37"/>
      <c r="Y210" s="37"/>
      <c r="Z210" s="37"/>
    </row>
    <row r="211" spans="1:26" x14ac:dyDescent="0.35">
      <c r="A211" t="s">
        <v>628</v>
      </c>
      <c r="B211" s="2">
        <v>10320</v>
      </c>
      <c r="C211" s="3">
        <v>0.02</v>
      </c>
      <c r="D211" s="2">
        <v>3545</v>
      </c>
      <c r="E211" s="2">
        <v>3215</v>
      </c>
      <c r="F211" s="2">
        <v>2525</v>
      </c>
      <c r="G211" s="2">
        <v>5835</v>
      </c>
      <c r="H211" s="2">
        <v>1245</v>
      </c>
      <c r="I211" s="3">
        <v>0.34</v>
      </c>
      <c r="J211" s="3">
        <v>0.31</v>
      </c>
      <c r="K211" s="3">
        <v>0.24</v>
      </c>
      <c r="L211" s="3">
        <v>0.56999999999999995</v>
      </c>
      <c r="M211" s="3">
        <v>0.12</v>
      </c>
      <c r="O211" s="37"/>
      <c r="P211" s="37"/>
      <c r="Q211" s="37"/>
      <c r="R211" s="37"/>
      <c r="S211" s="37"/>
      <c r="T211" s="37"/>
      <c r="U211" s="37"/>
      <c r="V211" s="37"/>
      <c r="W211" s="37"/>
      <c r="X211" s="37"/>
      <c r="Y211" s="37"/>
      <c r="Z211" s="37"/>
    </row>
    <row r="212" spans="1:26" x14ac:dyDescent="0.35">
      <c r="A212" t="s">
        <v>578</v>
      </c>
      <c r="B212" s="2">
        <v>675</v>
      </c>
      <c r="C212" s="3">
        <v>0.03</v>
      </c>
      <c r="D212" s="2">
        <v>650</v>
      </c>
      <c r="E212" s="2">
        <v>0</v>
      </c>
      <c r="F212" s="2">
        <v>0</v>
      </c>
      <c r="G212" s="2">
        <v>0</v>
      </c>
      <c r="H212" s="2">
        <v>25</v>
      </c>
      <c r="I212" s="3">
        <v>0.96</v>
      </c>
      <c r="J212" s="3">
        <v>0</v>
      </c>
      <c r="K212" s="3">
        <v>0</v>
      </c>
      <c r="L212" s="3">
        <v>0</v>
      </c>
      <c r="M212" s="3">
        <v>0.04</v>
      </c>
      <c r="O212" s="37"/>
      <c r="P212" s="37"/>
      <c r="Q212" s="37"/>
      <c r="R212" s="37"/>
      <c r="S212" s="37"/>
      <c r="T212" s="37"/>
      <c r="U212" s="37"/>
      <c r="V212" s="37"/>
      <c r="W212" s="37"/>
      <c r="X212" s="37"/>
      <c r="Y212" s="37"/>
      <c r="Z212" s="37"/>
    </row>
    <row r="213" spans="1:26" x14ac:dyDescent="0.35">
      <c r="A213" t="s">
        <v>579</v>
      </c>
      <c r="B213" s="2">
        <v>4875</v>
      </c>
      <c r="C213" s="3">
        <v>0.04</v>
      </c>
      <c r="D213" s="2">
        <v>1090</v>
      </c>
      <c r="E213" s="2">
        <v>1895</v>
      </c>
      <c r="F213" s="2">
        <v>1175</v>
      </c>
      <c r="G213" s="2">
        <v>1915</v>
      </c>
      <c r="H213" s="2">
        <v>665</v>
      </c>
      <c r="I213" s="3">
        <v>0.22</v>
      </c>
      <c r="J213" s="3">
        <v>0.39</v>
      </c>
      <c r="K213" s="3">
        <v>0.24</v>
      </c>
      <c r="L213" s="3">
        <v>0.39</v>
      </c>
      <c r="M213" s="3">
        <v>0.14000000000000001</v>
      </c>
      <c r="O213" s="37"/>
      <c r="P213" s="37"/>
      <c r="Q213" s="37"/>
      <c r="R213" s="37"/>
      <c r="S213" s="37"/>
      <c r="T213" s="37"/>
      <c r="U213" s="37"/>
      <c r="V213" s="37"/>
      <c r="W213" s="37"/>
      <c r="X213" s="37"/>
      <c r="Y213" s="37"/>
      <c r="Z213" s="37"/>
    </row>
    <row r="214" spans="1:26" x14ac:dyDescent="0.35">
      <c r="A214" t="s">
        <v>580</v>
      </c>
      <c r="B214" s="2">
        <v>4465</v>
      </c>
      <c r="C214" s="3">
        <v>0.04</v>
      </c>
      <c r="D214" s="2">
        <v>1245</v>
      </c>
      <c r="E214" s="2">
        <v>1410</v>
      </c>
      <c r="F214" s="2">
        <v>1355</v>
      </c>
      <c r="G214" s="2">
        <v>2855</v>
      </c>
      <c r="H214" s="2">
        <v>535</v>
      </c>
      <c r="I214" s="3">
        <v>0.28000000000000003</v>
      </c>
      <c r="J214" s="3">
        <v>0.32</v>
      </c>
      <c r="K214" s="3">
        <v>0.3</v>
      </c>
      <c r="L214" s="3">
        <v>0.64</v>
      </c>
      <c r="M214" s="3">
        <v>0.12</v>
      </c>
      <c r="O214" s="37"/>
      <c r="P214" s="37"/>
      <c r="Q214" s="37"/>
      <c r="R214" s="37"/>
      <c r="S214" s="37"/>
      <c r="T214" s="37"/>
      <c r="U214" s="37"/>
      <c r="V214" s="37"/>
      <c r="W214" s="37"/>
      <c r="X214" s="37"/>
      <c r="Y214" s="37"/>
      <c r="Z214" s="37"/>
    </row>
    <row r="215" spans="1:26" x14ac:dyDescent="0.35">
      <c r="A215" t="s">
        <v>581</v>
      </c>
      <c r="B215" s="2">
        <v>3225</v>
      </c>
      <c r="C215" s="3">
        <v>0.04</v>
      </c>
      <c r="D215" s="2">
        <v>1225</v>
      </c>
      <c r="E215" s="2">
        <v>980</v>
      </c>
      <c r="F215" s="2">
        <v>925</v>
      </c>
      <c r="G215" s="2">
        <v>2240</v>
      </c>
      <c r="H215" s="2">
        <v>255</v>
      </c>
      <c r="I215" s="3">
        <v>0.38</v>
      </c>
      <c r="J215" s="3">
        <v>0.3</v>
      </c>
      <c r="K215" s="3">
        <v>0.28999999999999998</v>
      </c>
      <c r="L215" s="3">
        <v>0.69</v>
      </c>
      <c r="M215" s="3">
        <v>0.08</v>
      </c>
      <c r="O215" s="37"/>
      <c r="P215" s="37"/>
      <c r="Q215" s="37"/>
      <c r="R215" s="37"/>
      <c r="S215" s="37"/>
      <c r="T215" s="37"/>
      <c r="U215" s="37"/>
      <c r="V215" s="37"/>
      <c r="W215" s="37"/>
      <c r="X215" s="37"/>
      <c r="Y215" s="37"/>
      <c r="Z215" s="37"/>
    </row>
    <row r="216" spans="1:26" x14ac:dyDescent="0.35">
      <c r="A216" t="s">
        <v>582</v>
      </c>
      <c r="B216" s="2">
        <v>3315</v>
      </c>
      <c r="C216" s="3">
        <v>0.04</v>
      </c>
      <c r="D216" s="2">
        <v>1380</v>
      </c>
      <c r="E216" s="2">
        <v>900</v>
      </c>
      <c r="F216" s="2">
        <v>910</v>
      </c>
      <c r="G216" s="2">
        <v>2260</v>
      </c>
      <c r="H216" s="2">
        <v>365</v>
      </c>
      <c r="I216" s="3">
        <v>0.42</v>
      </c>
      <c r="J216" s="3">
        <v>0.27</v>
      </c>
      <c r="K216" s="3">
        <v>0.28000000000000003</v>
      </c>
      <c r="L216" s="3">
        <v>0.68</v>
      </c>
      <c r="M216" s="3">
        <v>0.11</v>
      </c>
      <c r="O216" s="37"/>
      <c r="P216" s="37"/>
      <c r="Q216" s="37"/>
      <c r="R216" s="37"/>
      <c r="S216" s="37"/>
      <c r="T216" s="37"/>
      <c r="U216" s="37"/>
      <c r="V216" s="37"/>
      <c r="W216" s="37"/>
      <c r="X216" s="37"/>
      <c r="Y216" s="37"/>
      <c r="Z216" s="37"/>
    </row>
    <row r="217" spans="1:26" x14ac:dyDescent="0.35">
      <c r="A217" t="s">
        <v>629</v>
      </c>
      <c r="B217" s="2">
        <v>16555</v>
      </c>
      <c r="C217" s="3">
        <v>0.04</v>
      </c>
      <c r="D217" s="2">
        <v>5590</v>
      </c>
      <c r="E217" s="2">
        <v>5185</v>
      </c>
      <c r="F217" s="2">
        <v>4365</v>
      </c>
      <c r="G217" s="2">
        <v>9270</v>
      </c>
      <c r="H217" s="2">
        <v>1845</v>
      </c>
      <c r="I217" s="3">
        <v>0.34</v>
      </c>
      <c r="J217" s="3">
        <v>0.31</v>
      </c>
      <c r="K217" s="3">
        <v>0.26</v>
      </c>
      <c r="L217" s="3">
        <v>0.56000000000000005</v>
      </c>
      <c r="M217" s="3">
        <v>0.11</v>
      </c>
      <c r="O217" s="37"/>
      <c r="P217" s="37"/>
      <c r="Q217" s="37"/>
      <c r="R217" s="37"/>
      <c r="S217" s="37"/>
      <c r="T217" s="37"/>
      <c r="U217" s="37"/>
      <c r="V217" s="37"/>
      <c r="W217" s="37"/>
      <c r="X217" s="37"/>
      <c r="Y217" s="37"/>
      <c r="Z217"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{A8B4A35D-F94F-4761-B26E-FD3BC04845C7}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B4A35D-F94F-4761-B26E-FD3BC04845C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09"/>
  <sheetViews>
    <sheetView zoomScaleNormal="100" workbookViewId="0"/>
  </sheetViews>
  <sheetFormatPr defaultColWidth="10.58203125" defaultRowHeight="15.5" x14ac:dyDescent="0.35"/>
  <cols>
    <col min="1" max="1" width="35.58203125" customWidth="1"/>
    <col min="2" max="11" width="16.58203125" customWidth="1"/>
  </cols>
  <sheetData>
    <row r="1" spans="1:20" ht="62" x14ac:dyDescent="0.35">
      <c r="A1" s="29" t="s">
        <v>643</v>
      </c>
      <c r="B1" s="1" t="s">
        <v>215</v>
      </c>
      <c r="C1" s="1" t="s">
        <v>153</v>
      </c>
      <c r="D1" s="1" t="s">
        <v>227</v>
      </c>
      <c r="E1" s="1" t="s">
        <v>317</v>
      </c>
      <c r="F1" s="1" t="s">
        <v>644</v>
      </c>
      <c r="G1" s="1" t="s">
        <v>287</v>
      </c>
      <c r="H1" s="1" t="s">
        <v>154</v>
      </c>
      <c r="I1" s="1" t="s">
        <v>155</v>
      </c>
      <c r="J1" s="1" t="s">
        <v>156</v>
      </c>
    </row>
    <row r="2" spans="1:20" x14ac:dyDescent="0.35">
      <c r="A2" t="s">
        <v>645</v>
      </c>
      <c r="B2" s="2">
        <v>1395</v>
      </c>
      <c r="C2" s="3">
        <v>7.0000000000000007E-2</v>
      </c>
      <c r="D2" s="2">
        <v>1290</v>
      </c>
      <c r="E2" s="2">
        <v>945</v>
      </c>
      <c r="F2" s="2">
        <v>315</v>
      </c>
      <c r="G2" s="2">
        <v>30</v>
      </c>
      <c r="H2" s="3">
        <v>0.73</v>
      </c>
      <c r="I2" s="3">
        <v>0.24</v>
      </c>
      <c r="J2" s="3">
        <v>0.02</v>
      </c>
      <c r="L2" s="37"/>
      <c r="M2" s="37"/>
      <c r="N2" s="37"/>
      <c r="O2" s="37"/>
      <c r="P2" s="37"/>
      <c r="Q2" s="37"/>
      <c r="R2" s="37"/>
      <c r="S2" s="37"/>
      <c r="T2" s="37"/>
    </row>
    <row r="3" spans="1:20" x14ac:dyDescent="0.35">
      <c r="A3" t="s">
        <v>646</v>
      </c>
      <c r="B3" s="2">
        <v>10755</v>
      </c>
      <c r="C3" s="3">
        <v>0.08</v>
      </c>
      <c r="D3" s="2">
        <v>10105</v>
      </c>
      <c r="E3" s="2">
        <v>7155</v>
      </c>
      <c r="F3" s="2">
        <v>2475</v>
      </c>
      <c r="G3" s="2">
        <v>475</v>
      </c>
      <c r="H3" s="3">
        <v>0.71</v>
      </c>
      <c r="I3" s="3">
        <v>0.24</v>
      </c>
      <c r="J3" s="3">
        <v>0.05</v>
      </c>
      <c r="L3" s="37"/>
      <c r="M3" s="37"/>
      <c r="N3" s="37"/>
      <c r="O3" s="37"/>
      <c r="P3" s="37"/>
      <c r="Q3" s="37"/>
      <c r="R3" s="37"/>
      <c r="S3" s="37"/>
      <c r="T3" s="37"/>
    </row>
    <row r="4" spans="1:20" x14ac:dyDescent="0.35">
      <c r="A4" t="s">
        <v>647</v>
      </c>
      <c r="B4" s="2">
        <v>9545</v>
      </c>
      <c r="C4" s="3">
        <v>0.08</v>
      </c>
      <c r="D4" s="2">
        <v>9115</v>
      </c>
      <c r="E4" s="2">
        <v>6460</v>
      </c>
      <c r="F4" s="2">
        <v>2515</v>
      </c>
      <c r="G4" s="2">
        <v>140</v>
      </c>
      <c r="H4" s="3">
        <v>0.71</v>
      </c>
      <c r="I4" s="3">
        <v>0.28000000000000003</v>
      </c>
      <c r="J4" s="3">
        <v>0.02</v>
      </c>
      <c r="L4" s="37"/>
      <c r="M4" s="37"/>
      <c r="N4" s="37"/>
      <c r="O4" s="37"/>
      <c r="P4" s="37"/>
      <c r="Q4" s="37"/>
      <c r="R4" s="37"/>
      <c r="S4" s="37"/>
      <c r="T4" s="37"/>
    </row>
    <row r="5" spans="1:20" x14ac:dyDescent="0.35">
      <c r="A5" t="s">
        <v>648</v>
      </c>
      <c r="B5" s="2">
        <v>6765</v>
      </c>
      <c r="C5" s="3">
        <v>0.08</v>
      </c>
      <c r="D5" s="2">
        <v>6690</v>
      </c>
      <c r="E5" s="2">
        <v>4790</v>
      </c>
      <c r="F5" s="2">
        <v>1440</v>
      </c>
      <c r="G5" s="2">
        <v>460</v>
      </c>
      <c r="H5" s="3">
        <v>0.72</v>
      </c>
      <c r="I5" s="3">
        <v>0.22</v>
      </c>
      <c r="J5" s="3">
        <v>7.0000000000000007E-2</v>
      </c>
      <c r="L5" s="37"/>
      <c r="M5" s="37"/>
      <c r="N5" s="37"/>
      <c r="O5" s="37"/>
      <c r="P5" s="37"/>
      <c r="Q5" s="37"/>
      <c r="R5" s="37"/>
      <c r="S5" s="37"/>
      <c r="T5" s="37"/>
    </row>
    <row r="6" spans="1:20" x14ac:dyDescent="0.35">
      <c r="A6" t="s">
        <v>649</v>
      </c>
      <c r="B6" s="2">
        <v>6835</v>
      </c>
      <c r="C6" s="3">
        <v>0.08</v>
      </c>
      <c r="D6" s="2">
        <v>7165</v>
      </c>
      <c r="E6" s="2">
        <v>4845</v>
      </c>
      <c r="F6" s="2">
        <v>2095</v>
      </c>
      <c r="G6" s="2">
        <v>220</v>
      </c>
      <c r="H6" s="3">
        <v>0.68</v>
      </c>
      <c r="I6" s="3">
        <v>0.28999999999999998</v>
      </c>
      <c r="J6" s="3">
        <v>0.03</v>
      </c>
      <c r="L6" s="37"/>
      <c r="M6" s="37"/>
      <c r="N6" s="37"/>
      <c r="O6" s="37"/>
      <c r="P6" s="37"/>
      <c r="Q6" s="37"/>
      <c r="R6" s="37"/>
      <c r="S6" s="37"/>
      <c r="T6" s="37"/>
    </row>
    <row r="7" spans="1:20" x14ac:dyDescent="0.35">
      <c r="A7" t="s">
        <v>650</v>
      </c>
      <c r="B7" s="2">
        <v>300</v>
      </c>
      <c r="C7" s="3">
        <v>0.02</v>
      </c>
      <c r="D7" s="2">
        <v>280</v>
      </c>
      <c r="E7" s="2">
        <v>205</v>
      </c>
      <c r="F7" s="2">
        <v>65</v>
      </c>
      <c r="G7" s="2">
        <v>10</v>
      </c>
      <c r="H7" s="3">
        <v>0.73</v>
      </c>
      <c r="I7" s="3">
        <v>0.24</v>
      </c>
      <c r="J7" s="3">
        <v>0.04</v>
      </c>
      <c r="L7" s="37"/>
      <c r="M7" s="37"/>
      <c r="N7" s="37"/>
      <c r="O7" s="37"/>
      <c r="P7" s="37"/>
      <c r="Q7" s="37"/>
      <c r="R7" s="37"/>
      <c r="S7" s="37"/>
      <c r="T7" s="37"/>
    </row>
    <row r="8" spans="1:20" x14ac:dyDescent="0.35">
      <c r="A8" t="s">
        <v>651</v>
      </c>
      <c r="B8" s="2">
        <v>1860</v>
      </c>
      <c r="C8" s="3">
        <v>0.01</v>
      </c>
      <c r="D8" s="2">
        <v>1730</v>
      </c>
      <c r="E8" s="2">
        <v>1265</v>
      </c>
      <c r="F8" s="2">
        <v>395</v>
      </c>
      <c r="G8" s="2">
        <v>65</v>
      </c>
      <c r="H8" s="3">
        <v>0.73</v>
      </c>
      <c r="I8" s="3">
        <v>0.23</v>
      </c>
      <c r="J8" s="3">
        <v>0.04</v>
      </c>
      <c r="L8" s="37"/>
      <c r="M8" s="37"/>
      <c r="N8" s="37"/>
      <c r="O8" s="37"/>
      <c r="P8" s="37"/>
      <c r="Q8" s="37"/>
      <c r="R8" s="37"/>
      <c r="S8" s="37"/>
      <c r="T8" s="37"/>
    </row>
    <row r="9" spans="1:20" x14ac:dyDescent="0.35">
      <c r="A9" t="s">
        <v>652</v>
      </c>
      <c r="B9" s="2">
        <v>2010</v>
      </c>
      <c r="C9" s="3">
        <v>0.02</v>
      </c>
      <c r="D9" s="2">
        <v>1910</v>
      </c>
      <c r="E9" s="2">
        <v>1350</v>
      </c>
      <c r="F9" s="2">
        <v>525</v>
      </c>
      <c r="G9" s="2">
        <v>30</v>
      </c>
      <c r="H9" s="3">
        <v>0.71</v>
      </c>
      <c r="I9" s="3">
        <v>0.28000000000000003</v>
      </c>
      <c r="J9" s="3">
        <v>0.02</v>
      </c>
      <c r="L9" s="37"/>
      <c r="M9" s="37"/>
      <c r="N9" s="37"/>
      <c r="O9" s="37"/>
      <c r="P9" s="37"/>
      <c r="Q9" s="37"/>
      <c r="R9" s="37"/>
      <c r="S9" s="37"/>
      <c r="T9" s="37"/>
    </row>
    <row r="10" spans="1:20" x14ac:dyDescent="0.35">
      <c r="A10" t="s">
        <v>653</v>
      </c>
      <c r="B10" s="2">
        <v>1465</v>
      </c>
      <c r="C10" s="3">
        <v>0.02</v>
      </c>
      <c r="D10" s="2">
        <v>1415</v>
      </c>
      <c r="E10" s="2">
        <v>995</v>
      </c>
      <c r="F10" s="2">
        <v>350</v>
      </c>
      <c r="G10" s="2">
        <v>75</v>
      </c>
      <c r="H10" s="3">
        <v>0.7</v>
      </c>
      <c r="I10" s="3">
        <v>0.25</v>
      </c>
      <c r="J10" s="3">
        <v>0.05</v>
      </c>
      <c r="L10" s="37"/>
      <c r="M10" s="37"/>
      <c r="N10" s="37"/>
      <c r="O10" s="37"/>
      <c r="P10" s="37"/>
      <c r="Q10" s="37"/>
      <c r="R10" s="37"/>
      <c r="S10" s="37"/>
      <c r="T10" s="37"/>
    </row>
    <row r="11" spans="1:20" x14ac:dyDescent="0.35">
      <c r="A11" t="s">
        <v>654</v>
      </c>
      <c r="B11" s="2">
        <v>1445</v>
      </c>
      <c r="C11" s="3">
        <v>0.02</v>
      </c>
      <c r="D11" s="2">
        <v>1510</v>
      </c>
      <c r="E11" s="2">
        <v>1010</v>
      </c>
      <c r="F11" s="2">
        <v>455</v>
      </c>
      <c r="G11" s="2">
        <v>45</v>
      </c>
      <c r="H11" s="3">
        <v>0.67</v>
      </c>
      <c r="I11" s="3">
        <v>0.3</v>
      </c>
      <c r="J11" s="3">
        <v>0.03</v>
      </c>
      <c r="L11" s="37"/>
      <c r="M11" s="37"/>
      <c r="N11" s="37"/>
      <c r="O11" s="37"/>
      <c r="P11" s="37"/>
      <c r="Q11" s="37"/>
      <c r="R11" s="37"/>
      <c r="S11" s="37"/>
      <c r="T11" s="37"/>
    </row>
    <row r="12" spans="1:20" x14ac:dyDescent="0.35">
      <c r="A12" t="s">
        <v>655</v>
      </c>
      <c r="B12" s="2">
        <v>430</v>
      </c>
      <c r="C12" s="3">
        <v>0.02</v>
      </c>
      <c r="D12" s="2">
        <v>405</v>
      </c>
      <c r="E12" s="2">
        <v>300</v>
      </c>
      <c r="F12" s="2">
        <v>100</v>
      </c>
      <c r="G12" s="2">
        <v>10</v>
      </c>
      <c r="H12" s="3">
        <v>0.73</v>
      </c>
      <c r="I12" s="3">
        <v>0.24</v>
      </c>
      <c r="J12" s="3">
        <v>0.02</v>
      </c>
      <c r="L12" s="37"/>
      <c r="M12" s="37"/>
      <c r="N12" s="37"/>
      <c r="O12" s="37"/>
      <c r="P12" s="37"/>
      <c r="Q12" s="37"/>
      <c r="R12" s="37"/>
      <c r="S12" s="37"/>
      <c r="T12" s="37"/>
    </row>
    <row r="13" spans="1:20" x14ac:dyDescent="0.35">
      <c r="A13" t="s">
        <v>656</v>
      </c>
      <c r="B13" s="2">
        <v>3300</v>
      </c>
      <c r="C13" s="3">
        <v>0.03</v>
      </c>
      <c r="D13" s="2">
        <v>3060</v>
      </c>
      <c r="E13" s="2">
        <v>2215</v>
      </c>
      <c r="F13" s="2">
        <v>715</v>
      </c>
      <c r="G13" s="2">
        <v>125</v>
      </c>
      <c r="H13" s="3">
        <v>0.72</v>
      </c>
      <c r="I13" s="3">
        <v>0.23</v>
      </c>
      <c r="J13" s="3">
        <v>0.04</v>
      </c>
      <c r="L13" s="37"/>
      <c r="M13" s="37"/>
      <c r="N13" s="37"/>
      <c r="O13" s="37"/>
      <c r="P13" s="37"/>
      <c r="Q13" s="37"/>
      <c r="R13" s="37"/>
      <c r="S13" s="37"/>
      <c r="T13" s="37"/>
    </row>
    <row r="14" spans="1:20" x14ac:dyDescent="0.35">
      <c r="A14" t="s">
        <v>657</v>
      </c>
      <c r="B14" s="2">
        <v>3080</v>
      </c>
      <c r="C14" s="3">
        <v>0.03</v>
      </c>
      <c r="D14" s="2">
        <v>2975</v>
      </c>
      <c r="E14" s="2">
        <v>2100</v>
      </c>
      <c r="F14" s="2">
        <v>825</v>
      </c>
      <c r="G14" s="2">
        <v>50</v>
      </c>
      <c r="H14" s="3">
        <v>0.71</v>
      </c>
      <c r="I14" s="3">
        <v>0.28000000000000003</v>
      </c>
      <c r="J14" s="3">
        <v>0.02</v>
      </c>
      <c r="L14" s="37"/>
      <c r="M14" s="37"/>
      <c r="N14" s="37"/>
      <c r="O14" s="37"/>
      <c r="P14" s="37"/>
      <c r="Q14" s="37"/>
      <c r="R14" s="37"/>
      <c r="S14" s="37"/>
      <c r="T14" s="37"/>
    </row>
    <row r="15" spans="1:20" x14ac:dyDescent="0.35">
      <c r="A15" t="s">
        <v>658</v>
      </c>
      <c r="B15" s="2">
        <v>2290</v>
      </c>
      <c r="C15" s="3">
        <v>0.03</v>
      </c>
      <c r="D15" s="2">
        <v>2175</v>
      </c>
      <c r="E15" s="2">
        <v>1500</v>
      </c>
      <c r="F15" s="2">
        <v>515</v>
      </c>
      <c r="G15" s="2">
        <v>165</v>
      </c>
      <c r="H15" s="3">
        <v>0.69</v>
      </c>
      <c r="I15" s="3">
        <v>0.24</v>
      </c>
      <c r="J15" s="3">
        <v>7.0000000000000007E-2</v>
      </c>
      <c r="L15" s="37"/>
      <c r="M15" s="37"/>
      <c r="N15" s="37"/>
      <c r="O15" s="37"/>
      <c r="P15" s="37"/>
      <c r="Q15" s="37"/>
      <c r="R15" s="37"/>
      <c r="S15" s="37"/>
      <c r="T15" s="37"/>
    </row>
    <row r="16" spans="1:20" x14ac:dyDescent="0.35">
      <c r="A16" t="s">
        <v>659</v>
      </c>
      <c r="B16" s="2">
        <v>2315</v>
      </c>
      <c r="C16" s="3">
        <v>0.03</v>
      </c>
      <c r="D16" s="2">
        <v>2465</v>
      </c>
      <c r="E16" s="2">
        <v>1650</v>
      </c>
      <c r="F16" s="2">
        <v>750</v>
      </c>
      <c r="G16" s="2">
        <v>65</v>
      </c>
      <c r="H16" s="3">
        <v>0.67</v>
      </c>
      <c r="I16" s="3">
        <v>0.31</v>
      </c>
      <c r="J16" s="3">
        <v>0.03</v>
      </c>
      <c r="L16" s="37"/>
      <c r="M16" s="37"/>
      <c r="N16" s="37"/>
      <c r="O16" s="37"/>
      <c r="P16" s="37"/>
      <c r="Q16" s="37"/>
      <c r="R16" s="37"/>
      <c r="S16" s="37"/>
      <c r="T16" s="37"/>
    </row>
    <row r="17" spans="1:20" x14ac:dyDescent="0.35">
      <c r="A17" t="s">
        <v>488</v>
      </c>
      <c r="B17" s="2">
        <v>1320</v>
      </c>
      <c r="C17" s="3">
        <v>7.0000000000000007E-2</v>
      </c>
      <c r="D17" s="2">
        <v>1230</v>
      </c>
      <c r="E17" s="2">
        <v>905</v>
      </c>
      <c r="F17" s="2">
        <v>305</v>
      </c>
      <c r="G17" s="2">
        <v>15</v>
      </c>
      <c r="H17" s="3">
        <v>0.74</v>
      </c>
      <c r="I17" s="3">
        <v>0.25</v>
      </c>
      <c r="J17" s="3">
        <v>0.01</v>
      </c>
      <c r="L17" s="37"/>
      <c r="M17" s="37"/>
      <c r="N17" s="37"/>
      <c r="O17" s="37"/>
      <c r="P17" s="37"/>
      <c r="Q17" s="37"/>
      <c r="R17" s="37"/>
      <c r="S17" s="37"/>
      <c r="T17" s="37"/>
    </row>
    <row r="18" spans="1:20" x14ac:dyDescent="0.35">
      <c r="A18" t="s">
        <v>489</v>
      </c>
      <c r="B18" s="2">
        <v>9455</v>
      </c>
      <c r="C18" s="3">
        <v>7.0000000000000007E-2</v>
      </c>
      <c r="D18" s="2">
        <v>8865</v>
      </c>
      <c r="E18" s="2">
        <v>6295</v>
      </c>
      <c r="F18" s="2">
        <v>2160</v>
      </c>
      <c r="G18" s="2">
        <v>405</v>
      </c>
      <c r="H18" s="3">
        <v>0.71</v>
      </c>
      <c r="I18" s="3">
        <v>0.24</v>
      </c>
      <c r="J18" s="3">
        <v>0.05</v>
      </c>
      <c r="L18" s="37"/>
      <c r="M18" s="37"/>
      <c r="N18" s="37"/>
      <c r="O18" s="37"/>
      <c r="P18" s="37"/>
      <c r="Q18" s="37"/>
      <c r="R18" s="37"/>
      <c r="S18" s="37"/>
      <c r="T18" s="37"/>
    </row>
    <row r="19" spans="1:20" x14ac:dyDescent="0.35">
      <c r="A19" t="s">
        <v>490</v>
      </c>
      <c r="B19" s="2">
        <v>8490</v>
      </c>
      <c r="C19" s="3">
        <v>7.0000000000000007E-2</v>
      </c>
      <c r="D19" s="2">
        <v>8105</v>
      </c>
      <c r="E19" s="2">
        <v>5810</v>
      </c>
      <c r="F19" s="2">
        <v>2180</v>
      </c>
      <c r="G19" s="2">
        <v>110</v>
      </c>
      <c r="H19" s="3">
        <v>0.72</v>
      </c>
      <c r="I19" s="3">
        <v>0.27</v>
      </c>
      <c r="J19" s="3">
        <v>0.01</v>
      </c>
      <c r="L19" s="37"/>
      <c r="M19" s="37"/>
      <c r="N19" s="37"/>
      <c r="O19" s="37"/>
      <c r="P19" s="37"/>
      <c r="Q19" s="37"/>
      <c r="R19" s="37"/>
      <c r="S19" s="37"/>
      <c r="T19" s="37"/>
    </row>
    <row r="20" spans="1:20" x14ac:dyDescent="0.35">
      <c r="A20" t="s">
        <v>491</v>
      </c>
      <c r="B20" s="2">
        <v>6440</v>
      </c>
      <c r="C20" s="3">
        <v>0.08</v>
      </c>
      <c r="D20" s="2">
        <v>6380</v>
      </c>
      <c r="E20" s="2">
        <v>4615</v>
      </c>
      <c r="F20" s="2">
        <v>1370</v>
      </c>
      <c r="G20" s="2">
        <v>395</v>
      </c>
      <c r="H20" s="3">
        <v>0.72</v>
      </c>
      <c r="I20" s="3">
        <v>0.21</v>
      </c>
      <c r="J20" s="3">
        <v>0.06</v>
      </c>
      <c r="L20" s="37"/>
      <c r="M20" s="37"/>
      <c r="N20" s="37"/>
      <c r="O20" s="37"/>
      <c r="P20" s="37"/>
      <c r="Q20" s="37"/>
      <c r="R20" s="37"/>
      <c r="S20" s="37"/>
      <c r="T20" s="37"/>
    </row>
    <row r="21" spans="1:20" x14ac:dyDescent="0.35">
      <c r="A21" t="s">
        <v>492</v>
      </c>
      <c r="B21" s="2">
        <v>6250</v>
      </c>
      <c r="C21" s="3">
        <v>7.0000000000000007E-2</v>
      </c>
      <c r="D21" s="2">
        <v>6515</v>
      </c>
      <c r="E21" s="2">
        <v>4470</v>
      </c>
      <c r="F21" s="2">
        <v>1840</v>
      </c>
      <c r="G21" s="2">
        <v>210</v>
      </c>
      <c r="H21" s="3">
        <v>0.69</v>
      </c>
      <c r="I21" s="3">
        <v>0.28000000000000003</v>
      </c>
      <c r="J21" s="3">
        <v>0.03</v>
      </c>
      <c r="L21" s="37"/>
      <c r="M21" s="37"/>
      <c r="N21" s="37"/>
      <c r="O21" s="37"/>
      <c r="P21" s="37"/>
      <c r="Q21" s="37"/>
      <c r="R21" s="37"/>
      <c r="S21" s="37"/>
      <c r="T21" s="37"/>
    </row>
    <row r="22" spans="1:20" x14ac:dyDescent="0.35">
      <c r="A22" t="s">
        <v>660</v>
      </c>
      <c r="B22" s="2">
        <v>900</v>
      </c>
      <c r="C22" s="3">
        <v>0.05</v>
      </c>
      <c r="D22" s="2">
        <v>805</v>
      </c>
      <c r="E22" s="2">
        <v>560</v>
      </c>
      <c r="F22" s="2">
        <v>220</v>
      </c>
      <c r="G22" s="2">
        <v>20</v>
      </c>
      <c r="H22" s="3">
        <v>0.7</v>
      </c>
      <c r="I22" s="3">
        <v>0.27</v>
      </c>
      <c r="J22" s="3">
        <v>0.03</v>
      </c>
      <c r="L22" s="37"/>
      <c r="M22" s="37"/>
      <c r="N22" s="37"/>
      <c r="O22" s="37"/>
      <c r="P22" s="37"/>
      <c r="Q22" s="37"/>
      <c r="R22" s="37"/>
      <c r="S22" s="37"/>
      <c r="T22" s="37"/>
    </row>
    <row r="23" spans="1:20" x14ac:dyDescent="0.35">
      <c r="A23" t="s">
        <v>661</v>
      </c>
      <c r="B23" s="2">
        <v>6305</v>
      </c>
      <c r="C23" s="3">
        <v>0.05</v>
      </c>
      <c r="D23" s="2">
        <v>5955</v>
      </c>
      <c r="E23" s="2">
        <v>4270</v>
      </c>
      <c r="F23" s="2">
        <v>1420</v>
      </c>
      <c r="G23" s="2">
        <v>265</v>
      </c>
      <c r="H23" s="3">
        <v>0.72</v>
      </c>
      <c r="I23" s="3">
        <v>0.24</v>
      </c>
      <c r="J23" s="3">
        <v>0.04</v>
      </c>
      <c r="L23" s="37"/>
      <c r="M23" s="37"/>
      <c r="N23" s="37"/>
      <c r="O23" s="37"/>
      <c r="P23" s="37"/>
      <c r="Q23" s="37"/>
      <c r="R23" s="37"/>
      <c r="S23" s="37"/>
      <c r="T23" s="37"/>
    </row>
    <row r="24" spans="1:20" x14ac:dyDescent="0.35">
      <c r="A24" t="s">
        <v>662</v>
      </c>
      <c r="B24" s="2">
        <v>5960</v>
      </c>
      <c r="C24" s="3">
        <v>0.05</v>
      </c>
      <c r="D24" s="2">
        <v>5675</v>
      </c>
      <c r="E24" s="2">
        <v>4065</v>
      </c>
      <c r="F24" s="2">
        <v>1515</v>
      </c>
      <c r="G24" s="2">
        <v>95</v>
      </c>
      <c r="H24" s="3">
        <v>0.72</v>
      </c>
      <c r="I24" s="3">
        <v>0.27</v>
      </c>
      <c r="J24" s="3">
        <v>0.02</v>
      </c>
      <c r="L24" s="37"/>
      <c r="M24" s="37"/>
      <c r="N24" s="37"/>
      <c r="O24" s="37"/>
      <c r="P24" s="37"/>
      <c r="Q24" s="37"/>
      <c r="R24" s="37"/>
      <c r="S24" s="37"/>
      <c r="T24" s="37"/>
    </row>
    <row r="25" spans="1:20" x14ac:dyDescent="0.35">
      <c r="A25" t="s">
        <v>663</v>
      </c>
      <c r="B25" s="2">
        <v>4410</v>
      </c>
      <c r="C25" s="3">
        <v>0.05</v>
      </c>
      <c r="D25" s="2">
        <v>4290</v>
      </c>
      <c r="E25" s="2">
        <v>3010</v>
      </c>
      <c r="F25" s="2">
        <v>975</v>
      </c>
      <c r="G25" s="2">
        <v>305</v>
      </c>
      <c r="H25" s="3">
        <v>0.7</v>
      </c>
      <c r="I25" s="3">
        <v>0.23</v>
      </c>
      <c r="J25" s="3">
        <v>7.0000000000000007E-2</v>
      </c>
      <c r="L25" s="37"/>
      <c r="M25" s="37"/>
      <c r="N25" s="37"/>
      <c r="O25" s="37"/>
      <c r="P25" s="37"/>
      <c r="Q25" s="37"/>
      <c r="R25" s="37"/>
      <c r="S25" s="37"/>
      <c r="T25" s="37"/>
    </row>
    <row r="26" spans="1:20" x14ac:dyDescent="0.35">
      <c r="A26" t="s">
        <v>664</v>
      </c>
      <c r="B26" s="2">
        <v>4630</v>
      </c>
      <c r="C26" s="3">
        <v>0.05</v>
      </c>
      <c r="D26" s="2">
        <v>4795</v>
      </c>
      <c r="E26" s="2">
        <v>3170</v>
      </c>
      <c r="F26" s="2">
        <v>1500</v>
      </c>
      <c r="G26" s="2">
        <v>125</v>
      </c>
      <c r="H26" s="3">
        <v>0.66</v>
      </c>
      <c r="I26" s="3">
        <v>0.31</v>
      </c>
      <c r="J26" s="3">
        <v>0.03</v>
      </c>
      <c r="L26" s="37"/>
      <c r="M26" s="37"/>
      <c r="N26" s="37"/>
      <c r="O26" s="37"/>
      <c r="P26" s="37"/>
      <c r="Q26" s="37"/>
      <c r="R26" s="37"/>
      <c r="S26" s="37"/>
      <c r="T26" s="37"/>
    </row>
    <row r="27" spans="1:20" x14ac:dyDescent="0.35">
      <c r="A27" t="s">
        <v>665</v>
      </c>
      <c r="B27" s="2">
        <v>1425</v>
      </c>
      <c r="C27" s="3">
        <v>7.0000000000000007E-2</v>
      </c>
      <c r="D27" s="2">
        <v>1290</v>
      </c>
      <c r="E27" s="2">
        <v>795</v>
      </c>
      <c r="F27" s="2">
        <v>470</v>
      </c>
      <c r="G27" s="2">
        <v>30</v>
      </c>
      <c r="H27" s="3">
        <v>0.62</v>
      </c>
      <c r="I27" s="3">
        <v>0.36</v>
      </c>
      <c r="J27" s="3">
        <v>0.02</v>
      </c>
      <c r="L27" s="37"/>
      <c r="M27" s="37"/>
      <c r="N27" s="37"/>
      <c r="O27" s="37"/>
      <c r="P27" s="37"/>
      <c r="Q27" s="37"/>
      <c r="R27" s="37"/>
      <c r="S27" s="37"/>
      <c r="T27" s="37"/>
    </row>
    <row r="28" spans="1:20" x14ac:dyDescent="0.35">
      <c r="A28" t="s">
        <v>666</v>
      </c>
      <c r="B28" s="2">
        <v>7895</v>
      </c>
      <c r="C28" s="3">
        <v>0.06</v>
      </c>
      <c r="D28" s="2">
        <v>7405</v>
      </c>
      <c r="E28" s="2">
        <v>5185</v>
      </c>
      <c r="F28" s="2">
        <v>1910</v>
      </c>
      <c r="G28" s="2">
        <v>310</v>
      </c>
      <c r="H28" s="3">
        <v>0.7</v>
      </c>
      <c r="I28" s="3">
        <v>0.26</v>
      </c>
      <c r="J28" s="3">
        <v>0.04</v>
      </c>
      <c r="L28" s="37"/>
      <c r="M28" s="37"/>
      <c r="N28" s="37"/>
      <c r="O28" s="37"/>
      <c r="P28" s="37"/>
      <c r="Q28" s="37"/>
      <c r="R28" s="37"/>
      <c r="S28" s="37"/>
      <c r="T28" s="37"/>
    </row>
    <row r="29" spans="1:20" x14ac:dyDescent="0.35">
      <c r="A29" t="s">
        <v>667</v>
      </c>
      <c r="B29" s="2">
        <v>8920</v>
      </c>
      <c r="C29" s="3">
        <v>0.08</v>
      </c>
      <c r="D29" s="2">
        <v>8315</v>
      </c>
      <c r="E29" s="2">
        <v>5715</v>
      </c>
      <c r="F29" s="2">
        <v>2460</v>
      </c>
      <c r="G29" s="2">
        <v>140</v>
      </c>
      <c r="H29" s="3">
        <v>0.69</v>
      </c>
      <c r="I29" s="3">
        <v>0.3</v>
      </c>
      <c r="J29" s="3">
        <v>0.02</v>
      </c>
      <c r="L29" s="37"/>
      <c r="M29" s="37"/>
      <c r="N29" s="37"/>
      <c r="O29" s="37"/>
      <c r="P29" s="37"/>
      <c r="Q29" s="37"/>
      <c r="R29" s="37"/>
      <c r="S29" s="37"/>
      <c r="T29" s="37"/>
    </row>
    <row r="30" spans="1:20" x14ac:dyDescent="0.35">
      <c r="A30" t="s">
        <v>668</v>
      </c>
      <c r="B30" s="2">
        <v>6335</v>
      </c>
      <c r="C30" s="3">
        <v>0.08</v>
      </c>
      <c r="D30" s="2">
        <v>6365</v>
      </c>
      <c r="E30" s="2">
        <v>4290</v>
      </c>
      <c r="F30" s="2">
        <v>1680</v>
      </c>
      <c r="G30" s="2">
        <v>395</v>
      </c>
      <c r="H30" s="3">
        <v>0.67</v>
      </c>
      <c r="I30" s="3">
        <v>0.26</v>
      </c>
      <c r="J30" s="3">
        <v>0.06</v>
      </c>
      <c r="L30" s="37"/>
      <c r="M30" s="37"/>
      <c r="N30" s="37"/>
      <c r="O30" s="37"/>
      <c r="P30" s="37"/>
      <c r="Q30" s="37"/>
      <c r="R30" s="37"/>
      <c r="S30" s="37"/>
      <c r="T30" s="37"/>
    </row>
    <row r="31" spans="1:20" x14ac:dyDescent="0.35">
      <c r="A31" t="s">
        <v>669</v>
      </c>
      <c r="B31" s="2">
        <v>6940</v>
      </c>
      <c r="C31" s="3">
        <v>0.08</v>
      </c>
      <c r="D31" s="2">
        <v>7095</v>
      </c>
      <c r="E31" s="2">
        <v>4440</v>
      </c>
      <c r="F31" s="2">
        <v>2435</v>
      </c>
      <c r="G31" s="2">
        <v>215</v>
      </c>
      <c r="H31" s="3">
        <v>0.63</v>
      </c>
      <c r="I31" s="3">
        <v>0.34</v>
      </c>
      <c r="J31" s="3">
        <v>0.03</v>
      </c>
      <c r="L31" s="37"/>
      <c r="M31" s="37"/>
      <c r="N31" s="37"/>
      <c r="O31" s="37"/>
      <c r="P31" s="37"/>
      <c r="Q31" s="37"/>
      <c r="R31" s="37"/>
      <c r="S31" s="37"/>
      <c r="T31" s="37"/>
    </row>
    <row r="32" spans="1:20" x14ac:dyDescent="0.35">
      <c r="A32" t="s">
        <v>670</v>
      </c>
      <c r="B32" s="2">
        <v>4455</v>
      </c>
      <c r="C32" s="3">
        <v>0.23</v>
      </c>
      <c r="D32" s="2">
        <v>4055</v>
      </c>
      <c r="E32" s="2">
        <v>3025</v>
      </c>
      <c r="F32" s="2">
        <v>940</v>
      </c>
      <c r="G32" s="2">
        <v>90</v>
      </c>
      <c r="H32" s="3">
        <v>0.75</v>
      </c>
      <c r="I32" s="3">
        <v>0.23</v>
      </c>
      <c r="J32" s="3">
        <v>0.02</v>
      </c>
      <c r="L32" s="37"/>
      <c r="M32" s="37"/>
      <c r="N32" s="37"/>
      <c r="O32" s="37"/>
      <c r="P32" s="37"/>
      <c r="Q32" s="37"/>
      <c r="R32" s="37"/>
      <c r="S32" s="37"/>
      <c r="T32" s="37"/>
    </row>
    <row r="33" spans="1:20" x14ac:dyDescent="0.35">
      <c r="A33" t="s">
        <v>671</v>
      </c>
      <c r="B33" s="2">
        <v>33290</v>
      </c>
      <c r="C33" s="3">
        <v>0.26</v>
      </c>
      <c r="D33" s="2">
        <v>31285</v>
      </c>
      <c r="E33" s="2">
        <v>21365</v>
      </c>
      <c r="F33" s="2">
        <v>8550</v>
      </c>
      <c r="G33" s="2">
        <v>1375</v>
      </c>
      <c r="H33" s="3">
        <v>0.68</v>
      </c>
      <c r="I33" s="3">
        <v>0.27</v>
      </c>
      <c r="J33" s="3">
        <v>0.04</v>
      </c>
      <c r="L33" s="37"/>
      <c r="M33" s="37"/>
      <c r="N33" s="37"/>
      <c r="O33" s="37"/>
      <c r="P33" s="37"/>
      <c r="Q33" s="37"/>
      <c r="R33" s="37"/>
      <c r="S33" s="37"/>
      <c r="T33" s="37"/>
    </row>
    <row r="34" spans="1:20" x14ac:dyDescent="0.35">
      <c r="A34" t="s">
        <v>672</v>
      </c>
      <c r="B34" s="2">
        <v>30115</v>
      </c>
      <c r="C34" s="3">
        <v>0.25</v>
      </c>
      <c r="D34" s="2">
        <v>28620</v>
      </c>
      <c r="E34" s="2">
        <v>19540</v>
      </c>
      <c r="F34" s="2">
        <v>8520</v>
      </c>
      <c r="G34" s="2">
        <v>560</v>
      </c>
      <c r="H34" s="3">
        <v>0.68</v>
      </c>
      <c r="I34" s="3">
        <v>0.3</v>
      </c>
      <c r="J34" s="3">
        <v>0.02</v>
      </c>
      <c r="L34" s="37"/>
      <c r="M34" s="37"/>
      <c r="N34" s="37"/>
      <c r="O34" s="37"/>
      <c r="P34" s="37"/>
      <c r="Q34" s="37"/>
      <c r="R34" s="37"/>
      <c r="S34" s="37"/>
      <c r="T34" s="37"/>
    </row>
    <row r="35" spans="1:20" x14ac:dyDescent="0.35">
      <c r="A35" t="s">
        <v>673</v>
      </c>
      <c r="B35" s="2">
        <v>21645</v>
      </c>
      <c r="C35" s="3">
        <v>0.26</v>
      </c>
      <c r="D35" s="2">
        <v>21425</v>
      </c>
      <c r="E35" s="2">
        <v>14655</v>
      </c>
      <c r="F35" s="2">
        <v>5355</v>
      </c>
      <c r="G35" s="2">
        <v>1410</v>
      </c>
      <c r="H35" s="3">
        <v>0.68</v>
      </c>
      <c r="I35" s="3">
        <v>0.25</v>
      </c>
      <c r="J35" s="3">
        <v>7.0000000000000007E-2</v>
      </c>
      <c r="L35" s="37"/>
      <c r="M35" s="37"/>
      <c r="N35" s="37"/>
      <c r="O35" s="37"/>
      <c r="P35" s="37"/>
      <c r="Q35" s="37"/>
      <c r="R35" s="37"/>
      <c r="S35" s="37"/>
      <c r="T35" s="37"/>
    </row>
    <row r="36" spans="1:20" x14ac:dyDescent="0.35">
      <c r="A36" t="s">
        <v>674</v>
      </c>
      <c r="B36" s="2">
        <v>22095</v>
      </c>
      <c r="C36" s="3">
        <v>0.26</v>
      </c>
      <c r="D36" s="2">
        <v>22775</v>
      </c>
      <c r="E36" s="2">
        <v>14890</v>
      </c>
      <c r="F36" s="2">
        <v>7190</v>
      </c>
      <c r="G36" s="2">
        <v>700</v>
      </c>
      <c r="H36" s="3">
        <v>0.65</v>
      </c>
      <c r="I36" s="3">
        <v>0.32</v>
      </c>
      <c r="J36" s="3">
        <v>0.03</v>
      </c>
      <c r="L36" s="37"/>
      <c r="M36" s="37"/>
      <c r="N36" s="37"/>
      <c r="O36" s="37"/>
      <c r="P36" s="37"/>
      <c r="Q36" s="37"/>
      <c r="R36" s="37"/>
      <c r="S36" s="37"/>
      <c r="T36" s="37"/>
    </row>
    <row r="37" spans="1:20" x14ac:dyDescent="0.35">
      <c r="A37" t="s">
        <v>498</v>
      </c>
      <c r="B37" s="2">
        <v>870</v>
      </c>
      <c r="C37" s="3">
        <v>0.04</v>
      </c>
      <c r="D37" s="2">
        <v>805</v>
      </c>
      <c r="E37" s="2">
        <v>540</v>
      </c>
      <c r="F37" s="2">
        <v>245</v>
      </c>
      <c r="G37" s="2">
        <v>15</v>
      </c>
      <c r="H37" s="3">
        <v>0.67</v>
      </c>
      <c r="I37" s="3">
        <v>0.31</v>
      </c>
      <c r="J37" s="3">
        <v>0.02</v>
      </c>
      <c r="L37" s="37"/>
      <c r="M37" s="37"/>
      <c r="N37" s="37"/>
      <c r="O37" s="37"/>
      <c r="P37" s="37"/>
      <c r="Q37" s="37"/>
      <c r="R37" s="37"/>
      <c r="S37" s="37"/>
      <c r="T37" s="37"/>
    </row>
    <row r="38" spans="1:20" x14ac:dyDescent="0.35">
      <c r="A38" t="s">
        <v>499</v>
      </c>
      <c r="B38" s="2">
        <v>5135</v>
      </c>
      <c r="C38" s="3">
        <v>0.04</v>
      </c>
      <c r="D38" s="2">
        <v>4840</v>
      </c>
      <c r="E38" s="2">
        <v>3400</v>
      </c>
      <c r="F38" s="2">
        <v>1230</v>
      </c>
      <c r="G38" s="2">
        <v>210</v>
      </c>
      <c r="H38" s="3">
        <v>0.7</v>
      </c>
      <c r="I38" s="3">
        <v>0.25</v>
      </c>
      <c r="J38" s="3">
        <v>0.04</v>
      </c>
      <c r="L38" s="37"/>
      <c r="M38" s="37"/>
      <c r="N38" s="37"/>
      <c r="O38" s="37"/>
      <c r="P38" s="37"/>
      <c r="Q38" s="37"/>
      <c r="R38" s="37"/>
      <c r="S38" s="37"/>
      <c r="T38" s="37"/>
    </row>
    <row r="39" spans="1:20" x14ac:dyDescent="0.35">
      <c r="A39" t="s">
        <v>500</v>
      </c>
      <c r="B39" s="2">
        <v>5545</v>
      </c>
      <c r="C39" s="3">
        <v>0.05</v>
      </c>
      <c r="D39" s="2">
        <v>5160</v>
      </c>
      <c r="E39" s="2">
        <v>3610</v>
      </c>
      <c r="F39" s="2">
        <v>1445</v>
      </c>
      <c r="G39" s="2">
        <v>100</v>
      </c>
      <c r="H39" s="3">
        <v>0.7</v>
      </c>
      <c r="I39" s="3">
        <v>0.28000000000000003</v>
      </c>
      <c r="J39" s="3">
        <v>0.02</v>
      </c>
      <c r="L39" s="37"/>
      <c r="M39" s="37"/>
      <c r="N39" s="37"/>
      <c r="O39" s="37"/>
      <c r="P39" s="37"/>
      <c r="Q39" s="37"/>
      <c r="R39" s="37"/>
      <c r="S39" s="37"/>
      <c r="T39" s="37"/>
    </row>
    <row r="40" spans="1:20" x14ac:dyDescent="0.35">
      <c r="A40" t="s">
        <v>501</v>
      </c>
      <c r="B40" s="2">
        <v>3915</v>
      </c>
      <c r="C40" s="3">
        <v>0.05</v>
      </c>
      <c r="D40" s="2">
        <v>3840</v>
      </c>
      <c r="E40" s="2">
        <v>2610</v>
      </c>
      <c r="F40" s="2">
        <v>995</v>
      </c>
      <c r="G40" s="2">
        <v>235</v>
      </c>
      <c r="H40" s="3">
        <v>0.68</v>
      </c>
      <c r="I40" s="3">
        <v>0.26</v>
      </c>
      <c r="J40" s="3">
        <v>0.06</v>
      </c>
      <c r="L40" s="37"/>
      <c r="M40" s="37"/>
      <c r="N40" s="37"/>
      <c r="O40" s="37"/>
      <c r="P40" s="37"/>
      <c r="Q40" s="37"/>
      <c r="R40" s="37"/>
      <c r="S40" s="37"/>
      <c r="T40" s="37"/>
    </row>
    <row r="41" spans="1:20" x14ac:dyDescent="0.35">
      <c r="A41" t="s">
        <v>502</v>
      </c>
      <c r="B41" s="2">
        <v>3965</v>
      </c>
      <c r="C41" s="3">
        <v>0.05</v>
      </c>
      <c r="D41" s="2">
        <v>4160</v>
      </c>
      <c r="E41" s="2">
        <v>2685</v>
      </c>
      <c r="F41" s="2">
        <v>1350</v>
      </c>
      <c r="G41" s="2">
        <v>125</v>
      </c>
      <c r="H41" s="3">
        <v>0.65</v>
      </c>
      <c r="I41" s="3">
        <v>0.33</v>
      </c>
      <c r="J41" s="3">
        <v>0.03</v>
      </c>
      <c r="L41" s="37"/>
      <c r="M41" s="37"/>
      <c r="N41" s="37"/>
      <c r="O41" s="37"/>
      <c r="P41" s="37"/>
      <c r="Q41" s="37"/>
      <c r="R41" s="37"/>
      <c r="S41" s="37"/>
      <c r="T41" s="37"/>
    </row>
    <row r="42" spans="1:20" x14ac:dyDescent="0.35">
      <c r="A42" t="s">
        <v>675</v>
      </c>
      <c r="B42" s="2">
        <v>2555</v>
      </c>
      <c r="C42" s="3">
        <v>0.13</v>
      </c>
      <c r="D42" s="2">
        <v>2325</v>
      </c>
      <c r="E42" s="2">
        <v>1670</v>
      </c>
      <c r="F42" s="2">
        <v>615</v>
      </c>
      <c r="G42" s="2">
        <v>40</v>
      </c>
      <c r="H42" s="3">
        <v>0.72</v>
      </c>
      <c r="I42" s="3">
        <v>0.26</v>
      </c>
      <c r="J42" s="3">
        <v>0.02</v>
      </c>
      <c r="L42" s="37"/>
      <c r="M42" s="37"/>
      <c r="N42" s="37"/>
      <c r="O42" s="37"/>
      <c r="P42" s="37"/>
      <c r="Q42" s="37"/>
      <c r="R42" s="37"/>
      <c r="S42" s="37"/>
      <c r="T42" s="37"/>
    </row>
    <row r="43" spans="1:20" x14ac:dyDescent="0.35">
      <c r="A43" t="s">
        <v>676</v>
      </c>
      <c r="B43" s="2">
        <v>17235</v>
      </c>
      <c r="C43" s="3">
        <v>0.13</v>
      </c>
      <c r="D43" s="2">
        <v>16295</v>
      </c>
      <c r="E43" s="2">
        <v>11375</v>
      </c>
      <c r="F43" s="2">
        <v>4195</v>
      </c>
      <c r="G43" s="2">
        <v>725</v>
      </c>
      <c r="H43" s="3">
        <v>0.7</v>
      </c>
      <c r="I43" s="3">
        <v>0.26</v>
      </c>
      <c r="J43" s="3">
        <v>0.04</v>
      </c>
      <c r="L43" s="37"/>
      <c r="M43" s="37"/>
      <c r="N43" s="37"/>
      <c r="O43" s="37"/>
      <c r="P43" s="37"/>
      <c r="Q43" s="37"/>
      <c r="R43" s="37"/>
      <c r="S43" s="37"/>
      <c r="T43" s="37"/>
    </row>
    <row r="44" spans="1:20" x14ac:dyDescent="0.35">
      <c r="A44" t="s">
        <v>677</v>
      </c>
      <c r="B44" s="2">
        <v>16520</v>
      </c>
      <c r="C44" s="3">
        <v>0.14000000000000001</v>
      </c>
      <c r="D44" s="2">
        <v>15670</v>
      </c>
      <c r="E44" s="2">
        <v>10855</v>
      </c>
      <c r="F44" s="2">
        <v>4535</v>
      </c>
      <c r="G44" s="2">
        <v>280</v>
      </c>
      <c r="H44" s="3">
        <v>0.69</v>
      </c>
      <c r="I44" s="3">
        <v>0.28999999999999998</v>
      </c>
      <c r="J44" s="3">
        <v>0.02</v>
      </c>
      <c r="L44" s="37"/>
      <c r="M44" s="37"/>
      <c r="N44" s="37"/>
      <c r="O44" s="37"/>
      <c r="P44" s="37"/>
      <c r="Q44" s="37"/>
      <c r="R44" s="37"/>
      <c r="S44" s="37"/>
      <c r="T44" s="37"/>
    </row>
    <row r="45" spans="1:20" x14ac:dyDescent="0.35">
      <c r="A45" t="s">
        <v>678</v>
      </c>
      <c r="B45" s="2">
        <v>11580</v>
      </c>
      <c r="C45" s="3">
        <v>0.14000000000000001</v>
      </c>
      <c r="D45" s="2">
        <v>11205</v>
      </c>
      <c r="E45" s="2">
        <v>7875</v>
      </c>
      <c r="F45" s="2">
        <v>2645</v>
      </c>
      <c r="G45" s="2">
        <v>690</v>
      </c>
      <c r="H45" s="3">
        <v>0.7</v>
      </c>
      <c r="I45" s="3">
        <v>0.24</v>
      </c>
      <c r="J45" s="3">
        <v>0.06</v>
      </c>
      <c r="L45" s="37"/>
      <c r="M45" s="37"/>
      <c r="N45" s="37"/>
      <c r="O45" s="37"/>
      <c r="P45" s="37"/>
      <c r="Q45" s="37"/>
      <c r="R45" s="37"/>
      <c r="S45" s="37"/>
      <c r="T45" s="37"/>
    </row>
    <row r="46" spans="1:20" x14ac:dyDescent="0.35">
      <c r="A46" t="s">
        <v>679</v>
      </c>
      <c r="B46" s="2">
        <v>11495</v>
      </c>
      <c r="C46" s="3">
        <v>0.13</v>
      </c>
      <c r="D46" s="2">
        <v>12245</v>
      </c>
      <c r="E46" s="2">
        <v>8140</v>
      </c>
      <c r="F46" s="2">
        <v>3740</v>
      </c>
      <c r="G46" s="2">
        <v>370</v>
      </c>
      <c r="H46" s="3">
        <v>0.66</v>
      </c>
      <c r="I46" s="3">
        <v>0.31</v>
      </c>
      <c r="J46" s="3">
        <v>0.03</v>
      </c>
      <c r="L46" s="37"/>
      <c r="M46" s="37"/>
      <c r="N46" s="37"/>
      <c r="O46" s="37"/>
      <c r="P46" s="37"/>
      <c r="Q46" s="37"/>
      <c r="R46" s="37"/>
      <c r="S46" s="37"/>
      <c r="T46" s="37"/>
    </row>
    <row r="47" spans="1:20" x14ac:dyDescent="0.35">
      <c r="A47" t="s">
        <v>680</v>
      </c>
      <c r="B47" s="2">
        <v>2315</v>
      </c>
      <c r="C47" s="3">
        <v>0.12</v>
      </c>
      <c r="D47" s="2">
        <v>2105</v>
      </c>
      <c r="E47" s="2">
        <v>1495</v>
      </c>
      <c r="F47" s="2">
        <v>575</v>
      </c>
      <c r="G47" s="2">
        <v>40</v>
      </c>
      <c r="H47" s="3">
        <v>0.71</v>
      </c>
      <c r="I47" s="3">
        <v>0.27</v>
      </c>
      <c r="J47" s="3">
        <v>0.02</v>
      </c>
      <c r="L47" s="37"/>
      <c r="M47" s="37"/>
      <c r="N47" s="37"/>
      <c r="O47" s="37"/>
      <c r="P47" s="37"/>
      <c r="Q47" s="37"/>
      <c r="R47" s="37"/>
      <c r="S47" s="37"/>
      <c r="T47" s="37"/>
    </row>
    <row r="48" spans="1:20" x14ac:dyDescent="0.35">
      <c r="A48" t="s">
        <v>681</v>
      </c>
      <c r="B48" s="2">
        <v>16130</v>
      </c>
      <c r="C48" s="3">
        <v>0.13</v>
      </c>
      <c r="D48" s="2">
        <v>15110</v>
      </c>
      <c r="E48" s="2">
        <v>10530</v>
      </c>
      <c r="F48" s="2">
        <v>3965</v>
      </c>
      <c r="G48" s="2">
        <v>610</v>
      </c>
      <c r="H48" s="3">
        <v>0.7</v>
      </c>
      <c r="I48" s="3">
        <v>0.26</v>
      </c>
      <c r="J48" s="3">
        <v>0.04</v>
      </c>
      <c r="L48" s="37"/>
      <c r="M48" s="37"/>
      <c r="N48" s="37"/>
      <c r="O48" s="37"/>
      <c r="P48" s="37"/>
      <c r="Q48" s="37"/>
      <c r="R48" s="37"/>
      <c r="S48" s="37"/>
      <c r="T48" s="37"/>
    </row>
    <row r="49" spans="1:20" x14ac:dyDescent="0.35">
      <c r="A49" t="s">
        <v>682</v>
      </c>
      <c r="B49" s="2">
        <v>16460</v>
      </c>
      <c r="C49" s="3">
        <v>0.14000000000000001</v>
      </c>
      <c r="D49" s="2">
        <v>15550</v>
      </c>
      <c r="E49" s="2">
        <v>10725</v>
      </c>
      <c r="F49" s="2">
        <v>4540</v>
      </c>
      <c r="G49" s="2">
        <v>285</v>
      </c>
      <c r="H49" s="3">
        <v>0.69</v>
      </c>
      <c r="I49" s="3">
        <v>0.28999999999999998</v>
      </c>
      <c r="J49" s="3">
        <v>0.02</v>
      </c>
      <c r="L49" s="37"/>
      <c r="M49" s="37"/>
      <c r="N49" s="37"/>
      <c r="O49" s="37"/>
      <c r="P49" s="37"/>
      <c r="Q49" s="37"/>
      <c r="R49" s="37"/>
      <c r="S49" s="37"/>
      <c r="T49" s="37"/>
    </row>
    <row r="50" spans="1:20" x14ac:dyDescent="0.35">
      <c r="A50" t="s">
        <v>683</v>
      </c>
      <c r="B50" s="2">
        <v>11750</v>
      </c>
      <c r="C50" s="3">
        <v>0.14000000000000001</v>
      </c>
      <c r="D50" s="2">
        <v>11705</v>
      </c>
      <c r="E50" s="2">
        <v>8000</v>
      </c>
      <c r="F50" s="2">
        <v>2850</v>
      </c>
      <c r="G50" s="2">
        <v>850</v>
      </c>
      <c r="H50" s="3">
        <v>0.68</v>
      </c>
      <c r="I50" s="3">
        <v>0.24</v>
      </c>
      <c r="J50" s="3">
        <v>7.0000000000000007E-2</v>
      </c>
      <c r="L50" s="37"/>
      <c r="M50" s="37"/>
      <c r="N50" s="37"/>
      <c r="O50" s="37"/>
      <c r="P50" s="37"/>
      <c r="Q50" s="37"/>
      <c r="R50" s="37"/>
      <c r="S50" s="37"/>
      <c r="T50" s="37"/>
    </row>
    <row r="51" spans="1:20" x14ac:dyDescent="0.35">
      <c r="A51" t="s">
        <v>684</v>
      </c>
      <c r="B51" s="2">
        <v>12070</v>
      </c>
      <c r="C51" s="3">
        <v>0.14000000000000001</v>
      </c>
      <c r="D51" s="2">
        <v>12430</v>
      </c>
      <c r="E51" s="2">
        <v>8085</v>
      </c>
      <c r="F51" s="2">
        <v>3955</v>
      </c>
      <c r="G51" s="2">
        <v>390</v>
      </c>
      <c r="H51" s="3">
        <v>0.65</v>
      </c>
      <c r="I51" s="3">
        <v>0.32</v>
      </c>
      <c r="J51" s="3">
        <v>0.03</v>
      </c>
      <c r="L51" s="37"/>
      <c r="M51" s="37"/>
      <c r="N51" s="37"/>
      <c r="O51" s="37"/>
      <c r="P51" s="37"/>
      <c r="Q51" s="37"/>
      <c r="R51" s="37"/>
      <c r="S51" s="37"/>
      <c r="T51" s="37"/>
    </row>
    <row r="52" spans="1:20" x14ac:dyDescent="0.35">
      <c r="A52" t="s">
        <v>685</v>
      </c>
      <c r="B52" s="2">
        <v>60</v>
      </c>
      <c r="C52" s="3">
        <v>0</v>
      </c>
      <c r="D52" s="2">
        <v>55</v>
      </c>
      <c r="E52" s="2">
        <v>30</v>
      </c>
      <c r="F52" s="2">
        <v>25</v>
      </c>
      <c r="G52" s="2">
        <v>0</v>
      </c>
      <c r="H52" s="3">
        <v>0.54</v>
      </c>
      <c r="I52" s="3">
        <v>0.46</v>
      </c>
      <c r="J52" s="3">
        <v>0</v>
      </c>
      <c r="L52" s="37"/>
      <c r="M52" s="37"/>
      <c r="N52" s="37"/>
      <c r="O52" s="37"/>
      <c r="P52" s="37"/>
      <c r="Q52" s="37"/>
      <c r="R52" s="37"/>
      <c r="S52" s="37"/>
      <c r="T52" s="37"/>
    </row>
    <row r="53" spans="1:20" x14ac:dyDescent="0.35">
      <c r="A53" t="s">
        <v>686</v>
      </c>
      <c r="B53" s="2">
        <v>215</v>
      </c>
      <c r="C53" s="3">
        <v>0</v>
      </c>
      <c r="D53" s="2">
        <v>200</v>
      </c>
      <c r="E53" s="2">
        <v>135</v>
      </c>
      <c r="F53" s="2">
        <v>55</v>
      </c>
      <c r="G53" s="2">
        <v>5</v>
      </c>
      <c r="H53" s="3">
        <v>0.68</v>
      </c>
      <c r="I53" s="3">
        <v>0.28000000000000003</v>
      </c>
      <c r="J53" s="3">
        <v>0.04</v>
      </c>
      <c r="L53" s="37"/>
      <c r="M53" s="37"/>
      <c r="N53" s="37"/>
      <c r="O53" s="37"/>
      <c r="P53" s="37"/>
      <c r="Q53" s="37"/>
      <c r="R53" s="37"/>
      <c r="S53" s="37"/>
      <c r="T53" s="37"/>
    </row>
    <row r="54" spans="1:20" x14ac:dyDescent="0.35">
      <c r="A54" t="s">
        <v>687</v>
      </c>
      <c r="B54" s="2">
        <v>285</v>
      </c>
      <c r="C54" s="3">
        <v>0</v>
      </c>
      <c r="D54" s="2">
        <v>270</v>
      </c>
      <c r="E54" s="2">
        <v>180</v>
      </c>
      <c r="F54" s="2">
        <v>85</v>
      </c>
      <c r="G54" s="2">
        <v>5</v>
      </c>
      <c r="H54" s="3">
        <v>0.67</v>
      </c>
      <c r="I54" s="3">
        <v>0.32</v>
      </c>
      <c r="J54" s="3">
        <v>0.01</v>
      </c>
      <c r="L54" s="37"/>
      <c r="M54" s="37"/>
      <c r="N54" s="37"/>
      <c r="O54" s="37"/>
      <c r="P54" s="37"/>
      <c r="Q54" s="37"/>
      <c r="R54" s="37"/>
      <c r="S54" s="37"/>
      <c r="T54" s="37"/>
    </row>
    <row r="55" spans="1:20" x14ac:dyDescent="0.35">
      <c r="A55" t="s">
        <v>688</v>
      </c>
      <c r="B55" s="2">
        <v>145</v>
      </c>
      <c r="C55" s="3">
        <v>0</v>
      </c>
      <c r="D55" s="2">
        <v>155</v>
      </c>
      <c r="E55" s="2">
        <v>95</v>
      </c>
      <c r="F55" s="2">
        <v>45</v>
      </c>
      <c r="G55" s="2">
        <v>10</v>
      </c>
      <c r="H55" s="3">
        <v>0.62</v>
      </c>
      <c r="I55" s="3">
        <v>0.31</v>
      </c>
      <c r="J55" s="3">
        <v>0.08</v>
      </c>
      <c r="L55" s="37"/>
      <c r="M55" s="37"/>
      <c r="N55" s="37"/>
      <c r="O55" s="37"/>
      <c r="P55" s="37"/>
      <c r="Q55" s="37"/>
      <c r="R55" s="37"/>
      <c r="S55" s="37"/>
      <c r="T55" s="37"/>
    </row>
    <row r="56" spans="1:20" x14ac:dyDescent="0.35">
      <c r="A56" t="s">
        <v>689</v>
      </c>
      <c r="B56" s="2">
        <v>195</v>
      </c>
      <c r="C56" s="3">
        <v>0</v>
      </c>
      <c r="D56" s="2">
        <v>190</v>
      </c>
      <c r="E56" s="2">
        <v>120</v>
      </c>
      <c r="F56" s="2">
        <v>70</v>
      </c>
      <c r="G56" s="2">
        <v>5</v>
      </c>
      <c r="H56" s="3">
        <v>0.62</v>
      </c>
      <c r="I56" s="3">
        <v>0.35</v>
      </c>
      <c r="J56" s="3">
        <v>0.02</v>
      </c>
      <c r="L56" s="37"/>
      <c r="M56" s="37"/>
      <c r="N56" s="37"/>
      <c r="O56" s="37"/>
      <c r="P56" s="37"/>
      <c r="Q56" s="37"/>
      <c r="R56" s="37"/>
      <c r="S56" s="37"/>
      <c r="T56" s="37"/>
    </row>
    <row r="57" spans="1:20" x14ac:dyDescent="0.35">
      <c r="A57" t="s">
        <v>690</v>
      </c>
      <c r="B57" s="2">
        <v>35</v>
      </c>
      <c r="C57" s="3">
        <v>0</v>
      </c>
      <c r="D57" s="2">
        <v>30</v>
      </c>
      <c r="E57" s="2">
        <v>25</v>
      </c>
      <c r="F57" s="2" t="s">
        <v>775</v>
      </c>
      <c r="G57" s="2" t="s">
        <v>775</v>
      </c>
      <c r="H57" s="3">
        <v>0.74</v>
      </c>
      <c r="I57" s="2" t="s">
        <v>775</v>
      </c>
      <c r="J57" s="3" t="s">
        <v>775</v>
      </c>
      <c r="L57" s="37"/>
      <c r="M57" s="37"/>
      <c r="N57" s="37"/>
      <c r="O57" s="37"/>
      <c r="P57" s="37"/>
      <c r="Q57" s="37"/>
      <c r="R57" s="37"/>
      <c r="S57" s="37"/>
      <c r="T57" s="37"/>
    </row>
    <row r="58" spans="1:20" x14ac:dyDescent="0.35">
      <c r="A58" t="s">
        <v>691</v>
      </c>
      <c r="B58" s="2">
        <v>240</v>
      </c>
      <c r="C58" s="3">
        <v>0</v>
      </c>
      <c r="D58" s="2">
        <v>225</v>
      </c>
      <c r="E58" s="2">
        <v>145</v>
      </c>
      <c r="F58" s="2">
        <v>70</v>
      </c>
      <c r="G58" s="2">
        <v>10</v>
      </c>
      <c r="H58" s="3">
        <v>0.65</v>
      </c>
      <c r="I58" s="3">
        <v>0.31</v>
      </c>
      <c r="J58" s="3">
        <v>0.04</v>
      </c>
      <c r="L58" s="37"/>
      <c r="M58" s="37"/>
      <c r="N58" s="37"/>
      <c r="O58" s="37"/>
      <c r="P58" s="37"/>
      <c r="Q58" s="37"/>
      <c r="R58" s="37"/>
      <c r="S58" s="37"/>
      <c r="T58" s="37"/>
    </row>
    <row r="59" spans="1:20" x14ac:dyDescent="0.35">
      <c r="A59" t="s">
        <v>692</v>
      </c>
      <c r="B59" s="2">
        <v>230</v>
      </c>
      <c r="C59" s="3">
        <v>0</v>
      </c>
      <c r="D59" s="2">
        <v>220</v>
      </c>
      <c r="E59" s="2">
        <v>155</v>
      </c>
      <c r="F59" s="2">
        <v>60</v>
      </c>
      <c r="G59" s="2">
        <v>5</v>
      </c>
      <c r="H59" s="3">
        <v>0.7</v>
      </c>
      <c r="I59" s="3">
        <v>0.28000000000000003</v>
      </c>
      <c r="J59" s="3">
        <v>0.02</v>
      </c>
      <c r="L59" s="37"/>
      <c r="M59" s="37"/>
      <c r="N59" s="37"/>
      <c r="O59" s="37"/>
      <c r="P59" s="37"/>
      <c r="Q59" s="37"/>
      <c r="R59" s="37"/>
      <c r="S59" s="37"/>
      <c r="T59" s="37"/>
    </row>
    <row r="60" spans="1:20" x14ac:dyDescent="0.35">
      <c r="A60" t="s">
        <v>693</v>
      </c>
      <c r="B60" s="2">
        <v>180</v>
      </c>
      <c r="C60" s="3">
        <v>0</v>
      </c>
      <c r="D60" s="2">
        <v>165</v>
      </c>
      <c r="E60" s="2">
        <v>105</v>
      </c>
      <c r="F60" s="2">
        <v>50</v>
      </c>
      <c r="G60" s="2">
        <v>10</v>
      </c>
      <c r="H60" s="3">
        <v>0.64</v>
      </c>
      <c r="I60" s="3">
        <v>0.32</v>
      </c>
      <c r="J60" s="3">
        <v>0.05</v>
      </c>
      <c r="L60" s="37"/>
      <c r="M60" s="37"/>
      <c r="N60" s="37"/>
      <c r="O60" s="37"/>
      <c r="P60" s="37"/>
      <c r="Q60" s="37"/>
      <c r="R60" s="37"/>
      <c r="S60" s="37"/>
      <c r="T60" s="37"/>
    </row>
    <row r="61" spans="1:20" x14ac:dyDescent="0.35">
      <c r="A61" t="s">
        <v>694</v>
      </c>
      <c r="B61" s="2">
        <v>190</v>
      </c>
      <c r="C61" s="3">
        <v>0</v>
      </c>
      <c r="D61" s="2">
        <v>205</v>
      </c>
      <c r="E61" s="2">
        <v>130</v>
      </c>
      <c r="F61" s="2">
        <v>75</v>
      </c>
      <c r="G61" s="2">
        <v>5</v>
      </c>
      <c r="H61" s="3">
        <v>0.62</v>
      </c>
      <c r="I61" s="3">
        <v>0.35</v>
      </c>
      <c r="J61" s="3">
        <v>0.02</v>
      </c>
      <c r="L61" s="37"/>
      <c r="M61" s="37"/>
      <c r="N61" s="37"/>
      <c r="O61" s="37"/>
      <c r="P61" s="37"/>
      <c r="Q61" s="37"/>
      <c r="R61" s="37"/>
      <c r="S61" s="37"/>
      <c r="T61" s="37"/>
    </row>
    <row r="62" spans="1:20" x14ac:dyDescent="0.35">
      <c r="A62" t="s">
        <v>695</v>
      </c>
      <c r="B62" s="2">
        <v>1360</v>
      </c>
      <c r="C62" s="3">
        <v>7.0000000000000007E-2</v>
      </c>
      <c r="D62" s="2">
        <v>1250</v>
      </c>
      <c r="E62" s="2">
        <v>920</v>
      </c>
      <c r="F62" s="2">
        <v>320</v>
      </c>
      <c r="G62" s="2">
        <v>15</v>
      </c>
      <c r="H62" s="3">
        <v>0.73</v>
      </c>
      <c r="I62" s="3">
        <v>0.25</v>
      </c>
      <c r="J62" s="3">
        <v>0.01</v>
      </c>
      <c r="L62" s="37"/>
      <c r="M62" s="37"/>
      <c r="N62" s="37"/>
      <c r="O62" s="37"/>
      <c r="P62" s="37"/>
      <c r="Q62" s="37"/>
      <c r="R62" s="37"/>
      <c r="S62" s="37"/>
      <c r="T62" s="37"/>
    </row>
    <row r="63" spans="1:20" x14ac:dyDescent="0.35">
      <c r="A63" t="s">
        <v>696</v>
      </c>
      <c r="B63" s="2">
        <v>9065</v>
      </c>
      <c r="C63" s="3">
        <v>7.0000000000000007E-2</v>
      </c>
      <c r="D63" s="2">
        <v>8545</v>
      </c>
      <c r="E63" s="2">
        <v>6115</v>
      </c>
      <c r="F63" s="2">
        <v>2075</v>
      </c>
      <c r="G63" s="2">
        <v>360</v>
      </c>
      <c r="H63" s="3">
        <v>0.72</v>
      </c>
      <c r="I63" s="3">
        <v>0.24</v>
      </c>
      <c r="J63" s="3">
        <v>0.04</v>
      </c>
      <c r="L63" s="37"/>
      <c r="M63" s="37"/>
      <c r="N63" s="37"/>
      <c r="O63" s="37"/>
      <c r="P63" s="37"/>
      <c r="Q63" s="37"/>
      <c r="R63" s="37"/>
      <c r="S63" s="37"/>
      <c r="T63" s="37"/>
    </row>
    <row r="64" spans="1:20" x14ac:dyDescent="0.35">
      <c r="A64" t="s">
        <v>697</v>
      </c>
      <c r="B64" s="2">
        <v>8500</v>
      </c>
      <c r="C64" s="3">
        <v>7.0000000000000007E-2</v>
      </c>
      <c r="D64" s="2">
        <v>7975</v>
      </c>
      <c r="E64" s="2">
        <v>5665</v>
      </c>
      <c r="F64" s="2">
        <v>2175</v>
      </c>
      <c r="G64" s="2">
        <v>135</v>
      </c>
      <c r="H64" s="3">
        <v>0.71</v>
      </c>
      <c r="I64" s="3">
        <v>0.27</v>
      </c>
      <c r="J64" s="3">
        <v>0.02</v>
      </c>
      <c r="L64" s="37"/>
      <c r="M64" s="37"/>
      <c r="N64" s="37"/>
      <c r="O64" s="37"/>
      <c r="P64" s="37"/>
      <c r="Q64" s="37"/>
      <c r="R64" s="37"/>
      <c r="S64" s="37"/>
      <c r="T64" s="37"/>
    </row>
    <row r="65" spans="1:20" x14ac:dyDescent="0.35">
      <c r="A65" t="s">
        <v>698</v>
      </c>
      <c r="B65" s="2">
        <v>6280</v>
      </c>
      <c r="C65" s="3">
        <v>7.0000000000000007E-2</v>
      </c>
      <c r="D65" s="2">
        <v>6165</v>
      </c>
      <c r="E65" s="2">
        <v>4370</v>
      </c>
      <c r="F65" s="2">
        <v>1395</v>
      </c>
      <c r="G65" s="2">
        <v>400</v>
      </c>
      <c r="H65" s="3">
        <v>0.71</v>
      </c>
      <c r="I65" s="3">
        <v>0.23</v>
      </c>
      <c r="J65" s="3">
        <v>0.06</v>
      </c>
      <c r="L65" s="37"/>
      <c r="M65" s="37"/>
      <c r="N65" s="37"/>
      <c r="O65" s="37"/>
      <c r="P65" s="37"/>
      <c r="Q65" s="37"/>
      <c r="R65" s="37"/>
      <c r="S65" s="37"/>
      <c r="T65" s="37"/>
    </row>
    <row r="66" spans="1:20" x14ac:dyDescent="0.35">
      <c r="A66" t="s">
        <v>699</v>
      </c>
      <c r="B66" s="2">
        <v>6475</v>
      </c>
      <c r="C66" s="3">
        <v>0.08</v>
      </c>
      <c r="D66" s="2">
        <v>6760</v>
      </c>
      <c r="E66" s="2">
        <v>4450</v>
      </c>
      <c r="F66" s="2">
        <v>2100</v>
      </c>
      <c r="G66" s="2">
        <v>210</v>
      </c>
      <c r="H66" s="3">
        <v>0.66</v>
      </c>
      <c r="I66" s="3">
        <v>0.31</v>
      </c>
      <c r="J66" s="3">
        <v>0.03</v>
      </c>
      <c r="L66" s="37"/>
      <c r="M66" s="37"/>
      <c r="N66" s="37"/>
      <c r="O66" s="37"/>
      <c r="P66" s="37"/>
      <c r="Q66" s="37"/>
      <c r="R66" s="37"/>
      <c r="S66" s="37"/>
      <c r="T66" s="37"/>
    </row>
    <row r="67" spans="1:20" x14ac:dyDescent="0.35">
      <c r="A67" t="s">
        <v>700</v>
      </c>
      <c r="B67" s="2">
        <v>55</v>
      </c>
      <c r="C67" s="3">
        <v>0</v>
      </c>
      <c r="D67" s="2">
        <v>50</v>
      </c>
      <c r="E67" s="2">
        <v>30</v>
      </c>
      <c r="F67" s="2">
        <v>20</v>
      </c>
      <c r="G67" s="2">
        <v>0</v>
      </c>
      <c r="H67" s="3">
        <v>0.61</v>
      </c>
      <c r="I67" s="3">
        <v>0.39</v>
      </c>
      <c r="J67" s="3">
        <v>0</v>
      </c>
      <c r="L67" s="37"/>
      <c r="M67" s="37"/>
      <c r="N67" s="37"/>
      <c r="O67" s="37"/>
      <c r="P67" s="37"/>
      <c r="Q67" s="37"/>
      <c r="R67" s="37"/>
      <c r="S67" s="37"/>
      <c r="T67" s="37"/>
    </row>
    <row r="68" spans="1:20" x14ac:dyDescent="0.35">
      <c r="A68" t="s">
        <v>701</v>
      </c>
      <c r="B68" s="2">
        <v>335</v>
      </c>
      <c r="C68" s="3">
        <v>0</v>
      </c>
      <c r="D68" s="2">
        <v>320</v>
      </c>
      <c r="E68" s="2">
        <v>215</v>
      </c>
      <c r="F68" s="2">
        <v>95</v>
      </c>
      <c r="G68" s="2">
        <v>10</v>
      </c>
      <c r="H68" s="3">
        <v>0.67</v>
      </c>
      <c r="I68" s="3">
        <v>0.3</v>
      </c>
      <c r="J68" s="3">
        <v>0.02</v>
      </c>
      <c r="L68" s="37"/>
      <c r="M68" s="37"/>
      <c r="N68" s="37"/>
      <c r="O68" s="37"/>
      <c r="P68" s="37"/>
      <c r="Q68" s="37"/>
      <c r="R68" s="37"/>
      <c r="S68" s="37"/>
      <c r="T68" s="37"/>
    </row>
    <row r="69" spans="1:20" x14ac:dyDescent="0.35">
      <c r="A69" t="s">
        <v>702</v>
      </c>
      <c r="B69" s="2">
        <v>355</v>
      </c>
      <c r="C69" s="3">
        <v>0</v>
      </c>
      <c r="D69" s="2">
        <v>335</v>
      </c>
      <c r="E69" s="2">
        <v>220</v>
      </c>
      <c r="F69" s="2">
        <v>110</v>
      </c>
      <c r="G69" s="2">
        <v>5</v>
      </c>
      <c r="H69" s="3">
        <v>0.65</v>
      </c>
      <c r="I69" s="3">
        <v>0.33</v>
      </c>
      <c r="J69" s="3">
        <v>0.02</v>
      </c>
      <c r="L69" s="37"/>
      <c r="M69" s="37"/>
      <c r="N69" s="37"/>
      <c r="O69" s="37"/>
      <c r="P69" s="37"/>
      <c r="Q69" s="37"/>
      <c r="R69" s="37"/>
      <c r="S69" s="37"/>
      <c r="T69" s="37"/>
    </row>
    <row r="70" spans="1:20" x14ac:dyDescent="0.35">
      <c r="A70" t="s">
        <v>703</v>
      </c>
      <c r="B70" s="2">
        <v>215</v>
      </c>
      <c r="C70" s="3">
        <v>0</v>
      </c>
      <c r="D70" s="2">
        <v>205</v>
      </c>
      <c r="E70" s="2">
        <v>145</v>
      </c>
      <c r="F70" s="2">
        <v>50</v>
      </c>
      <c r="G70" s="2">
        <v>10</v>
      </c>
      <c r="H70" s="3">
        <v>0.7</v>
      </c>
      <c r="I70" s="3">
        <v>0.24</v>
      </c>
      <c r="J70" s="3">
        <v>0.06</v>
      </c>
      <c r="L70" s="37"/>
      <c r="M70" s="37"/>
      <c r="N70" s="37"/>
      <c r="O70" s="37"/>
      <c r="P70" s="37"/>
      <c r="Q70" s="37"/>
      <c r="R70" s="37"/>
      <c r="S70" s="37"/>
      <c r="T70" s="37"/>
    </row>
    <row r="71" spans="1:20" x14ac:dyDescent="0.35">
      <c r="A71" t="s">
        <v>704</v>
      </c>
      <c r="B71" s="2">
        <v>225</v>
      </c>
      <c r="C71" s="3">
        <v>0</v>
      </c>
      <c r="D71" s="2">
        <v>230</v>
      </c>
      <c r="E71" s="2">
        <v>135</v>
      </c>
      <c r="F71" s="2">
        <v>90</v>
      </c>
      <c r="G71" s="2">
        <v>5</v>
      </c>
      <c r="H71" s="3">
        <v>0.59</v>
      </c>
      <c r="I71" s="3">
        <v>0.39</v>
      </c>
      <c r="J71" s="3">
        <v>0.03</v>
      </c>
      <c r="L71" s="37"/>
      <c r="M71" s="37"/>
      <c r="N71" s="37"/>
      <c r="O71" s="37"/>
      <c r="P71" s="37"/>
      <c r="Q71" s="37"/>
      <c r="R71" s="37"/>
      <c r="S71" s="37"/>
      <c r="T71" s="37"/>
    </row>
    <row r="72" spans="1:20" x14ac:dyDescent="0.35">
      <c r="A72" t="s">
        <v>583</v>
      </c>
      <c r="B72" s="2">
        <v>15</v>
      </c>
      <c r="C72" s="3">
        <v>0</v>
      </c>
      <c r="D72" s="2">
        <v>15</v>
      </c>
      <c r="E72" s="2" t="s">
        <v>775</v>
      </c>
      <c r="F72" s="2" t="s">
        <v>775</v>
      </c>
      <c r="G72" s="2">
        <v>0</v>
      </c>
      <c r="H72" s="2" t="s">
        <v>775</v>
      </c>
      <c r="I72" s="3" t="s">
        <v>775</v>
      </c>
      <c r="J72" s="3">
        <v>0</v>
      </c>
      <c r="L72" s="37"/>
      <c r="M72" s="37"/>
      <c r="N72" s="37"/>
      <c r="O72" s="37"/>
      <c r="P72" s="37"/>
      <c r="Q72" s="37"/>
      <c r="R72" s="37"/>
      <c r="S72" s="37"/>
      <c r="T72" s="37"/>
    </row>
    <row r="73" spans="1:20" x14ac:dyDescent="0.35">
      <c r="A73" t="s">
        <v>584</v>
      </c>
      <c r="B73" s="2">
        <v>75</v>
      </c>
      <c r="C73" s="3">
        <v>0</v>
      </c>
      <c r="D73" s="2">
        <v>70</v>
      </c>
      <c r="E73" s="2">
        <v>55</v>
      </c>
      <c r="F73" s="2" t="s">
        <v>775</v>
      </c>
      <c r="G73" s="2" t="s">
        <v>775</v>
      </c>
      <c r="H73" s="3">
        <v>0.81</v>
      </c>
      <c r="I73" s="2" t="s">
        <v>775</v>
      </c>
      <c r="J73" s="3" t="s">
        <v>775</v>
      </c>
      <c r="L73" s="37"/>
      <c r="M73" s="37"/>
      <c r="N73" s="37"/>
      <c r="O73" s="37"/>
      <c r="P73" s="37"/>
      <c r="Q73" s="37"/>
      <c r="R73" s="37"/>
      <c r="S73" s="37"/>
      <c r="T73" s="37"/>
    </row>
    <row r="74" spans="1:20" x14ac:dyDescent="0.35">
      <c r="A74" t="s">
        <v>585</v>
      </c>
      <c r="B74" s="2">
        <v>75</v>
      </c>
      <c r="C74" s="3">
        <v>0</v>
      </c>
      <c r="D74" s="2">
        <v>65</v>
      </c>
      <c r="E74" s="2">
        <v>45</v>
      </c>
      <c r="F74" s="2" t="s">
        <v>775</v>
      </c>
      <c r="G74" s="2" t="s">
        <v>775</v>
      </c>
      <c r="H74" s="3">
        <v>0.71</v>
      </c>
      <c r="I74" s="2" t="s">
        <v>775</v>
      </c>
      <c r="J74" s="3" t="s">
        <v>775</v>
      </c>
      <c r="L74" s="37"/>
      <c r="M74" s="37"/>
      <c r="N74" s="37"/>
      <c r="O74" s="37"/>
      <c r="P74" s="37"/>
      <c r="Q74" s="37"/>
      <c r="R74" s="37"/>
      <c r="S74" s="37"/>
      <c r="T74" s="37"/>
    </row>
    <row r="75" spans="1:20" x14ac:dyDescent="0.35">
      <c r="A75" t="s">
        <v>586</v>
      </c>
      <c r="B75" s="2">
        <v>75</v>
      </c>
      <c r="C75" s="3">
        <v>0</v>
      </c>
      <c r="D75" s="2">
        <v>75</v>
      </c>
      <c r="E75" s="2">
        <v>55</v>
      </c>
      <c r="F75" s="2">
        <v>15</v>
      </c>
      <c r="G75" s="2">
        <v>5</v>
      </c>
      <c r="H75" s="3">
        <v>0.74</v>
      </c>
      <c r="I75" s="3">
        <v>0.2</v>
      </c>
      <c r="J75" s="3">
        <v>0.05</v>
      </c>
      <c r="L75" s="37"/>
      <c r="M75" s="37"/>
      <c r="N75" s="37"/>
      <c r="O75" s="37"/>
      <c r="P75" s="37"/>
      <c r="Q75" s="37"/>
      <c r="R75" s="37"/>
      <c r="S75" s="37"/>
      <c r="T75" s="37"/>
    </row>
    <row r="76" spans="1:20" x14ac:dyDescent="0.35">
      <c r="A76" t="s">
        <v>587</v>
      </c>
      <c r="B76" s="2">
        <v>90</v>
      </c>
      <c r="C76" s="3">
        <v>0</v>
      </c>
      <c r="D76" s="2">
        <v>85</v>
      </c>
      <c r="E76" s="2">
        <v>60</v>
      </c>
      <c r="F76" s="2" t="s">
        <v>775</v>
      </c>
      <c r="G76" s="2" t="s">
        <v>775</v>
      </c>
      <c r="H76" s="3">
        <v>0.69</v>
      </c>
      <c r="I76" s="2" t="s">
        <v>775</v>
      </c>
      <c r="J76" s="3" t="s">
        <v>775</v>
      </c>
      <c r="L76" s="37"/>
      <c r="M76" s="37"/>
      <c r="N76" s="37"/>
      <c r="O76" s="37"/>
      <c r="P76" s="37"/>
      <c r="Q76" s="37"/>
      <c r="R76" s="37"/>
      <c r="S76" s="37"/>
      <c r="T76" s="37"/>
    </row>
    <row r="77" spans="1:20" x14ac:dyDescent="0.35">
      <c r="A77" t="s">
        <v>588</v>
      </c>
      <c r="B77" s="2">
        <v>1945</v>
      </c>
      <c r="C77" s="3">
        <v>0.1</v>
      </c>
      <c r="D77" s="2">
        <v>1905</v>
      </c>
      <c r="E77" s="2">
        <v>45</v>
      </c>
      <c r="F77" s="2">
        <v>1850</v>
      </c>
      <c r="G77" s="2">
        <v>5</v>
      </c>
      <c r="H77" s="3">
        <v>0.02</v>
      </c>
      <c r="I77" s="3">
        <v>0.97</v>
      </c>
      <c r="J77" s="3">
        <v>0</v>
      </c>
      <c r="L77" s="37"/>
      <c r="M77" s="37"/>
      <c r="N77" s="37"/>
      <c r="O77" s="37"/>
      <c r="P77" s="37"/>
      <c r="Q77" s="37"/>
      <c r="R77" s="37"/>
      <c r="S77" s="37"/>
      <c r="T77" s="37"/>
    </row>
    <row r="78" spans="1:20" x14ac:dyDescent="0.35">
      <c r="A78" t="s">
        <v>589</v>
      </c>
      <c r="B78" s="2">
        <v>6615</v>
      </c>
      <c r="C78" s="3">
        <v>0.05</v>
      </c>
      <c r="D78" s="2">
        <v>6520</v>
      </c>
      <c r="E78" s="2">
        <v>350</v>
      </c>
      <c r="F78" s="2">
        <v>6045</v>
      </c>
      <c r="G78" s="2">
        <v>125</v>
      </c>
      <c r="H78" s="3">
        <v>0.05</v>
      </c>
      <c r="I78" s="3">
        <v>0.93</v>
      </c>
      <c r="J78" s="3">
        <v>0.02</v>
      </c>
      <c r="L78" s="37"/>
      <c r="M78" s="37"/>
      <c r="N78" s="37"/>
      <c r="O78" s="37"/>
      <c r="P78" s="37"/>
      <c r="Q78" s="37"/>
      <c r="R78" s="37"/>
      <c r="S78" s="37"/>
      <c r="T78" s="37"/>
    </row>
    <row r="79" spans="1:20" x14ac:dyDescent="0.35">
      <c r="A79" t="s">
        <v>590</v>
      </c>
      <c r="B79" s="2">
        <v>2385</v>
      </c>
      <c r="C79" s="3">
        <v>0.02</v>
      </c>
      <c r="D79" s="2">
        <v>2390</v>
      </c>
      <c r="E79" s="2">
        <v>425</v>
      </c>
      <c r="F79" s="2">
        <v>1955</v>
      </c>
      <c r="G79" s="2">
        <v>10</v>
      </c>
      <c r="H79" s="3">
        <v>0.18</v>
      </c>
      <c r="I79" s="3">
        <v>0.82</v>
      </c>
      <c r="J79" s="3">
        <v>0</v>
      </c>
      <c r="L79" s="37"/>
      <c r="M79" s="37"/>
      <c r="N79" s="37"/>
      <c r="O79" s="37"/>
      <c r="P79" s="37"/>
      <c r="Q79" s="37"/>
      <c r="R79" s="37"/>
      <c r="S79" s="37"/>
      <c r="T79" s="37"/>
    </row>
    <row r="80" spans="1:20" x14ac:dyDescent="0.35">
      <c r="A80" t="s">
        <v>591</v>
      </c>
      <c r="B80" s="2">
        <v>615</v>
      </c>
      <c r="C80" s="3">
        <v>0.01</v>
      </c>
      <c r="D80" s="2">
        <v>660</v>
      </c>
      <c r="E80" s="2">
        <v>355</v>
      </c>
      <c r="F80" s="2">
        <v>270</v>
      </c>
      <c r="G80" s="2">
        <v>40</v>
      </c>
      <c r="H80" s="3">
        <v>0.53</v>
      </c>
      <c r="I80" s="3">
        <v>0.41</v>
      </c>
      <c r="J80" s="3">
        <v>0.06</v>
      </c>
      <c r="L80" s="37"/>
      <c r="M80" s="37"/>
      <c r="N80" s="37"/>
      <c r="O80" s="37"/>
      <c r="P80" s="37"/>
      <c r="Q80" s="37"/>
      <c r="R80" s="37"/>
      <c r="S80" s="37"/>
      <c r="T80" s="37"/>
    </row>
    <row r="81" spans="1:20" x14ac:dyDescent="0.35">
      <c r="A81" t="s">
        <v>592</v>
      </c>
      <c r="B81" s="2">
        <v>320</v>
      </c>
      <c r="C81" s="3">
        <v>0</v>
      </c>
      <c r="D81" s="2">
        <v>360</v>
      </c>
      <c r="E81" s="2">
        <v>155</v>
      </c>
      <c r="F81" s="2">
        <v>200</v>
      </c>
      <c r="G81" s="2">
        <v>5</v>
      </c>
      <c r="H81" s="3">
        <v>0.43</v>
      </c>
      <c r="I81" s="3">
        <v>0.55000000000000004</v>
      </c>
      <c r="J81" s="3">
        <v>0.02</v>
      </c>
      <c r="L81" s="37"/>
      <c r="M81" s="37"/>
      <c r="N81" s="37"/>
      <c r="O81" s="37"/>
      <c r="P81" s="37"/>
      <c r="Q81" s="37"/>
      <c r="R81" s="37"/>
      <c r="S81" s="37"/>
      <c r="T81" s="37"/>
    </row>
    <row r="82" spans="1:20" x14ac:dyDescent="0.35">
      <c r="A82" t="s">
        <v>593</v>
      </c>
      <c r="B82" s="2">
        <v>50</v>
      </c>
      <c r="C82" s="3">
        <v>0</v>
      </c>
      <c r="D82" s="2">
        <v>40</v>
      </c>
      <c r="E82" s="2">
        <v>5</v>
      </c>
      <c r="F82" s="2">
        <v>5</v>
      </c>
      <c r="G82" s="2">
        <v>30</v>
      </c>
      <c r="H82" s="3">
        <v>0.13</v>
      </c>
      <c r="I82" s="3">
        <v>0.1</v>
      </c>
      <c r="J82" s="3">
        <v>0.77</v>
      </c>
      <c r="L82" s="37"/>
      <c r="M82" s="37"/>
      <c r="N82" s="37"/>
      <c r="O82" s="37"/>
      <c r="P82" s="37"/>
      <c r="Q82" s="37"/>
      <c r="R82" s="37"/>
      <c r="S82" s="37"/>
      <c r="T82" s="37"/>
    </row>
    <row r="83" spans="1:20" x14ac:dyDescent="0.35">
      <c r="A83" t="s">
        <v>594</v>
      </c>
      <c r="B83" s="2">
        <v>175</v>
      </c>
      <c r="C83" s="3">
        <v>0</v>
      </c>
      <c r="D83" s="2">
        <v>160</v>
      </c>
      <c r="E83" s="2">
        <v>20</v>
      </c>
      <c r="F83" s="2">
        <v>15</v>
      </c>
      <c r="G83" s="2">
        <v>125</v>
      </c>
      <c r="H83" s="3">
        <v>0.12</v>
      </c>
      <c r="I83" s="3">
        <v>0.08</v>
      </c>
      <c r="J83" s="3">
        <v>0.8</v>
      </c>
      <c r="L83" s="37"/>
      <c r="M83" s="37"/>
      <c r="N83" s="37"/>
      <c r="O83" s="37"/>
      <c r="P83" s="37"/>
      <c r="Q83" s="37"/>
      <c r="R83" s="37"/>
      <c r="S83" s="37"/>
      <c r="T83" s="37"/>
    </row>
    <row r="84" spans="1:20" x14ac:dyDescent="0.35">
      <c r="A84" t="s">
        <v>595</v>
      </c>
      <c r="B84" s="2">
        <v>135</v>
      </c>
      <c r="C84" s="3">
        <v>0</v>
      </c>
      <c r="D84" s="2">
        <v>85</v>
      </c>
      <c r="E84" s="2">
        <v>30</v>
      </c>
      <c r="F84" s="2">
        <v>10</v>
      </c>
      <c r="G84" s="2">
        <v>50</v>
      </c>
      <c r="H84" s="3">
        <v>0.33</v>
      </c>
      <c r="I84" s="3">
        <v>0.1</v>
      </c>
      <c r="J84" s="3">
        <v>0.56000000000000005</v>
      </c>
      <c r="L84" s="37"/>
      <c r="M84" s="37"/>
      <c r="N84" s="37"/>
      <c r="O84" s="37"/>
      <c r="P84" s="37"/>
      <c r="Q84" s="37"/>
      <c r="R84" s="37"/>
      <c r="S84" s="37"/>
      <c r="T84" s="37"/>
    </row>
    <row r="85" spans="1:20" x14ac:dyDescent="0.35">
      <c r="A85" t="s">
        <v>596</v>
      </c>
      <c r="B85" s="2">
        <v>135</v>
      </c>
      <c r="C85" s="3">
        <v>0</v>
      </c>
      <c r="D85" s="2">
        <v>85</v>
      </c>
      <c r="E85" s="2">
        <v>25</v>
      </c>
      <c r="F85" s="2">
        <v>10</v>
      </c>
      <c r="G85" s="2">
        <v>50</v>
      </c>
      <c r="H85" s="3">
        <v>0.28000000000000003</v>
      </c>
      <c r="I85" s="3">
        <v>0.13</v>
      </c>
      <c r="J85" s="3">
        <v>0.59</v>
      </c>
      <c r="L85" s="37"/>
      <c r="M85" s="37"/>
      <c r="N85" s="37"/>
      <c r="O85" s="37"/>
      <c r="P85" s="37"/>
      <c r="Q85" s="37"/>
      <c r="R85" s="37"/>
      <c r="S85" s="37"/>
      <c r="T85" s="37"/>
    </row>
    <row r="86" spans="1:20" x14ac:dyDescent="0.35">
      <c r="A86" t="s">
        <v>597</v>
      </c>
      <c r="B86" s="2">
        <v>185</v>
      </c>
      <c r="C86" s="3">
        <v>0</v>
      </c>
      <c r="D86" s="2">
        <v>55</v>
      </c>
      <c r="E86" s="2">
        <v>20</v>
      </c>
      <c r="F86" s="2">
        <v>5</v>
      </c>
      <c r="G86" s="2">
        <v>30</v>
      </c>
      <c r="H86" s="3">
        <v>0.36</v>
      </c>
      <c r="I86" s="3">
        <v>0.09</v>
      </c>
      <c r="J86" s="3">
        <v>0.55000000000000004</v>
      </c>
      <c r="L86" s="37"/>
      <c r="M86" s="37"/>
      <c r="N86" s="37"/>
      <c r="O86" s="37"/>
      <c r="P86" s="37"/>
      <c r="Q86" s="37"/>
      <c r="R86" s="37"/>
      <c r="S86" s="37"/>
      <c r="T86" s="37"/>
    </row>
    <row r="87" spans="1:20" x14ac:dyDescent="0.35">
      <c r="A87" t="s">
        <v>343</v>
      </c>
      <c r="B87" s="2">
        <v>19480</v>
      </c>
      <c r="C87" s="3">
        <v>1</v>
      </c>
      <c r="D87" s="2">
        <v>17935</v>
      </c>
      <c r="E87" s="2">
        <v>11505</v>
      </c>
      <c r="F87" s="2">
        <v>6080</v>
      </c>
      <c r="G87" s="2">
        <v>350</v>
      </c>
      <c r="H87" s="3">
        <v>0.64</v>
      </c>
      <c r="I87" s="3">
        <v>0.34</v>
      </c>
      <c r="J87" s="3">
        <v>0.02</v>
      </c>
      <c r="L87" s="37"/>
      <c r="M87" s="37"/>
      <c r="N87" s="37"/>
      <c r="O87" s="37"/>
      <c r="P87" s="37"/>
      <c r="Q87" s="37"/>
      <c r="R87" s="37"/>
      <c r="S87" s="37"/>
      <c r="T87" s="37"/>
    </row>
    <row r="88" spans="1:20" x14ac:dyDescent="0.35">
      <c r="A88" t="s">
        <v>344</v>
      </c>
      <c r="B88" s="2">
        <v>128075</v>
      </c>
      <c r="C88" s="3">
        <v>1</v>
      </c>
      <c r="D88" s="2">
        <v>120680</v>
      </c>
      <c r="E88" s="2">
        <v>80095</v>
      </c>
      <c r="F88" s="2">
        <v>35370</v>
      </c>
      <c r="G88" s="2">
        <v>5210</v>
      </c>
      <c r="H88" s="3">
        <v>0.66</v>
      </c>
      <c r="I88" s="3">
        <v>0.28999999999999998</v>
      </c>
      <c r="J88" s="3">
        <v>0.04</v>
      </c>
      <c r="L88" s="37"/>
      <c r="M88" s="37"/>
      <c r="N88" s="37"/>
      <c r="O88" s="37"/>
      <c r="P88" s="37"/>
      <c r="Q88" s="37"/>
      <c r="R88" s="37"/>
      <c r="S88" s="37"/>
      <c r="T88" s="37"/>
    </row>
    <row r="89" spans="1:20" x14ac:dyDescent="0.35">
      <c r="A89" t="s">
        <v>345</v>
      </c>
      <c r="B89" s="2">
        <v>118605</v>
      </c>
      <c r="C89" s="3">
        <v>1</v>
      </c>
      <c r="D89" s="2">
        <v>112445</v>
      </c>
      <c r="E89" s="2">
        <v>76955</v>
      </c>
      <c r="F89" s="2">
        <v>33480</v>
      </c>
      <c r="G89" s="2">
        <v>2010</v>
      </c>
      <c r="H89" s="3">
        <v>0.68</v>
      </c>
      <c r="I89" s="3">
        <v>0.3</v>
      </c>
      <c r="J89" s="3">
        <v>0.02</v>
      </c>
      <c r="L89" s="37"/>
      <c r="M89" s="37"/>
      <c r="N89" s="37"/>
      <c r="O89" s="37"/>
      <c r="P89" s="37"/>
      <c r="Q89" s="37"/>
      <c r="R89" s="37"/>
      <c r="S89" s="37"/>
      <c r="T89" s="37"/>
    </row>
    <row r="90" spans="1:20" x14ac:dyDescent="0.35">
      <c r="A90" t="s">
        <v>346</v>
      </c>
      <c r="B90" s="2">
        <v>84235</v>
      </c>
      <c r="C90" s="3">
        <v>1</v>
      </c>
      <c r="D90" s="2">
        <v>83000</v>
      </c>
      <c r="E90" s="2">
        <v>57490</v>
      </c>
      <c r="F90" s="2">
        <v>20010</v>
      </c>
      <c r="G90" s="2">
        <v>5500</v>
      </c>
      <c r="H90" s="3">
        <v>0.69</v>
      </c>
      <c r="I90" s="3">
        <v>0.24</v>
      </c>
      <c r="J90" s="3">
        <v>7.0000000000000007E-2</v>
      </c>
      <c r="L90" s="37"/>
      <c r="M90" s="37"/>
      <c r="N90" s="37"/>
      <c r="O90" s="37"/>
      <c r="P90" s="37"/>
      <c r="Q90" s="37"/>
      <c r="R90" s="37"/>
      <c r="S90" s="37"/>
      <c r="T90" s="37"/>
    </row>
    <row r="91" spans="1:20" x14ac:dyDescent="0.35">
      <c r="A91" t="s">
        <v>347</v>
      </c>
      <c r="B91" s="2">
        <v>85725</v>
      </c>
      <c r="C91" s="3">
        <v>1</v>
      </c>
      <c r="D91" s="2">
        <v>89045</v>
      </c>
      <c r="E91" s="2">
        <v>58450</v>
      </c>
      <c r="F91" s="2">
        <v>27875</v>
      </c>
      <c r="G91" s="2">
        <v>2725</v>
      </c>
      <c r="H91" s="3">
        <v>0.66</v>
      </c>
      <c r="I91" s="3">
        <v>0.31</v>
      </c>
      <c r="J91" s="3">
        <v>0.03</v>
      </c>
      <c r="L91" s="37"/>
      <c r="M91" s="37"/>
      <c r="N91" s="37"/>
      <c r="O91" s="37"/>
      <c r="P91" s="37"/>
      <c r="Q91" s="37"/>
      <c r="R91" s="37"/>
      <c r="S91" s="37"/>
      <c r="T91" s="37"/>
    </row>
    <row r="92" spans="1:20" x14ac:dyDescent="0.35">
      <c r="A92" t="s">
        <v>705</v>
      </c>
      <c r="B92" s="2">
        <v>35295</v>
      </c>
      <c r="C92" s="3">
        <v>0.08</v>
      </c>
      <c r="D92" s="2">
        <v>34365</v>
      </c>
      <c r="E92" s="2">
        <v>24195</v>
      </c>
      <c r="F92" s="2">
        <v>8835</v>
      </c>
      <c r="G92" s="2">
        <v>1330</v>
      </c>
      <c r="H92" s="3">
        <v>0.7</v>
      </c>
      <c r="I92" s="3">
        <v>0.26</v>
      </c>
      <c r="J92" s="3">
        <v>0.04</v>
      </c>
      <c r="L92" s="37"/>
      <c r="M92" s="37"/>
      <c r="N92" s="37"/>
      <c r="O92" s="37"/>
      <c r="P92" s="37"/>
      <c r="Q92" s="37"/>
      <c r="R92" s="37"/>
      <c r="S92" s="37"/>
      <c r="T92" s="37"/>
    </row>
    <row r="93" spans="1:20" x14ac:dyDescent="0.35">
      <c r="A93" t="s">
        <v>706</v>
      </c>
      <c r="B93" s="2">
        <v>7075</v>
      </c>
      <c r="C93" s="3">
        <v>0.02</v>
      </c>
      <c r="D93" s="2">
        <v>6845</v>
      </c>
      <c r="E93" s="2">
        <v>4825</v>
      </c>
      <c r="F93" s="2">
        <v>1795</v>
      </c>
      <c r="G93" s="2">
        <v>225</v>
      </c>
      <c r="H93" s="3">
        <v>0.7</v>
      </c>
      <c r="I93" s="3">
        <v>0.26</v>
      </c>
      <c r="J93" s="3">
        <v>0.03</v>
      </c>
      <c r="L93" s="37"/>
      <c r="M93" s="37"/>
      <c r="N93" s="37"/>
      <c r="O93" s="37"/>
      <c r="P93" s="37"/>
      <c r="Q93" s="37"/>
      <c r="R93" s="37"/>
      <c r="S93" s="37"/>
      <c r="T93" s="37"/>
    </row>
    <row r="94" spans="1:20" x14ac:dyDescent="0.35">
      <c r="A94" t="s">
        <v>707</v>
      </c>
      <c r="B94" s="2">
        <v>11415</v>
      </c>
      <c r="C94" s="3">
        <v>0.03</v>
      </c>
      <c r="D94" s="2">
        <v>11085</v>
      </c>
      <c r="E94" s="2">
        <v>7765</v>
      </c>
      <c r="F94" s="2">
        <v>2905</v>
      </c>
      <c r="G94" s="2">
        <v>415</v>
      </c>
      <c r="H94" s="3">
        <v>0.7</v>
      </c>
      <c r="I94" s="3">
        <v>0.26</v>
      </c>
      <c r="J94" s="3">
        <v>0.04</v>
      </c>
      <c r="L94" s="37"/>
      <c r="M94" s="37"/>
      <c r="N94" s="37"/>
      <c r="O94" s="37"/>
      <c r="P94" s="37"/>
      <c r="Q94" s="37"/>
      <c r="R94" s="37"/>
      <c r="S94" s="37"/>
      <c r="T94" s="37"/>
    </row>
    <row r="95" spans="1:20" x14ac:dyDescent="0.35">
      <c r="A95" t="s">
        <v>611</v>
      </c>
      <c r="B95" s="2">
        <v>31955</v>
      </c>
      <c r="C95" s="3">
        <v>7.0000000000000007E-2</v>
      </c>
      <c r="D95" s="2">
        <v>31090</v>
      </c>
      <c r="E95" s="2">
        <v>22100</v>
      </c>
      <c r="F95" s="2">
        <v>7855</v>
      </c>
      <c r="G95" s="2">
        <v>1140</v>
      </c>
      <c r="H95" s="3">
        <v>0.71</v>
      </c>
      <c r="I95" s="3">
        <v>0.25</v>
      </c>
      <c r="J95" s="3">
        <v>0.04</v>
      </c>
      <c r="L95" s="37"/>
      <c r="M95" s="37"/>
      <c r="N95" s="37"/>
      <c r="O95" s="37"/>
      <c r="P95" s="37"/>
      <c r="Q95" s="37"/>
      <c r="R95" s="37"/>
      <c r="S95" s="37"/>
      <c r="T95" s="37"/>
    </row>
    <row r="96" spans="1:20" x14ac:dyDescent="0.35">
      <c r="A96" t="s">
        <v>708</v>
      </c>
      <c r="B96" s="2">
        <v>22205</v>
      </c>
      <c r="C96" s="3">
        <v>0.05</v>
      </c>
      <c r="D96" s="2">
        <v>21520</v>
      </c>
      <c r="E96" s="2">
        <v>15080</v>
      </c>
      <c r="F96" s="2">
        <v>5625</v>
      </c>
      <c r="G96" s="2">
        <v>815</v>
      </c>
      <c r="H96" s="3">
        <v>0.7</v>
      </c>
      <c r="I96" s="3">
        <v>0.26</v>
      </c>
      <c r="J96" s="3">
        <v>0.04</v>
      </c>
      <c r="L96" s="37"/>
      <c r="M96" s="37"/>
      <c r="N96" s="37"/>
      <c r="O96" s="37"/>
      <c r="P96" s="37"/>
      <c r="Q96" s="37"/>
      <c r="R96" s="37"/>
      <c r="S96" s="37"/>
      <c r="T96" s="37"/>
    </row>
    <row r="97" spans="1:20" x14ac:dyDescent="0.35">
      <c r="A97" t="s">
        <v>709</v>
      </c>
      <c r="B97" s="2">
        <v>31515</v>
      </c>
      <c r="C97" s="3">
        <v>7.0000000000000007E-2</v>
      </c>
      <c r="D97" s="2">
        <v>30470</v>
      </c>
      <c r="E97" s="2">
        <v>20425</v>
      </c>
      <c r="F97" s="2">
        <v>8955</v>
      </c>
      <c r="G97" s="2">
        <v>1090</v>
      </c>
      <c r="H97" s="3">
        <v>0.67</v>
      </c>
      <c r="I97" s="3">
        <v>0.28999999999999998</v>
      </c>
      <c r="J97" s="3">
        <v>0.04</v>
      </c>
      <c r="L97" s="37"/>
      <c r="M97" s="37"/>
      <c r="N97" s="37"/>
      <c r="O97" s="37"/>
      <c r="P97" s="37"/>
      <c r="Q97" s="37"/>
      <c r="R97" s="37"/>
      <c r="S97" s="37"/>
      <c r="T97" s="37"/>
    </row>
    <row r="98" spans="1:20" x14ac:dyDescent="0.35">
      <c r="A98" t="s">
        <v>710</v>
      </c>
      <c r="B98" s="2">
        <v>111600</v>
      </c>
      <c r="C98" s="3">
        <v>0.26</v>
      </c>
      <c r="D98" s="2">
        <v>108160</v>
      </c>
      <c r="E98" s="2">
        <v>73480</v>
      </c>
      <c r="F98" s="2">
        <v>30550</v>
      </c>
      <c r="G98" s="2">
        <v>4130</v>
      </c>
      <c r="H98" s="3">
        <v>0.68</v>
      </c>
      <c r="I98" s="3">
        <v>0.28000000000000003</v>
      </c>
      <c r="J98" s="3">
        <v>0.04</v>
      </c>
      <c r="L98" s="37"/>
      <c r="M98" s="37"/>
      <c r="N98" s="37"/>
      <c r="O98" s="37"/>
      <c r="P98" s="37"/>
      <c r="Q98" s="37"/>
      <c r="R98" s="37"/>
      <c r="S98" s="37"/>
      <c r="T98" s="37"/>
    </row>
    <row r="99" spans="1:20" x14ac:dyDescent="0.35">
      <c r="A99" t="s">
        <v>613</v>
      </c>
      <c r="B99" s="2">
        <v>19435</v>
      </c>
      <c r="C99" s="3">
        <v>0.04</v>
      </c>
      <c r="D99" s="2">
        <v>18795</v>
      </c>
      <c r="E99" s="2">
        <v>12845</v>
      </c>
      <c r="F99" s="2">
        <v>5265</v>
      </c>
      <c r="G99" s="2">
        <v>685</v>
      </c>
      <c r="H99" s="3">
        <v>0.68</v>
      </c>
      <c r="I99" s="3">
        <v>0.28000000000000003</v>
      </c>
      <c r="J99" s="3">
        <v>0.04</v>
      </c>
      <c r="L99" s="37"/>
      <c r="M99" s="37"/>
      <c r="N99" s="37"/>
      <c r="O99" s="37"/>
      <c r="P99" s="37"/>
      <c r="Q99" s="37"/>
      <c r="R99" s="37"/>
      <c r="S99" s="37"/>
      <c r="T99" s="37"/>
    </row>
    <row r="100" spans="1:20" x14ac:dyDescent="0.35">
      <c r="A100" t="s">
        <v>711</v>
      </c>
      <c r="B100" s="2">
        <v>59385</v>
      </c>
      <c r="C100" s="3">
        <v>0.14000000000000001</v>
      </c>
      <c r="D100" s="2">
        <v>57740</v>
      </c>
      <c r="E100" s="2">
        <v>39910</v>
      </c>
      <c r="F100" s="2">
        <v>15730</v>
      </c>
      <c r="G100" s="2">
        <v>2100</v>
      </c>
      <c r="H100" s="3">
        <v>0.69</v>
      </c>
      <c r="I100" s="3">
        <v>0.27</v>
      </c>
      <c r="J100" s="3">
        <v>0.04</v>
      </c>
      <c r="L100" s="37"/>
      <c r="M100" s="37"/>
      <c r="N100" s="37"/>
      <c r="O100" s="37"/>
      <c r="P100" s="37"/>
      <c r="Q100" s="37"/>
      <c r="R100" s="37"/>
      <c r="S100" s="37"/>
      <c r="T100" s="37"/>
    </row>
    <row r="101" spans="1:20" x14ac:dyDescent="0.35">
      <c r="A101" t="s">
        <v>712</v>
      </c>
      <c r="B101" s="2">
        <v>58730</v>
      </c>
      <c r="C101" s="3">
        <v>0.13</v>
      </c>
      <c r="D101" s="2">
        <v>56900</v>
      </c>
      <c r="E101" s="2">
        <v>38835</v>
      </c>
      <c r="F101" s="2">
        <v>15890</v>
      </c>
      <c r="G101" s="2">
        <v>2175</v>
      </c>
      <c r="H101" s="3">
        <v>0.68</v>
      </c>
      <c r="I101" s="3">
        <v>0.28000000000000003</v>
      </c>
      <c r="J101" s="3">
        <v>0.04</v>
      </c>
      <c r="L101" s="37"/>
      <c r="M101" s="37"/>
      <c r="N101" s="37"/>
      <c r="O101" s="37"/>
      <c r="P101" s="37"/>
      <c r="Q101" s="37"/>
      <c r="R101" s="37"/>
      <c r="S101" s="37"/>
      <c r="T101" s="37"/>
    </row>
    <row r="102" spans="1:20" x14ac:dyDescent="0.35">
      <c r="A102" t="s">
        <v>713</v>
      </c>
      <c r="B102" s="2">
        <v>895</v>
      </c>
      <c r="C102" s="3">
        <v>0</v>
      </c>
      <c r="D102" s="2">
        <v>870</v>
      </c>
      <c r="E102" s="2">
        <v>560</v>
      </c>
      <c r="F102" s="2">
        <v>280</v>
      </c>
      <c r="G102" s="2">
        <v>25</v>
      </c>
      <c r="H102" s="3">
        <v>0.65</v>
      </c>
      <c r="I102" s="3">
        <v>0.32</v>
      </c>
      <c r="J102" s="3">
        <v>0.03</v>
      </c>
      <c r="L102" s="37"/>
      <c r="M102" s="37"/>
      <c r="N102" s="37"/>
      <c r="O102" s="37"/>
      <c r="P102" s="37"/>
      <c r="Q102" s="37"/>
      <c r="R102" s="37"/>
      <c r="S102" s="37"/>
      <c r="T102" s="37"/>
    </row>
    <row r="103" spans="1:20" x14ac:dyDescent="0.35">
      <c r="A103" t="s">
        <v>714</v>
      </c>
      <c r="B103" s="2">
        <v>880</v>
      </c>
      <c r="C103" s="3">
        <v>0</v>
      </c>
      <c r="D103" s="2">
        <v>845</v>
      </c>
      <c r="E103" s="2">
        <v>555</v>
      </c>
      <c r="F103" s="2">
        <v>260</v>
      </c>
      <c r="G103" s="2">
        <v>25</v>
      </c>
      <c r="H103" s="3">
        <v>0.66</v>
      </c>
      <c r="I103" s="3">
        <v>0.31</v>
      </c>
      <c r="J103" s="3">
        <v>0.03</v>
      </c>
      <c r="L103" s="37"/>
      <c r="M103" s="37"/>
      <c r="N103" s="37"/>
      <c r="O103" s="37"/>
      <c r="P103" s="37"/>
      <c r="Q103" s="37"/>
      <c r="R103" s="37"/>
      <c r="S103" s="37"/>
      <c r="T103" s="37"/>
    </row>
    <row r="104" spans="1:20" x14ac:dyDescent="0.35">
      <c r="A104" t="s">
        <v>715</v>
      </c>
      <c r="B104" s="2">
        <v>31675</v>
      </c>
      <c r="C104" s="3">
        <v>7.0000000000000007E-2</v>
      </c>
      <c r="D104" s="2">
        <v>30700</v>
      </c>
      <c r="E104" s="2">
        <v>21515</v>
      </c>
      <c r="F104" s="2">
        <v>8065</v>
      </c>
      <c r="G104" s="2">
        <v>1120</v>
      </c>
      <c r="H104" s="3">
        <v>0.7</v>
      </c>
      <c r="I104" s="3">
        <v>0.26</v>
      </c>
      <c r="J104" s="3">
        <v>0.04</v>
      </c>
      <c r="L104" s="37"/>
      <c r="M104" s="37"/>
      <c r="N104" s="37"/>
      <c r="O104" s="37"/>
      <c r="P104" s="37"/>
      <c r="Q104" s="37"/>
      <c r="R104" s="37"/>
      <c r="S104" s="37"/>
      <c r="T104" s="37"/>
    </row>
    <row r="105" spans="1:20" x14ac:dyDescent="0.35">
      <c r="A105" t="s">
        <v>716</v>
      </c>
      <c r="B105" s="2">
        <v>1185</v>
      </c>
      <c r="C105" s="3">
        <v>0</v>
      </c>
      <c r="D105" s="2">
        <v>1145</v>
      </c>
      <c r="E105" s="2">
        <v>745</v>
      </c>
      <c r="F105" s="2">
        <v>365</v>
      </c>
      <c r="G105" s="2">
        <v>35</v>
      </c>
      <c r="H105" s="3">
        <v>0.65</v>
      </c>
      <c r="I105" s="3">
        <v>0.32</v>
      </c>
      <c r="J105" s="3">
        <v>0.03</v>
      </c>
      <c r="L105" s="37"/>
      <c r="M105" s="37"/>
      <c r="N105" s="37"/>
      <c r="O105" s="37"/>
      <c r="P105" s="37"/>
      <c r="Q105" s="37"/>
      <c r="R105" s="37"/>
      <c r="S105" s="37"/>
      <c r="T105" s="37"/>
    </row>
    <row r="106" spans="1:20" x14ac:dyDescent="0.35">
      <c r="A106" t="s">
        <v>630</v>
      </c>
      <c r="B106" s="2">
        <v>325</v>
      </c>
      <c r="C106" s="3">
        <v>0</v>
      </c>
      <c r="D106" s="2">
        <v>310</v>
      </c>
      <c r="E106" s="2">
        <v>230</v>
      </c>
      <c r="F106" s="2">
        <v>75</v>
      </c>
      <c r="G106" s="2">
        <v>5</v>
      </c>
      <c r="H106" s="3">
        <v>0.74</v>
      </c>
      <c r="I106" s="3">
        <v>0.24</v>
      </c>
      <c r="J106" s="3">
        <v>0.02</v>
      </c>
      <c r="L106" s="37"/>
      <c r="M106" s="37"/>
      <c r="N106" s="37"/>
      <c r="O106" s="37"/>
      <c r="P106" s="37"/>
      <c r="Q106" s="37"/>
      <c r="R106" s="37"/>
      <c r="S106" s="37"/>
      <c r="T106" s="37"/>
    </row>
    <row r="107" spans="1:20" x14ac:dyDescent="0.35">
      <c r="A107" t="s">
        <v>631</v>
      </c>
      <c r="B107" s="2">
        <v>11875</v>
      </c>
      <c r="C107" s="3">
        <v>0.03</v>
      </c>
      <c r="D107" s="2">
        <v>11840</v>
      </c>
      <c r="E107" s="2">
        <v>1330</v>
      </c>
      <c r="F107" s="2">
        <v>10320</v>
      </c>
      <c r="G107" s="2">
        <v>190</v>
      </c>
      <c r="H107" s="3">
        <v>0.11</v>
      </c>
      <c r="I107" s="3">
        <v>0.87</v>
      </c>
      <c r="J107" s="3">
        <v>0.02</v>
      </c>
      <c r="L107" s="37"/>
      <c r="M107" s="37"/>
      <c r="N107" s="37"/>
      <c r="O107" s="37"/>
      <c r="P107" s="37"/>
      <c r="Q107" s="37"/>
      <c r="R107" s="37"/>
      <c r="S107" s="37"/>
      <c r="T107" s="37"/>
    </row>
    <row r="108" spans="1:20" x14ac:dyDescent="0.35">
      <c r="A108" t="s">
        <v>632</v>
      </c>
      <c r="B108" s="2">
        <v>680</v>
      </c>
      <c r="C108" s="3">
        <v>0</v>
      </c>
      <c r="D108" s="2">
        <v>425</v>
      </c>
      <c r="E108" s="2">
        <v>95</v>
      </c>
      <c r="F108" s="2">
        <v>40</v>
      </c>
      <c r="G108" s="2">
        <v>285</v>
      </c>
      <c r="H108" s="3">
        <v>0.23</v>
      </c>
      <c r="I108" s="3">
        <v>0.1</v>
      </c>
      <c r="J108" s="3">
        <v>0.67</v>
      </c>
      <c r="L108" s="37"/>
      <c r="M108" s="37"/>
      <c r="N108" s="37"/>
      <c r="O108" s="37"/>
      <c r="P108" s="37"/>
      <c r="Q108" s="37"/>
      <c r="R108" s="37"/>
      <c r="S108" s="37"/>
      <c r="T108" s="37"/>
    </row>
    <row r="109" spans="1:20" x14ac:dyDescent="0.35">
      <c r="A109" t="s">
        <v>348</v>
      </c>
      <c r="B109" s="2">
        <v>436115</v>
      </c>
      <c r="C109" s="3">
        <v>1</v>
      </c>
      <c r="D109" s="2">
        <v>423105</v>
      </c>
      <c r="E109" s="2">
        <v>284495</v>
      </c>
      <c r="F109" s="2">
        <v>122815</v>
      </c>
      <c r="G109" s="2">
        <v>15795</v>
      </c>
      <c r="H109" s="3">
        <v>0.67</v>
      </c>
      <c r="I109" s="3">
        <v>0.28999999999999998</v>
      </c>
      <c r="J109" s="3">
        <v>0.04</v>
      </c>
      <c r="L109" s="37"/>
      <c r="M109" s="37"/>
      <c r="N109" s="37"/>
      <c r="O109" s="37"/>
      <c r="P109" s="37"/>
      <c r="Q109" s="37"/>
      <c r="R109" s="37"/>
      <c r="S109" s="37"/>
      <c r="T109"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{05E4BDB8-D512-4E4C-8161-ADA29F98D50F}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5E4BDB8-D512-4E4C-8161-ADA29F98D50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9"/>
  <sheetViews>
    <sheetView zoomScaleNormal="100" workbookViewId="0"/>
  </sheetViews>
  <sheetFormatPr defaultColWidth="10.58203125" defaultRowHeight="15.5" x14ac:dyDescent="0.35"/>
  <cols>
    <col min="1" max="1" width="35.58203125" customWidth="1"/>
    <col min="2" max="14" width="16.58203125" customWidth="1"/>
  </cols>
  <sheetData>
    <row r="1" spans="1:26" ht="77.5" x14ac:dyDescent="0.35">
      <c r="A1" s="29" t="s">
        <v>422</v>
      </c>
      <c r="B1" s="1" t="s">
        <v>215</v>
      </c>
      <c r="C1" s="1" t="s">
        <v>153</v>
      </c>
      <c r="D1" s="1" t="s">
        <v>633</v>
      </c>
      <c r="E1" s="1" t="s">
        <v>634</v>
      </c>
      <c r="F1" s="1" t="s">
        <v>635</v>
      </c>
      <c r="G1" s="1" t="s">
        <v>636</v>
      </c>
      <c r="H1" s="1" t="s">
        <v>637</v>
      </c>
      <c r="I1" s="1" t="s">
        <v>638</v>
      </c>
      <c r="J1" s="1" t="s">
        <v>639</v>
      </c>
      <c r="K1" s="1" t="s">
        <v>640</v>
      </c>
      <c r="L1" s="1" t="s">
        <v>641</v>
      </c>
      <c r="M1" s="1" t="s">
        <v>642</v>
      </c>
    </row>
    <row r="2" spans="1:26" x14ac:dyDescent="0.35">
      <c r="A2" t="s">
        <v>645</v>
      </c>
      <c r="B2" s="2">
        <v>1395</v>
      </c>
      <c r="C2" s="3">
        <v>7.0000000000000007E-2</v>
      </c>
      <c r="D2" s="2">
        <v>1340</v>
      </c>
      <c r="E2" s="2">
        <v>0</v>
      </c>
      <c r="F2" s="2">
        <v>0</v>
      </c>
      <c r="G2" s="2">
        <v>0</v>
      </c>
      <c r="H2" s="2">
        <v>55</v>
      </c>
      <c r="I2" s="3">
        <v>0.96</v>
      </c>
      <c r="J2" s="3">
        <v>0</v>
      </c>
      <c r="K2" s="3">
        <v>0</v>
      </c>
      <c r="L2" s="3">
        <v>0</v>
      </c>
      <c r="M2" s="3">
        <v>0.04</v>
      </c>
      <c r="O2" s="37"/>
      <c r="P2" s="37"/>
      <c r="Q2" s="37"/>
      <c r="R2" s="37"/>
      <c r="S2" s="37"/>
      <c r="T2" s="37"/>
      <c r="U2" s="37"/>
      <c r="V2" s="37"/>
      <c r="W2" s="37"/>
      <c r="X2" s="37"/>
      <c r="Y2" s="37"/>
      <c r="Z2" s="37"/>
    </row>
    <row r="3" spans="1:26" x14ac:dyDescent="0.35">
      <c r="A3" t="s">
        <v>646</v>
      </c>
      <c r="B3" s="2">
        <v>10755</v>
      </c>
      <c r="C3" s="3">
        <v>0.08</v>
      </c>
      <c r="D3" s="2">
        <v>2745</v>
      </c>
      <c r="E3" s="2">
        <v>4240</v>
      </c>
      <c r="F3" s="2">
        <v>2275</v>
      </c>
      <c r="G3" s="2">
        <v>4460</v>
      </c>
      <c r="H3" s="2">
        <v>1415</v>
      </c>
      <c r="I3" s="3">
        <v>0.26</v>
      </c>
      <c r="J3" s="3">
        <v>0.39</v>
      </c>
      <c r="K3" s="3">
        <v>0.21</v>
      </c>
      <c r="L3" s="3">
        <v>0.41</v>
      </c>
      <c r="M3" s="3">
        <v>0.13</v>
      </c>
      <c r="O3" s="37"/>
      <c r="P3" s="37"/>
      <c r="Q3" s="37"/>
      <c r="R3" s="37"/>
      <c r="S3" s="37"/>
      <c r="T3" s="37"/>
      <c r="U3" s="37"/>
      <c r="V3" s="37"/>
      <c r="W3" s="37"/>
      <c r="X3" s="37"/>
      <c r="Y3" s="37"/>
      <c r="Z3" s="37"/>
    </row>
    <row r="4" spans="1:26" x14ac:dyDescent="0.35">
      <c r="A4" t="s">
        <v>647</v>
      </c>
      <c r="B4" s="2">
        <v>9545</v>
      </c>
      <c r="C4" s="3">
        <v>0.08</v>
      </c>
      <c r="D4" s="2">
        <v>2695</v>
      </c>
      <c r="E4" s="2">
        <v>3080</v>
      </c>
      <c r="F4" s="2">
        <v>2670</v>
      </c>
      <c r="G4" s="2">
        <v>6255</v>
      </c>
      <c r="H4" s="2">
        <v>1195</v>
      </c>
      <c r="I4" s="3">
        <v>0.28000000000000003</v>
      </c>
      <c r="J4" s="3">
        <v>0.32</v>
      </c>
      <c r="K4" s="3">
        <v>0.28000000000000003</v>
      </c>
      <c r="L4" s="3">
        <v>0.66</v>
      </c>
      <c r="M4" s="3">
        <v>0.13</v>
      </c>
      <c r="O4" s="37"/>
      <c r="P4" s="37"/>
      <c r="Q4" s="37"/>
      <c r="R4" s="37"/>
      <c r="S4" s="37"/>
      <c r="T4" s="37"/>
      <c r="U4" s="37"/>
      <c r="V4" s="37"/>
      <c r="W4" s="37"/>
      <c r="X4" s="37"/>
      <c r="Y4" s="37"/>
      <c r="Z4" s="37"/>
    </row>
    <row r="5" spans="1:26" x14ac:dyDescent="0.35">
      <c r="A5" t="s">
        <v>648</v>
      </c>
      <c r="B5" s="2">
        <v>6765</v>
      </c>
      <c r="C5" s="3">
        <v>0.08</v>
      </c>
      <c r="D5" s="2">
        <v>2585</v>
      </c>
      <c r="E5" s="2">
        <v>2145</v>
      </c>
      <c r="F5" s="2">
        <v>1980</v>
      </c>
      <c r="G5" s="2">
        <v>4790</v>
      </c>
      <c r="H5" s="2">
        <v>555</v>
      </c>
      <c r="I5" s="3">
        <v>0.38</v>
      </c>
      <c r="J5" s="3">
        <v>0.32</v>
      </c>
      <c r="K5" s="3">
        <v>0.28999999999999998</v>
      </c>
      <c r="L5" s="3">
        <v>0.71</v>
      </c>
      <c r="M5" s="3">
        <v>0.08</v>
      </c>
      <c r="O5" s="37"/>
      <c r="P5" s="37"/>
      <c r="Q5" s="37"/>
      <c r="R5" s="37"/>
      <c r="S5" s="37"/>
      <c r="T5" s="37"/>
      <c r="U5" s="37"/>
      <c r="V5" s="37"/>
      <c r="W5" s="37"/>
      <c r="X5" s="37"/>
      <c r="Y5" s="37"/>
      <c r="Z5" s="37"/>
    </row>
    <row r="6" spans="1:26" x14ac:dyDescent="0.35">
      <c r="A6" t="s">
        <v>649</v>
      </c>
      <c r="B6" s="2">
        <v>6835</v>
      </c>
      <c r="C6" s="3">
        <v>0.08</v>
      </c>
      <c r="D6" s="2">
        <v>2700</v>
      </c>
      <c r="E6" s="2">
        <v>1975</v>
      </c>
      <c r="F6" s="2">
        <v>1855</v>
      </c>
      <c r="G6" s="2">
        <v>4610</v>
      </c>
      <c r="H6" s="2">
        <v>795</v>
      </c>
      <c r="I6" s="3">
        <v>0.4</v>
      </c>
      <c r="J6" s="3">
        <v>0.28999999999999998</v>
      </c>
      <c r="K6" s="3">
        <v>0.27</v>
      </c>
      <c r="L6" s="3">
        <v>0.67</v>
      </c>
      <c r="M6" s="3">
        <v>0.12</v>
      </c>
      <c r="O6" s="37"/>
      <c r="P6" s="37"/>
      <c r="Q6" s="37"/>
      <c r="R6" s="37"/>
      <c r="S6" s="37"/>
      <c r="T6" s="37"/>
      <c r="U6" s="37"/>
      <c r="V6" s="37"/>
      <c r="W6" s="37"/>
      <c r="X6" s="37"/>
      <c r="Y6" s="37"/>
      <c r="Z6" s="37"/>
    </row>
    <row r="7" spans="1:26" x14ac:dyDescent="0.35">
      <c r="A7" t="s">
        <v>705</v>
      </c>
      <c r="B7" s="2">
        <v>35295</v>
      </c>
      <c r="C7" s="3">
        <v>0.08</v>
      </c>
      <c r="D7" s="2">
        <v>12070</v>
      </c>
      <c r="E7" s="2">
        <v>11435</v>
      </c>
      <c r="F7" s="2">
        <v>8780</v>
      </c>
      <c r="G7" s="2">
        <v>20115</v>
      </c>
      <c r="H7" s="2">
        <v>4015</v>
      </c>
      <c r="I7" s="3">
        <v>0.34</v>
      </c>
      <c r="J7" s="3">
        <v>0.32</v>
      </c>
      <c r="K7" s="3">
        <v>0.25</v>
      </c>
      <c r="L7" s="3">
        <v>0.56999999999999995</v>
      </c>
      <c r="M7" s="3">
        <v>0.11</v>
      </c>
      <c r="O7" s="37"/>
      <c r="P7" s="37"/>
      <c r="Q7" s="37"/>
      <c r="R7" s="37"/>
      <c r="S7" s="37"/>
      <c r="T7" s="37"/>
      <c r="U7" s="37"/>
      <c r="V7" s="37"/>
      <c r="W7" s="37"/>
      <c r="X7" s="37"/>
      <c r="Y7" s="37"/>
      <c r="Z7" s="37"/>
    </row>
    <row r="8" spans="1:26" x14ac:dyDescent="0.35">
      <c r="A8" t="s">
        <v>650</v>
      </c>
      <c r="B8" s="2">
        <v>300</v>
      </c>
      <c r="C8" s="3">
        <v>0.02</v>
      </c>
      <c r="D8" s="2">
        <v>285</v>
      </c>
      <c r="E8" s="2">
        <v>0</v>
      </c>
      <c r="F8" s="2">
        <v>0</v>
      </c>
      <c r="G8" s="2">
        <v>0</v>
      </c>
      <c r="H8" s="2">
        <v>15</v>
      </c>
      <c r="I8" s="3">
        <v>0.95</v>
      </c>
      <c r="J8" s="3">
        <v>0</v>
      </c>
      <c r="K8" s="3">
        <v>0</v>
      </c>
      <c r="L8" s="3">
        <v>0</v>
      </c>
      <c r="M8" s="3">
        <v>0.05</v>
      </c>
      <c r="O8" s="37"/>
      <c r="P8" s="37"/>
      <c r="Q8" s="37"/>
      <c r="R8" s="37"/>
      <c r="S8" s="37"/>
      <c r="T8" s="37"/>
      <c r="U8" s="37"/>
      <c r="V8" s="37"/>
      <c r="W8" s="37"/>
      <c r="X8" s="37"/>
      <c r="Y8" s="37"/>
      <c r="Z8" s="37"/>
    </row>
    <row r="9" spans="1:26" x14ac:dyDescent="0.35">
      <c r="A9" t="s">
        <v>651</v>
      </c>
      <c r="B9" s="2">
        <v>1860</v>
      </c>
      <c r="C9" s="3">
        <v>0.01</v>
      </c>
      <c r="D9" s="2">
        <v>515</v>
      </c>
      <c r="E9" s="2">
        <v>745</v>
      </c>
      <c r="F9" s="2">
        <v>420</v>
      </c>
      <c r="G9" s="2">
        <v>795</v>
      </c>
      <c r="H9" s="2">
        <v>195</v>
      </c>
      <c r="I9" s="3">
        <v>0.28000000000000003</v>
      </c>
      <c r="J9" s="3">
        <v>0.4</v>
      </c>
      <c r="K9" s="3">
        <v>0.23</v>
      </c>
      <c r="L9" s="3">
        <v>0.43</v>
      </c>
      <c r="M9" s="3">
        <v>0.1</v>
      </c>
      <c r="O9" s="37"/>
      <c r="P9" s="37"/>
      <c r="Q9" s="37"/>
      <c r="R9" s="37"/>
      <c r="S9" s="37"/>
      <c r="T9" s="37"/>
      <c r="U9" s="37"/>
      <c r="V9" s="37"/>
      <c r="W9" s="37"/>
      <c r="X9" s="37"/>
      <c r="Y9" s="37"/>
      <c r="Z9" s="37"/>
    </row>
    <row r="10" spans="1:26" x14ac:dyDescent="0.35">
      <c r="A10" t="s">
        <v>652</v>
      </c>
      <c r="B10" s="2">
        <v>2010</v>
      </c>
      <c r="C10" s="3">
        <v>0.02</v>
      </c>
      <c r="D10" s="2">
        <v>520</v>
      </c>
      <c r="E10" s="2">
        <v>670</v>
      </c>
      <c r="F10" s="2">
        <v>635</v>
      </c>
      <c r="G10" s="2">
        <v>1245</v>
      </c>
      <c r="H10" s="2">
        <v>235</v>
      </c>
      <c r="I10" s="3">
        <v>0.26</v>
      </c>
      <c r="J10" s="3">
        <v>0.33</v>
      </c>
      <c r="K10" s="3">
        <v>0.32</v>
      </c>
      <c r="L10" s="3">
        <v>0.62</v>
      </c>
      <c r="M10" s="3">
        <v>0.12</v>
      </c>
      <c r="O10" s="37"/>
      <c r="P10" s="37"/>
      <c r="Q10" s="37"/>
      <c r="R10" s="37"/>
      <c r="S10" s="37"/>
      <c r="T10" s="37"/>
      <c r="U10" s="37"/>
      <c r="V10" s="37"/>
      <c r="W10" s="37"/>
      <c r="X10" s="37"/>
      <c r="Y10" s="37"/>
      <c r="Z10" s="37"/>
    </row>
    <row r="11" spans="1:26" x14ac:dyDescent="0.35">
      <c r="A11" t="s">
        <v>653</v>
      </c>
      <c r="B11" s="2">
        <v>1465</v>
      </c>
      <c r="C11" s="3">
        <v>0.02</v>
      </c>
      <c r="D11" s="2">
        <v>515</v>
      </c>
      <c r="E11" s="2">
        <v>470</v>
      </c>
      <c r="F11" s="2">
        <v>480</v>
      </c>
      <c r="G11" s="2">
        <v>980</v>
      </c>
      <c r="H11" s="2">
        <v>150</v>
      </c>
      <c r="I11" s="3">
        <v>0.35</v>
      </c>
      <c r="J11" s="3">
        <v>0.32</v>
      </c>
      <c r="K11" s="3">
        <v>0.33</v>
      </c>
      <c r="L11" s="3">
        <v>0.67</v>
      </c>
      <c r="M11" s="3">
        <v>0.1</v>
      </c>
      <c r="O11" s="37"/>
      <c r="P11" s="37"/>
      <c r="Q11" s="37"/>
      <c r="R11" s="37"/>
      <c r="S11" s="37"/>
      <c r="T11" s="37"/>
      <c r="U11" s="37"/>
      <c r="V11" s="37"/>
      <c r="W11" s="37"/>
      <c r="X11" s="37"/>
      <c r="Y11" s="37"/>
      <c r="Z11" s="37"/>
    </row>
    <row r="12" spans="1:26" x14ac:dyDescent="0.35">
      <c r="A12" t="s">
        <v>654</v>
      </c>
      <c r="B12" s="2">
        <v>1445</v>
      </c>
      <c r="C12" s="3">
        <v>0.02</v>
      </c>
      <c r="D12" s="2">
        <v>585</v>
      </c>
      <c r="E12" s="2">
        <v>380</v>
      </c>
      <c r="F12" s="2">
        <v>385</v>
      </c>
      <c r="G12" s="2">
        <v>980</v>
      </c>
      <c r="H12" s="2">
        <v>155</v>
      </c>
      <c r="I12" s="3">
        <v>0.4</v>
      </c>
      <c r="J12" s="3">
        <v>0.26</v>
      </c>
      <c r="K12" s="3">
        <v>0.27</v>
      </c>
      <c r="L12" s="3">
        <v>0.68</v>
      </c>
      <c r="M12" s="3">
        <v>0.11</v>
      </c>
      <c r="O12" s="37"/>
      <c r="P12" s="37"/>
      <c r="Q12" s="37"/>
      <c r="R12" s="37"/>
      <c r="S12" s="37"/>
      <c r="T12" s="37"/>
      <c r="U12" s="37"/>
      <c r="V12" s="37"/>
      <c r="W12" s="37"/>
      <c r="X12" s="37"/>
      <c r="Y12" s="37"/>
      <c r="Z12" s="37"/>
    </row>
    <row r="13" spans="1:26" x14ac:dyDescent="0.35">
      <c r="A13" t="s">
        <v>706</v>
      </c>
      <c r="B13" s="2">
        <v>7075</v>
      </c>
      <c r="C13" s="3">
        <v>0.02</v>
      </c>
      <c r="D13" s="2">
        <v>2420</v>
      </c>
      <c r="E13" s="2">
        <v>2265</v>
      </c>
      <c r="F13" s="2">
        <v>1920</v>
      </c>
      <c r="G13" s="2">
        <v>4000</v>
      </c>
      <c r="H13" s="2">
        <v>745</v>
      </c>
      <c r="I13" s="3">
        <v>0.34</v>
      </c>
      <c r="J13" s="3">
        <v>0.32</v>
      </c>
      <c r="K13" s="3">
        <v>0.27</v>
      </c>
      <c r="L13" s="3">
        <v>0.56999999999999995</v>
      </c>
      <c r="M13" s="3">
        <v>0.11</v>
      </c>
      <c r="O13" s="37"/>
      <c r="P13" s="37"/>
      <c r="Q13" s="37"/>
      <c r="R13" s="37"/>
      <c r="S13" s="37"/>
      <c r="T13" s="37"/>
      <c r="U13" s="37"/>
      <c r="V13" s="37"/>
      <c r="W13" s="37"/>
      <c r="X13" s="37"/>
      <c r="Y13" s="37"/>
      <c r="Z13" s="37"/>
    </row>
    <row r="14" spans="1:26" x14ac:dyDescent="0.35">
      <c r="A14" t="s">
        <v>655</v>
      </c>
      <c r="B14" s="2">
        <v>430</v>
      </c>
      <c r="C14" s="3">
        <v>0.02</v>
      </c>
      <c r="D14" s="2">
        <v>415</v>
      </c>
      <c r="E14" s="2">
        <v>0</v>
      </c>
      <c r="F14" s="2">
        <v>0</v>
      </c>
      <c r="G14" s="2">
        <v>0</v>
      </c>
      <c r="H14" s="2">
        <v>15</v>
      </c>
      <c r="I14" s="3">
        <v>0.97</v>
      </c>
      <c r="J14" s="3">
        <v>0</v>
      </c>
      <c r="K14" s="3">
        <v>0</v>
      </c>
      <c r="L14" s="3">
        <v>0</v>
      </c>
      <c r="M14" s="3">
        <v>0.03</v>
      </c>
      <c r="O14" s="37"/>
      <c r="P14" s="37"/>
      <c r="Q14" s="37"/>
      <c r="R14" s="37"/>
      <c r="S14" s="37"/>
      <c r="T14" s="37"/>
      <c r="U14" s="37"/>
      <c r="V14" s="37"/>
      <c r="W14" s="37"/>
      <c r="X14" s="37"/>
      <c r="Y14" s="37"/>
      <c r="Z14" s="37"/>
    </row>
    <row r="15" spans="1:26" x14ac:dyDescent="0.35">
      <c r="A15" t="s">
        <v>656</v>
      </c>
      <c r="B15" s="2">
        <v>3300</v>
      </c>
      <c r="C15" s="3">
        <v>0.03</v>
      </c>
      <c r="D15" s="2">
        <v>855</v>
      </c>
      <c r="E15" s="2">
        <v>1405</v>
      </c>
      <c r="F15" s="2">
        <v>725</v>
      </c>
      <c r="G15" s="2">
        <v>1435</v>
      </c>
      <c r="H15" s="2">
        <v>375</v>
      </c>
      <c r="I15" s="3">
        <v>0.26</v>
      </c>
      <c r="J15" s="3">
        <v>0.43</v>
      </c>
      <c r="K15" s="3">
        <v>0.22</v>
      </c>
      <c r="L15" s="3">
        <v>0.43</v>
      </c>
      <c r="M15" s="3">
        <v>0.11</v>
      </c>
      <c r="O15" s="37"/>
      <c r="P15" s="37"/>
      <c r="Q15" s="37"/>
      <c r="R15" s="37"/>
      <c r="S15" s="37"/>
      <c r="T15" s="37"/>
      <c r="U15" s="37"/>
      <c r="V15" s="37"/>
      <c r="W15" s="37"/>
      <c r="X15" s="37"/>
      <c r="Y15" s="37"/>
      <c r="Z15" s="37"/>
    </row>
    <row r="16" spans="1:26" x14ac:dyDescent="0.35">
      <c r="A16" t="s">
        <v>657</v>
      </c>
      <c r="B16" s="2">
        <v>3080</v>
      </c>
      <c r="C16" s="3">
        <v>0.03</v>
      </c>
      <c r="D16" s="2">
        <v>845</v>
      </c>
      <c r="E16" s="2">
        <v>1105</v>
      </c>
      <c r="F16" s="2">
        <v>910</v>
      </c>
      <c r="G16" s="2">
        <v>2055</v>
      </c>
      <c r="H16" s="2">
        <v>320</v>
      </c>
      <c r="I16" s="3">
        <v>0.27</v>
      </c>
      <c r="J16" s="3">
        <v>0.36</v>
      </c>
      <c r="K16" s="3">
        <v>0.3</v>
      </c>
      <c r="L16" s="3">
        <v>0.67</v>
      </c>
      <c r="M16" s="3">
        <v>0.1</v>
      </c>
      <c r="O16" s="37"/>
      <c r="P16" s="37"/>
      <c r="Q16" s="37"/>
      <c r="R16" s="37"/>
      <c r="S16" s="37"/>
      <c r="T16" s="37"/>
      <c r="U16" s="37"/>
      <c r="V16" s="37"/>
      <c r="W16" s="37"/>
      <c r="X16" s="37"/>
      <c r="Y16" s="37"/>
      <c r="Z16" s="37"/>
    </row>
    <row r="17" spans="1:26" x14ac:dyDescent="0.35">
      <c r="A17" t="s">
        <v>658</v>
      </c>
      <c r="B17" s="2">
        <v>2290</v>
      </c>
      <c r="C17" s="3">
        <v>0.03</v>
      </c>
      <c r="D17" s="2">
        <v>820</v>
      </c>
      <c r="E17" s="2">
        <v>765</v>
      </c>
      <c r="F17" s="2">
        <v>745</v>
      </c>
      <c r="G17" s="2">
        <v>1555</v>
      </c>
      <c r="H17" s="2">
        <v>195</v>
      </c>
      <c r="I17" s="3">
        <v>0.36</v>
      </c>
      <c r="J17" s="3">
        <v>0.33</v>
      </c>
      <c r="K17" s="3">
        <v>0.33</v>
      </c>
      <c r="L17" s="3">
        <v>0.68</v>
      </c>
      <c r="M17" s="3">
        <v>0.09</v>
      </c>
      <c r="O17" s="37"/>
      <c r="P17" s="37"/>
      <c r="Q17" s="37"/>
      <c r="R17" s="37"/>
      <c r="S17" s="37"/>
      <c r="T17" s="37"/>
      <c r="U17" s="37"/>
      <c r="V17" s="37"/>
      <c r="W17" s="37"/>
      <c r="X17" s="37"/>
      <c r="Y17" s="37"/>
      <c r="Z17" s="37"/>
    </row>
    <row r="18" spans="1:26" x14ac:dyDescent="0.35">
      <c r="A18" t="s">
        <v>659</v>
      </c>
      <c r="B18" s="2">
        <v>2315</v>
      </c>
      <c r="C18" s="3">
        <v>0.03</v>
      </c>
      <c r="D18" s="2">
        <v>910</v>
      </c>
      <c r="E18" s="2">
        <v>690</v>
      </c>
      <c r="F18" s="2">
        <v>640</v>
      </c>
      <c r="G18" s="2">
        <v>1570</v>
      </c>
      <c r="H18" s="2">
        <v>245</v>
      </c>
      <c r="I18" s="3">
        <v>0.39</v>
      </c>
      <c r="J18" s="3">
        <v>0.3</v>
      </c>
      <c r="K18" s="3">
        <v>0.28000000000000003</v>
      </c>
      <c r="L18" s="3">
        <v>0.68</v>
      </c>
      <c r="M18" s="3">
        <v>0.11</v>
      </c>
      <c r="O18" s="37"/>
      <c r="P18" s="37"/>
      <c r="Q18" s="37"/>
      <c r="R18" s="37"/>
      <c r="S18" s="37"/>
      <c r="T18" s="37"/>
      <c r="U18" s="37"/>
      <c r="V18" s="37"/>
      <c r="W18" s="37"/>
      <c r="X18" s="37"/>
      <c r="Y18" s="37"/>
      <c r="Z18" s="37"/>
    </row>
    <row r="19" spans="1:26" x14ac:dyDescent="0.35">
      <c r="A19" t="s">
        <v>707</v>
      </c>
      <c r="B19" s="2">
        <v>11415</v>
      </c>
      <c r="C19" s="3">
        <v>0.03</v>
      </c>
      <c r="D19" s="2">
        <v>3845</v>
      </c>
      <c r="E19" s="2">
        <v>3965</v>
      </c>
      <c r="F19" s="2">
        <v>3020</v>
      </c>
      <c r="G19" s="2">
        <v>6610</v>
      </c>
      <c r="H19" s="2">
        <v>1150</v>
      </c>
      <c r="I19" s="3">
        <v>0.34</v>
      </c>
      <c r="J19" s="3">
        <v>0.35</v>
      </c>
      <c r="K19" s="3">
        <v>0.26</v>
      </c>
      <c r="L19" s="3">
        <v>0.57999999999999996</v>
      </c>
      <c r="M19" s="3">
        <v>0.1</v>
      </c>
      <c r="O19" s="37"/>
      <c r="P19" s="37"/>
      <c r="Q19" s="37"/>
      <c r="R19" s="37"/>
      <c r="S19" s="37"/>
      <c r="T19" s="37"/>
      <c r="U19" s="37"/>
      <c r="V19" s="37"/>
      <c r="W19" s="37"/>
      <c r="X19" s="37"/>
      <c r="Y19" s="37"/>
      <c r="Z19" s="37"/>
    </row>
    <row r="20" spans="1:26" x14ac:dyDescent="0.35">
      <c r="A20" t="s">
        <v>488</v>
      </c>
      <c r="B20" s="2">
        <v>1320</v>
      </c>
      <c r="C20" s="3">
        <v>7.0000000000000007E-2</v>
      </c>
      <c r="D20" s="2">
        <v>1275</v>
      </c>
      <c r="E20" s="2">
        <v>0</v>
      </c>
      <c r="F20" s="2">
        <v>0</v>
      </c>
      <c r="G20" s="2">
        <v>0</v>
      </c>
      <c r="H20" s="2">
        <v>45</v>
      </c>
      <c r="I20" s="3">
        <v>0.96</v>
      </c>
      <c r="J20" s="3">
        <v>0</v>
      </c>
      <c r="K20" s="3">
        <v>0</v>
      </c>
      <c r="L20" s="3">
        <v>0</v>
      </c>
      <c r="M20" s="3">
        <v>0.04</v>
      </c>
      <c r="O20" s="37"/>
      <c r="P20" s="37"/>
      <c r="Q20" s="37"/>
      <c r="R20" s="37"/>
      <c r="S20" s="37"/>
      <c r="T20" s="37"/>
      <c r="U20" s="37"/>
      <c r="V20" s="37"/>
      <c r="W20" s="37"/>
      <c r="X20" s="37"/>
      <c r="Y20" s="37"/>
      <c r="Z20" s="37"/>
    </row>
    <row r="21" spans="1:26" x14ac:dyDescent="0.35">
      <c r="A21" t="s">
        <v>489</v>
      </c>
      <c r="B21" s="2">
        <v>9455</v>
      </c>
      <c r="C21" s="3">
        <v>7.0000000000000007E-2</v>
      </c>
      <c r="D21" s="2">
        <v>2530</v>
      </c>
      <c r="E21" s="2">
        <v>3825</v>
      </c>
      <c r="F21" s="2">
        <v>1970</v>
      </c>
      <c r="G21" s="2">
        <v>4120</v>
      </c>
      <c r="H21" s="2">
        <v>1090</v>
      </c>
      <c r="I21" s="3">
        <v>0.27</v>
      </c>
      <c r="J21" s="3">
        <v>0.4</v>
      </c>
      <c r="K21" s="3">
        <v>0.21</v>
      </c>
      <c r="L21" s="3">
        <v>0.44</v>
      </c>
      <c r="M21" s="3">
        <v>0.12</v>
      </c>
      <c r="O21" s="37"/>
      <c r="P21" s="37"/>
      <c r="Q21" s="37"/>
      <c r="R21" s="37"/>
      <c r="S21" s="37"/>
      <c r="T21" s="37"/>
      <c r="U21" s="37"/>
      <c r="V21" s="37"/>
      <c r="W21" s="37"/>
      <c r="X21" s="37"/>
      <c r="Y21" s="37"/>
      <c r="Z21" s="37"/>
    </row>
    <row r="22" spans="1:26" x14ac:dyDescent="0.35">
      <c r="A22" t="s">
        <v>490</v>
      </c>
      <c r="B22" s="2">
        <v>8490</v>
      </c>
      <c r="C22" s="3">
        <v>7.0000000000000007E-2</v>
      </c>
      <c r="D22" s="2">
        <v>2515</v>
      </c>
      <c r="E22" s="2">
        <v>2825</v>
      </c>
      <c r="F22" s="2">
        <v>2490</v>
      </c>
      <c r="G22" s="2">
        <v>5685</v>
      </c>
      <c r="H22" s="2">
        <v>880</v>
      </c>
      <c r="I22" s="3">
        <v>0.3</v>
      </c>
      <c r="J22" s="3">
        <v>0.33</v>
      </c>
      <c r="K22" s="3">
        <v>0.28999999999999998</v>
      </c>
      <c r="L22" s="3">
        <v>0.67</v>
      </c>
      <c r="M22" s="3">
        <v>0.1</v>
      </c>
      <c r="O22" s="37"/>
      <c r="P22" s="37"/>
      <c r="Q22" s="37"/>
      <c r="R22" s="37"/>
      <c r="S22" s="37"/>
      <c r="T22" s="37"/>
      <c r="U22" s="37"/>
      <c r="V22" s="37"/>
      <c r="W22" s="37"/>
      <c r="X22" s="37"/>
      <c r="Y22" s="37"/>
      <c r="Z22" s="37"/>
    </row>
    <row r="23" spans="1:26" x14ac:dyDescent="0.35">
      <c r="A23" t="s">
        <v>491</v>
      </c>
      <c r="B23" s="2">
        <v>6440</v>
      </c>
      <c r="C23" s="3">
        <v>0.08</v>
      </c>
      <c r="D23" s="2">
        <v>2465</v>
      </c>
      <c r="E23" s="2">
        <v>2215</v>
      </c>
      <c r="F23" s="2">
        <v>1890</v>
      </c>
      <c r="G23" s="2">
        <v>4605</v>
      </c>
      <c r="H23" s="2">
        <v>490</v>
      </c>
      <c r="I23" s="3">
        <v>0.38</v>
      </c>
      <c r="J23" s="3">
        <v>0.34</v>
      </c>
      <c r="K23" s="3">
        <v>0.28999999999999998</v>
      </c>
      <c r="L23" s="3">
        <v>0.72</v>
      </c>
      <c r="M23" s="3">
        <v>0.08</v>
      </c>
      <c r="O23" s="37"/>
      <c r="P23" s="37"/>
      <c r="Q23" s="37"/>
      <c r="R23" s="37"/>
      <c r="S23" s="37"/>
      <c r="T23" s="37"/>
      <c r="U23" s="37"/>
      <c r="V23" s="37"/>
      <c r="W23" s="37"/>
      <c r="X23" s="37"/>
      <c r="Y23" s="37"/>
      <c r="Z23" s="37"/>
    </row>
    <row r="24" spans="1:26" x14ac:dyDescent="0.35">
      <c r="A24" t="s">
        <v>492</v>
      </c>
      <c r="B24" s="2">
        <v>6250</v>
      </c>
      <c r="C24" s="3">
        <v>7.0000000000000007E-2</v>
      </c>
      <c r="D24" s="2">
        <v>2515</v>
      </c>
      <c r="E24" s="2">
        <v>1865</v>
      </c>
      <c r="F24" s="2">
        <v>1645</v>
      </c>
      <c r="G24" s="2">
        <v>4375</v>
      </c>
      <c r="H24" s="2">
        <v>640</v>
      </c>
      <c r="I24" s="3">
        <v>0.4</v>
      </c>
      <c r="J24" s="3">
        <v>0.3</v>
      </c>
      <c r="K24" s="3">
        <v>0.26</v>
      </c>
      <c r="L24" s="3">
        <v>0.7</v>
      </c>
      <c r="M24" s="3">
        <v>0.1</v>
      </c>
      <c r="O24" s="37"/>
      <c r="P24" s="37"/>
      <c r="Q24" s="37"/>
      <c r="R24" s="37"/>
      <c r="S24" s="37"/>
      <c r="T24" s="37"/>
      <c r="U24" s="37"/>
      <c r="V24" s="37"/>
      <c r="W24" s="37"/>
      <c r="X24" s="37"/>
      <c r="Y24" s="37"/>
      <c r="Z24" s="37"/>
    </row>
    <row r="25" spans="1:26" x14ac:dyDescent="0.35">
      <c r="A25" t="s">
        <v>611</v>
      </c>
      <c r="B25" s="2">
        <v>31955</v>
      </c>
      <c r="C25" s="3">
        <v>7.0000000000000007E-2</v>
      </c>
      <c r="D25" s="2">
        <v>11300</v>
      </c>
      <c r="E25" s="2">
        <v>10730</v>
      </c>
      <c r="F25" s="2">
        <v>7995</v>
      </c>
      <c r="G25" s="2">
        <v>18785</v>
      </c>
      <c r="H25" s="2">
        <v>3140</v>
      </c>
      <c r="I25" s="3">
        <v>0.35</v>
      </c>
      <c r="J25" s="3">
        <v>0.34</v>
      </c>
      <c r="K25" s="3">
        <v>0.25</v>
      </c>
      <c r="L25" s="3">
        <v>0.59</v>
      </c>
      <c r="M25" s="3">
        <v>0.1</v>
      </c>
      <c r="O25" s="37"/>
      <c r="P25" s="37"/>
      <c r="Q25" s="37"/>
      <c r="R25" s="37"/>
      <c r="S25" s="37"/>
      <c r="T25" s="37"/>
      <c r="U25" s="37"/>
      <c r="V25" s="37"/>
      <c r="W25" s="37"/>
      <c r="X25" s="37"/>
      <c r="Y25" s="37"/>
      <c r="Z25" s="37"/>
    </row>
    <row r="26" spans="1:26" x14ac:dyDescent="0.35">
      <c r="A26" t="s">
        <v>660</v>
      </c>
      <c r="B26" s="2">
        <v>900</v>
      </c>
      <c r="C26" s="3">
        <v>0.05</v>
      </c>
      <c r="D26" s="2">
        <v>860</v>
      </c>
      <c r="E26" s="2">
        <v>0</v>
      </c>
      <c r="F26" s="2">
        <v>0</v>
      </c>
      <c r="G26" s="2">
        <v>0</v>
      </c>
      <c r="H26" s="2">
        <v>40</v>
      </c>
      <c r="I26" s="3">
        <v>0.96</v>
      </c>
      <c r="J26" s="3">
        <v>0</v>
      </c>
      <c r="K26" s="3">
        <v>0</v>
      </c>
      <c r="L26" s="3">
        <v>0</v>
      </c>
      <c r="M26" s="3">
        <v>0.04</v>
      </c>
      <c r="O26" s="37"/>
      <c r="P26" s="37"/>
      <c r="Q26" s="37"/>
      <c r="R26" s="37"/>
      <c r="S26" s="37"/>
      <c r="T26" s="37"/>
      <c r="U26" s="37"/>
      <c r="V26" s="37"/>
      <c r="W26" s="37"/>
      <c r="X26" s="37"/>
      <c r="Y26" s="37"/>
      <c r="Z26" s="37"/>
    </row>
    <row r="27" spans="1:26" x14ac:dyDescent="0.35">
      <c r="A27" t="s">
        <v>661</v>
      </c>
      <c r="B27" s="2">
        <v>6305</v>
      </c>
      <c r="C27" s="3">
        <v>0.05</v>
      </c>
      <c r="D27" s="2">
        <v>1695</v>
      </c>
      <c r="E27" s="2">
        <v>2480</v>
      </c>
      <c r="F27" s="2">
        <v>1380</v>
      </c>
      <c r="G27" s="2">
        <v>2800</v>
      </c>
      <c r="H27" s="2">
        <v>740</v>
      </c>
      <c r="I27" s="3">
        <v>0.27</v>
      </c>
      <c r="J27" s="3">
        <v>0.39</v>
      </c>
      <c r="K27" s="3">
        <v>0.22</v>
      </c>
      <c r="L27" s="3">
        <v>0.44</v>
      </c>
      <c r="M27" s="3">
        <v>0.12</v>
      </c>
      <c r="O27" s="37"/>
      <c r="P27" s="37"/>
      <c r="Q27" s="37"/>
      <c r="R27" s="37"/>
      <c r="S27" s="37"/>
      <c r="T27" s="37"/>
      <c r="U27" s="37"/>
      <c r="V27" s="37"/>
      <c r="W27" s="37"/>
      <c r="X27" s="37"/>
      <c r="Y27" s="37"/>
      <c r="Z27" s="37"/>
    </row>
    <row r="28" spans="1:26" x14ac:dyDescent="0.35">
      <c r="A28" t="s">
        <v>662</v>
      </c>
      <c r="B28" s="2">
        <v>5960</v>
      </c>
      <c r="C28" s="3">
        <v>0.05</v>
      </c>
      <c r="D28" s="2">
        <v>1700</v>
      </c>
      <c r="E28" s="2">
        <v>1965</v>
      </c>
      <c r="F28" s="2">
        <v>1720</v>
      </c>
      <c r="G28" s="2">
        <v>3995</v>
      </c>
      <c r="H28" s="2">
        <v>650</v>
      </c>
      <c r="I28" s="3">
        <v>0.28000000000000003</v>
      </c>
      <c r="J28" s="3">
        <v>0.33</v>
      </c>
      <c r="K28" s="3">
        <v>0.28999999999999998</v>
      </c>
      <c r="L28" s="3">
        <v>0.67</v>
      </c>
      <c r="M28" s="3">
        <v>0.11</v>
      </c>
      <c r="O28" s="37"/>
      <c r="P28" s="37"/>
      <c r="Q28" s="37"/>
      <c r="R28" s="37"/>
      <c r="S28" s="37"/>
      <c r="T28" s="37"/>
      <c r="U28" s="37"/>
      <c r="V28" s="37"/>
      <c r="W28" s="37"/>
      <c r="X28" s="37"/>
      <c r="Y28" s="37"/>
      <c r="Z28" s="37"/>
    </row>
    <row r="29" spans="1:26" x14ac:dyDescent="0.35">
      <c r="A29" t="s">
        <v>663</v>
      </c>
      <c r="B29" s="2">
        <v>4410</v>
      </c>
      <c r="C29" s="3">
        <v>0.05</v>
      </c>
      <c r="D29" s="2">
        <v>1655</v>
      </c>
      <c r="E29" s="2">
        <v>1380</v>
      </c>
      <c r="F29" s="2">
        <v>1235</v>
      </c>
      <c r="G29" s="2">
        <v>3095</v>
      </c>
      <c r="H29" s="2">
        <v>390</v>
      </c>
      <c r="I29" s="3">
        <v>0.38</v>
      </c>
      <c r="J29" s="3">
        <v>0.31</v>
      </c>
      <c r="K29" s="3">
        <v>0.28000000000000003</v>
      </c>
      <c r="L29" s="3">
        <v>0.7</v>
      </c>
      <c r="M29" s="3">
        <v>0.09</v>
      </c>
      <c r="O29" s="37"/>
      <c r="P29" s="37"/>
      <c r="Q29" s="37"/>
      <c r="R29" s="37"/>
      <c r="S29" s="37"/>
      <c r="T29" s="37"/>
      <c r="U29" s="37"/>
      <c r="V29" s="37"/>
      <c r="W29" s="37"/>
      <c r="X29" s="37"/>
      <c r="Y29" s="37"/>
      <c r="Z29" s="37"/>
    </row>
    <row r="30" spans="1:26" x14ac:dyDescent="0.35">
      <c r="A30" t="s">
        <v>664</v>
      </c>
      <c r="B30" s="2">
        <v>4630</v>
      </c>
      <c r="C30" s="3">
        <v>0.05</v>
      </c>
      <c r="D30" s="2">
        <v>1855</v>
      </c>
      <c r="E30" s="2">
        <v>1325</v>
      </c>
      <c r="F30" s="2">
        <v>1165</v>
      </c>
      <c r="G30" s="2">
        <v>3135</v>
      </c>
      <c r="H30" s="2">
        <v>610</v>
      </c>
      <c r="I30" s="3">
        <v>0.4</v>
      </c>
      <c r="J30" s="3">
        <v>0.28999999999999998</v>
      </c>
      <c r="K30" s="3">
        <v>0.25</v>
      </c>
      <c r="L30" s="3">
        <v>0.68</v>
      </c>
      <c r="M30" s="3">
        <v>0.13</v>
      </c>
      <c r="O30" s="37"/>
      <c r="P30" s="37"/>
      <c r="Q30" s="37"/>
      <c r="R30" s="37"/>
      <c r="S30" s="37"/>
      <c r="T30" s="37"/>
      <c r="U30" s="37"/>
      <c r="V30" s="37"/>
      <c r="W30" s="37"/>
      <c r="X30" s="37"/>
      <c r="Y30" s="37"/>
      <c r="Z30" s="37"/>
    </row>
    <row r="31" spans="1:26" x14ac:dyDescent="0.35">
      <c r="A31" t="s">
        <v>708</v>
      </c>
      <c r="B31" s="2">
        <v>22205</v>
      </c>
      <c r="C31" s="3">
        <v>0.05</v>
      </c>
      <c r="D31" s="2">
        <v>7765</v>
      </c>
      <c r="E31" s="2">
        <v>7150</v>
      </c>
      <c r="F31" s="2">
        <v>5500</v>
      </c>
      <c r="G31" s="2">
        <v>13025</v>
      </c>
      <c r="H31" s="2">
        <v>2425</v>
      </c>
      <c r="I31" s="3">
        <v>0.35</v>
      </c>
      <c r="J31" s="3">
        <v>0.32</v>
      </c>
      <c r="K31" s="3">
        <v>0.25</v>
      </c>
      <c r="L31" s="3">
        <v>0.59</v>
      </c>
      <c r="M31" s="3">
        <v>0.11</v>
      </c>
      <c r="O31" s="37"/>
      <c r="P31" s="37"/>
      <c r="Q31" s="37"/>
      <c r="R31" s="37"/>
      <c r="S31" s="37"/>
      <c r="T31" s="37"/>
      <c r="U31" s="37"/>
      <c r="V31" s="37"/>
      <c r="W31" s="37"/>
      <c r="X31" s="37"/>
      <c r="Y31" s="37"/>
      <c r="Z31" s="37"/>
    </row>
    <row r="32" spans="1:26" x14ac:dyDescent="0.35">
      <c r="A32" t="s">
        <v>665</v>
      </c>
      <c r="B32" s="2">
        <v>1425</v>
      </c>
      <c r="C32" s="3">
        <v>7.0000000000000007E-2</v>
      </c>
      <c r="D32" s="2">
        <v>1365</v>
      </c>
      <c r="E32" s="2">
        <v>0</v>
      </c>
      <c r="F32" s="2">
        <v>0</v>
      </c>
      <c r="G32" s="2">
        <v>0</v>
      </c>
      <c r="H32" s="2">
        <v>60</v>
      </c>
      <c r="I32" s="3">
        <v>0.96</v>
      </c>
      <c r="J32" s="3">
        <v>0</v>
      </c>
      <c r="K32" s="3">
        <v>0</v>
      </c>
      <c r="L32" s="3">
        <v>0</v>
      </c>
      <c r="M32" s="3">
        <v>0.04</v>
      </c>
      <c r="O32" s="37"/>
      <c r="P32" s="37"/>
      <c r="Q32" s="37"/>
      <c r="R32" s="37"/>
      <c r="S32" s="37"/>
      <c r="T32" s="37"/>
      <c r="U32" s="37"/>
      <c r="V32" s="37"/>
      <c r="W32" s="37"/>
      <c r="X32" s="37"/>
      <c r="Y32" s="37"/>
      <c r="Z32" s="37"/>
    </row>
    <row r="33" spans="1:26" x14ac:dyDescent="0.35">
      <c r="A33" t="s">
        <v>666</v>
      </c>
      <c r="B33" s="2">
        <v>7895</v>
      </c>
      <c r="C33" s="3">
        <v>0.06</v>
      </c>
      <c r="D33" s="2">
        <v>2220</v>
      </c>
      <c r="E33" s="2">
        <v>3095</v>
      </c>
      <c r="F33" s="2">
        <v>1715</v>
      </c>
      <c r="G33" s="2">
        <v>3525</v>
      </c>
      <c r="H33" s="2">
        <v>860</v>
      </c>
      <c r="I33" s="3">
        <v>0.28000000000000003</v>
      </c>
      <c r="J33" s="3">
        <v>0.39</v>
      </c>
      <c r="K33" s="3">
        <v>0.22</v>
      </c>
      <c r="L33" s="3">
        <v>0.45</v>
      </c>
      <c r="M33" s="3">
        <v>0.11</v>
      </c>
      <c r="O33" s="37"/>
      <c r="P33" s="37"/>
      <c r="Q33" s="37"/>
      <c r="R33" s="37"/>
      <c r="S33" s="37"/>
      <c r="T33" s="37"/>
      <c r="U33" s="37"/>
      <c r="V33" s="37"/>
      <c r="W33" s="37"/>
      <c r="X33" s="37"/>
      <c r="Y33" s="37"/>
      <c r="Z33" s="37"/>
    </row>
    <row r="34" spans="1:26" x14ac:dyDescent="0.35">
      <c r="A34" t="s">
        <v>667</v>
      </c>
      <c r="B34" s="2">
        <v>8920</v>
      </c>
      <c r="C34" s="3">
        <v>0.08</v>
      </c>
      <c r="D34" s="2">
        <v>2515</v>
      </c>
      <c r="E34" s="2">
        <v>2945</v>
      </c>
      <c r="F34" s="2">
        <v>2455</v>
      </c>
      <c r="G34" s="2">
        <v>5955</v>
      </c>
      <c r="H34" s="2">
        <v>1045</v>
      </c>
      <c r="I34" s="3">
        <v>0.28000000000000003</v>
      </c>
      <c r="J34" s="3">
        <v>0.33</v>
      </c>
      <c r="K34" s="3">
        <v>0.28000000000000003</v>
      </c>
      <c r="L34" s="3">
        <v>0.67</v>
      </c>
      <c r="M34" s="3">
        <v>0.12</v>
      </c>
      <c r="O34" s="37"/>
      <c r="P34" s="37"/>
      <c r="Q34" s="37"/>
      <c r="R34" s="37"/>
      <c r="S34" s="37"/>
      <c r="T34" s="37"/>
      <c r="U34" s="37"/>
      <c r="V34" s="37"/>
      <c r="W34" s="37"/>
      <c r="X34" s="37"/>
      <c r="Y34" s="37"/>
      <c r="Z34" s="37"/>
    </row>
    <row r="35" spans="1:26" x14ac:dyDescent="0.35">
      <c r="A35" t="s">
        <v>668</v>
      </c>
      <c r="B35" s="2">
        <v>6335</v>
      </c>
      <c r="C35" s="3">
        <v>0.08</v>
      </c>
      <c r="D35" s="2">
        <v>2370</v>
      </c>
      <c r="E35" s="2">
        <v>2005</v>
      </c>
      <c r="F35" s="2">
        <v>1760</v>
      </c>
      <c r="G35" s="2">
        <v>4450</v>
      </c>
      <c r="H35" s="2">
        <v>560</v>
      </c>
      <c r="I35" s="3">
        <v>0.37</v>
      </c>
      <c r="J35" s="3">
        <v>0.32</v>
      </c>
      <c r="K35" s="3">
        <v>0.28000000000000003</v>
      </c>
      <c r="L35" s="3">
        <v>0.7</v>
      </c>
      <c r="M35" s="3">
        <v>0.09</v>
      </c>
      <c r="O35" s="37"/>
      <c r="P35" s="37"/>
      <c r="Q35" s="37"/>
      <c r="R35" s="37"/>
      <c r="S35" s="37"/>
      <c r="T35" s="37"/>
      <c r="U35" s="37"/>
      <c r="V35" s="37"/>
      <c r="W35" s="37"/>
      <c r="X35" s="37"/>
      <c r="Y35" s="37"/>
      <c r="Z35" s="37"/>
    </row>
    <row r="36" spans="1:26" x14ac:dyDescent="0.35">
      <c r="A36" t="s">
        <v>669</v>
      </c>
      <c r="B36" s="2">
        <v>6940</v>
      </c>
      <c r="C36" s="3">
        <v>0.08</v>
      </c>
      <c r="D36" s="2">
        <v>2680</v>
      </c>
      <c r="E36" s="2">
        <v>1940</v>
      </c>
      <c r="F36" s="2">
        <v>1710</v>
      </c>
      <c r="G36" s="2">
        <v>4675</v>
      </c>
      <c r="H36" s="2">
        <v>865</v>
      </c>
      <c r="I36" s="3">
        <v>0.39</v>
      </c>
      <c r="J36" s="3">
        <v>0.28000000000000003</v>
      </c>
      <c r="K36" s="3">
        <v>0.25</v>
      </c>
      <c r="L36" s="3">
        <v>0.67</v>
      </c>
      <c r="M36" s="3">
        <v>0.12</v>
      </c>
      <c r="O36" s="37"/>
      <c r="P36" s="37"/>
      <c r="Q36" s="37"/>
      <c r="R36" s="37"/>
      <c r="S36" s="37"/>
      <c r="T36" s="37"/>
      <c r="U36" s="37"/>
      <c r="V36" s="37"/>
      <c r="W36" s="37"/>
      <c r="X36" s="37"/>
      <c r="Y36" s="37"/>
      <c r="Z36" s="37"/>
    </row>
    <row r="37" spans="1:26" x14ac:dyDescent="0.35">
      <c r="A37" t="s">
        <v>709</v>
      </c>
      <c r="B37" s="2">
        <v>31515</v>
      </c>
      <c r="C37" s="3">
        <v>7.0000000000000007E-2</v>
      </c>
      <c r="D37" s="2">
        <v>11150</v>
      </c>
      <c r="E37" s="2">
        <v>9985</v>
      </c>
      <c r="F37" s="2">
        <v>7640</v>
      </c>
      <c r="G37" s="2">
        <v>18605</v>
      </c>
      <c r="H37" s="2">
        <v>3390</v>
      </c>
      <c r="I37" s="3">
        <v>0.35</v>
      </c>
      <c r="J37" s="3">
        <v>0.32</v>
      </c>
      <c r="K37" s="3">
        <v>0.24</v>
      </c>
      <c r="L37" s="3">
        <v>0.59</v>
      </c>
      <c r="M37" s="3">
        <v>0.11</v>
      </c>
      <c r="O37" s="37"/>
      <c r="P37" s="37"/>
      <c r="Q37" s="37"/>
      <c r="R37" s="37"/>
      <c r="S37" s="37"/>
      <c r="T37" s="37"/>
      <c r="U37" s="37"/>
      <c r="V37" s="37"/>
      <c r="W37" s="37"/>
      <c r="X37" s="37"/>
      <c r="Y37" s="37"/>
      <c r="Z37" s="37"/>
    </row>
    <row r="38" spans="1:26" x14ac:dyDescent="0.35">
      <c r="A38" t="s">
        <v>670</v>
      </c>
      <c r="B38" s="2">
        <v>4455</v>
      </c>
      <c r="C38" s="3">
        <v>0.23</v>
      </c>
      <c r="D38" s="2">
        <v>4280</v>
      </c>
      <c r="E38" s="2">
        <v>0</v>
      </c>
      <c r="F38" s="2">
        <v>0</v>
      </c>
      <c r="G38" s="2">
        <v>0</v>
      </c>
      <c r="H38" s="2">
        <v>175</v>
      </c>
      <c r="I38" s="3">
        <v>0.96</v>
      </c>
      <c r="J38" s="3">
        <v>0</v>
      </c>
      <c r="K38" s="3">
        <v>0</v>
      </c>
      <c r="L38" s="3">
        <v>0</v>
      </c>
      <c r="M38" s="3">
        <v>0.04</v>
      </c>
      <c r="O38" s="37"/>
      <c r="P38" s="37"/>
      <c r="Q38" s="37"/>
      <c r="R38" s="37"/>
      <c r="S38" s="37"/>
      <c r="T38" s="37"/>
      <c r="U38" s="37"/>
      <c r="V38" s="37"/>
      <c r="W38" s="37"/>
      <c r="X38" s="37"/>
      <c r="Y38" s="37"/>
      <c r="Z38" s="37"/>
    </row>
    <row r="39" spans="1:26" x14ac:dyDescent="0.35">
      <c r="A39" t="s">
        <v>671</v>
      </c>
      <c r="B39" s="2">
        <v>33290</v>
      </c>
      <c r="C39" s="3">
        <v>0.26</v>
      </c>
      <c r="D39" s="2">
        <v>8185</v>
      </c>
      <c r="E39" s="2">
        <v>12665</v>
      </c>
      <c r="F39" s="2">
        <v>7215</v>
      </c>
      <c r="G39" s="2">
        <v>13690</v>
      </c>
      <c r="H39" s="2">
        <v>4885</v>
      </c>
      <c r="I39" s="3">
        <v>0.25</v>
      </c>
      <c r="J39" s="3">
        <v>0.38</v>
      </c>
      <c r="K39" s="3">
        <v>0.22</v>
      </c>
      <c r="L39" s="3">
        <v>0.41</v>
      </c>
      <c r="M39" s="3">
        <v>0.15</v>
      </c>
      <c r="O39" s="37"/>
      <c r="P39" s="37"/>
      <c r="Q39" s="37"/>
      <c r="R39" s="37"/>
      <c r="S39" s="37"/>
      <c r="T39" s="37"/>
      <c r="U39" s="37"/>
      <c r="V39" s="37"/>
      <c r="W39" s="37"/>
      <c r="X39" s="37"/>
      <c r="Y39" s="37"/>
      <c r="Z39" s="37"/>
    </row>
    <row r="40" spans="1:26" x14ac:dyDescent="0.35">
      <c r="A40" t="s">
        <v>672</v>
      </c>
      <c r="B40" s="2">
        <v>30115</v>
      </c>
      <c r="C40" s="3">
        <v>0.25</v>
      </c>
      <c r="D40" s="2">
        <v>8275</v>
      </c>
      <c r="E40" s="2">
        <v>9530</v>
      </c>
      <c r="F40" s="2">
        <v>8300</v>
      </c>
      <c r="G40" s="2">
        <v>19570</v>
      </c>
      <c r="H40" s="2">
        <v>4025</v>
      </c>
      <c r="I40" s="3">
        <v>0.27</v>
      </c>
      <c r="J40" s="3">
        <v>0.32</v>
      </c>
      <c r="K40" s="3">
        <v>0.28000000000000003</v>
      </c>
      <c r="L40" s="3">
        <v>0.65</v>
      </c>
      <c r="M40" s="3">
        <v>0.13</v>
      </c>
      <c r="O40" s="37"/>
      <c r="P40" s="37"/>
      <c r="Q40" s="37"/>
      <c r="R40" s="37"/>
      <c r="S40" s="37"/>
      <c r="T40" s="37"/>
      <c r="U40" s="37"/>
      <c r="V40" s="37"/>
      <c r="W40" s="37"/>
      <c r="X40" s="37"/>
      <c r="Y40" s="37"/>
      <c r="Z40" s="37"/>
    </row>
    <row r="41" spans="1:26" x14ac:dyDescent="0.35">
      <c r="A41" t="s">
        <v>673</v>
      </c>
      <c r="B41" s="2">
        <v>21645</v>
      </c>
      <c r="C41" s="3">
        <v>0.26</v>
      </c>
      <c r="D41" s="2">
        <v>8275</v>
      </c>
      <c r="E41" s="2">
        <v>6685</v>
      </c>
      <c r="F41" s="2">
        <v>5895</v>
      </c>
      <c r="G41" s="2">
        <v>15055</v>
      </c>
      <c r="H41" s="2">
        <v>2385</v>
      </c>
      <c r="I41" s="3">
        <v>0.38</v>
      </c>
      <c r="J41" s="3">
        <v>0.31</v>
      </c>
      <c r="K41" s="3">
        <v>0.27</v>
      </c>
      <c r="L41" s="3">
        <v>0.7</v>
      </c>
      <c r="M41" s="3">
        <v>0.11</v>
      </c>
      <c r="O41" s="37"/>
      <c r="P41" s="37"/>
      <c r="Q41" s="37"/>
      <c r="R41" s="37"/>
      <c r="S41" s="37"/>
      <c r="T41" s="37"/>
      <c r="U41" s="37"/>
      <c r="V41" s="37"/>
      <c r="W41" s="37"/>
      <c r="X41" s="37"/>
      <c r="Y41" s="37"/>
      <c r="Z41" s="37"/>
    </row>
    <row r="42" spans="1:26" x14ac:dyDescent="0.35">
      <c r="A42" t="s">
        <v>674</v>
      </c>
      <c r="B42" s="2">
        <v>22095</v>
      </c>
      <c r="C42" s="3">
        <v>0.26</v>
      </c>
      <c r="D42" s="2">
        <v>9045</v>
      </c>
      <c r="E42" s="2">
        <v>5865</v>
      </c>
      <c r="F42" s="2">
        <v>5530</v>
      </c>
      <c r="G42" s="2">
        <v>14825</v>
      </c>
      <c r="H42" s="2">
        <v>2845</v>
      </c>
      <c r="I42" s="3">
        <v>0.41</v>
      </c>
      <c r="J42" s="3">
        <v>0.27</v>
      </c>
      <c r="K42" s="3">
        <v>0.25</v>
      </c>
      <c r="L42" s="3">
        <v>0.67</v>
      </c>
      <c r="M42" s="3">
        <v>0.13</v>
      </c>
      <c r="O42" s="37"/>
      <c r="P42" s="37"/>
      <c r="Q42" s="37"/>
      <c r="R42" s="37"/>
      <c r="S42" s="37"/>
      <c r="T42" s="37"/>
      <c r="U42" s="37"/>
      <c r="V42" s="37"/>
      <c r="W42" s="37"/>
      <c r="X42" s="37"/>
      <c r="Y42" s="37"/>
      <c r="Z42" s="37"/>
    </row>
    <row r="43" spans="1:26" x14ac:dyDescent="0.35">
      <c r="A43" t="s">
        <v>710</v>
      </c>
      <c r="B43" s="2">
        <v>111600</v>
      </c>
      <c r="C43" s="3">
        <v>0.26</v>
      </c>
      <c r="D43" s="2">
        <v>38065</v>
      </c>
      <c r="E43" s="2">
        <v>34745</v>
      </c>
      <c r="F43" s="2">
        <v>26940</v>
      </c>
      <c r="G43" s="2">
        <v>63140</v>
      </c>
      <c r="H43" s="2">
        <v>14315</v>
      </c>
      <c r="I43" s="3">
        <v>0.34</v>
      </c>
      <c r="J43" s="3">
        <v>0.31</v>
      </c>
      <c r="K43" s="3">
        <v>0.24</v>
      </c>
      <c r="L43" s="3">
        <v>0.56999999999999995</v>
      </c>
      <c r="M43" s="3">
        <v>0.13</v>
      </c>
      <c r="O43" s="37"/>
      <c r="P43" s="37"/>
      <c r="Q43" s="37"/>
      <c r="R43" s="37"/>
      <c r="S43" s="37"/>
      <c r="T43" s="37"/>
      <c r="U43" s="37"/>
      <c r="V43" s="37"/>
      <c r="W43" s="37"/>
      <c r="X43" s="37"/>
      <c r="Y43" s="37"/>
      <c r="Z43" s="37"/>
    </row>
    <row r="44" spans="1:26" x14ac:dyDescent="0.35">
      <c r="A44" t="s">
        <v>498</v>
      </c>
      <c r="B44" s="2">
        <v>870</v>
      </c>
      <c r="C44" s="3">
        <v>0.04</v>
      </c>
      <c r="D44" s="2">
        <v>845</v>
      </c>
      <c r="E44" s="2">
        <v>0</v>
      </c>
      <c r="F44" s="2">
        <v>0</v>
      </c>
      <c r="G44" s="2">
        <v>0</v>
      </c>
      <c r="H44" s="2">
        <v>30</v>
      </c>
      <c r="I44" s="3">
        <v>0.97</v>
      </c>
      <c r="J44" s="3">
        <v>0</v>
      </c>
      <c r="K44" s="3">
        <v>0</v>
      </c>
      <c r="L44" s="3">
        <v>0</v>
      </c>
      <c r="M44" s="3">
        <v>0.03</v>
      </c>
      <c r="O44" s="37"/>
      <c r="P44" s="37"/>
      <c r="Q44" s="37"/>
      <c r="R44" s="37"/>
      <c r="S44" s="37"/>
      <c r="T44" s="37"/>
      <c r="U44" s="37"/>
      <c r="V44" s="37"/>
      <c r="W44" s="37"/>
      <c r="X44" s="37"/>
      <c r="Y44" s="37"/>
      <c r="Z44" s="37"/>
    </row>
    <row r="45" spans="1:26" x14ac:dyDescent="0.35">
      <c r="A45" t="s">
        <v>499</v>
      </c>
      <c r="B45" s="2">
        <v>5135</v>
      </c>
      <c r="C45" s="3">
        <v>0.04</v>
      </c>
      <c r="D45" s="2">
        <v>1435</v>
      </c>
      <c r="E45" s="2">
        <v>2060</v>
      </c>
      <c r="F45" s="2">
        <v>1185</v>
      </c>
      <c r="G45" s="2">
        <v>2105</v>
      </c>
      <c r="H45" s="2">
        <v>550</v>
      </c>
      <c r="I45" s="3">
        <v>0.28000000000000003</v>
      </c>
      <c r="J45" s="3">
        <v>0.4</v>
      </c>
      <c r="K45" s="3">
        <v>0.23</v>
      </c>
      <c r="L45" s="3">
        <v>0.41</v>
      </c>
      <c r="M45" s="3">
        <v>0.11</v>
      </c>
      <c r="O45" s="37"/>
      <c r="P45" s="37"/>
      <c r="Q45" s="37"/>
      <c r="R45" s="37"/>
      <c r="S45" s="37"/>
      <c r="T45" s="37"/>
      <c r="U45" s="37"/>
      <c r="V45" s="37"/>
      <c r="W45" s="37"/>
      <c r="X45" s="37"/>
      <c r="Y45" s="37"/>
      <c r="Z45" s="37"/>
    </row>
    <row r="46" spans="1:26" x14ac:dyDescent="0.35">
      <c r="A46" t="s">
        <v>500</v>
      </c>
      <c r="B46" s="2">
        <v>5545</v>
      </c>
      <c r="C46" s="3">
        <v>0.05</v>
      </c>
      <c r="D46" s="2">
        <v>1570</v>
      </c>
      <c r="E46" s="2">
        <v>1915</v>
      </c>
      <c r="F46" s="2">
        <v>1610</v>
      </c>
      <c r="G46" s="2">
        <v>3630</v>
      </c>
      <c r="H46" s="2">
        <v>665</v>
      </c>
      <c r="I46" s="3">
        <v>0.28000000000000003</v>
      </c>
      <c r="J46" s="3">
        <v>0.35</v>
      </c>
      <c r="K46" s="3">
        <v>0.28999999999999998</v>
      </c>
      <c r="L46" s="3">
        <v>0.65</v>
      </c>
      <c r="M46" s="3">
        <v>0.12</v>
      </c>
      <c r="O46" s="37"/>
      <c r="P46" s="37"/>
      <c r="Q46" s="37"/>
      <c r="R46" s="37"/>
      <c r="S46" s="37"/>
      <c r="T46" s="37"/>
      <c r="U46" s="37"/>
      <c r="V46" s="37"/>
      <c r="W46" s="37"/>
      <c r="X46" s="37"/>
      <c r="Y46" s="37"/>
      <c r="Z46" s="37"/>
    </row>
    <row r="47" spans="1:26" x14ac:dyDescent="0.35">
      <c r="A47" t="s">
        <v>501</v>
      </c>
      <c r="B47" s="2">
        <v>3915</v>
      </c>
      <c r="C47" s="3">
        <v>0.05</v>
      </c>
      <c r="D47" s="2">
        <v>1410</v>
      </c>
      <c r="E47" s="2">
        <v>1275</v>
      </c>
      <c r="F47" s="2">
        <v>1275</v>
      </c>
      <c r="G47" s="2">
        <v>2665</v>
      </c>
      <c r="H47" s="2">
        <v>330</v>
      </c>
      <c r="I47" s="3">
        <v>0.36</v>
      </c>
      <c r="J47" s="3">
        <v>0.33</v>
      </c>
      <c r="K47" s="3">
        <v>0.33</v>
      </c>
      <c r="L47" s="3">
        <v>0.68</v>
      </c>
      <c r="M47" s="3">
        <v>0.08</v>
      </c>
      <c r="O47" s="37"/>
      <c r="P47" s="37"/>
      <c r="Q47" s="37"/>
      <c r="R47" s="37"/>
      <c r="S47" s="37"/>
      <c r="T47" s="37"/>
      <c r="U47" s="37"/>
      <c r="V47" s="37"/>
      <c r="W47" s="37"/>
      <c r="X47" s="37"/>
      <c r="Y47" s="37"/>
      <c r="Z47" s="37"/>
    </row>
    <row r="48" spans="1:26" x14ac:dyDescent="0.35">
      <c r="A48" t="s">
        <v>502</v>
      </c>
      <c r="B48" s="2">
        <v>3965</v>
      </c>
      <c r="C48" s="3">
        <v>0.05</v>
      </c>
      <c r="D48" s="2">
        <v>1610</v>
      </c>
      <c r="E48" s="2">
        <v>1095</v>
      </c>
      <c r="F48" s="2">
        <v>990</v>
      </c>
      <c r="G48" s="2">
        <v>2700</v>
      </c>
      <c r="H48" s="2">
        <v>470</v>
      </c>
      <c r="I48" s="3">
        <v>0.41</v>
      </c>
      <c r="J48" s="3">
        <v>0.28000000000000003</v>
      </c>
      <c r="K48" s="3">
        <v>0.25</v>
      </c>
      <c r="L48" s="3">
        <v>0.68</v>
      </c>
      <c r="M48" s="3">
        <v>0.12</v>
      </c>
      <c r="O48" s="37"/>
      <c r="P48" s="37"/>
      <c r="Q48" s="37"/>
      <c r="R48" s="37"/>
      <c r="S48" s="37"/>
      <c r="T48" s="37"/>
      <c r="U48" s="37"/>
      <c r="V48" s="37"/>
      <c r="W48" s="37"/>
      <c r="X48" s="37"/>
      <c r="Y48" s="37"/>
      <c r="Z48" s="37"/>
    </row>
    <row r="49" spans="1:26" x14ac:dyDescent="0.35">
      <c r="A49" t="s">
        <v>613</v>
      </c>
      <c r="B49" s="2">
        <v>19435</v>
      </c>
      <c r="C49" s="3">
        <v>0.04</v>
      </c>
      <c r="D49" s="2">
        <v>6875</v>
      </c>
      <c r="E49" s="2">
        <v>6340</v>
      </c>
      <c r="F49" s="2">
        <v>5060</v>
      </c>
      <c r="G49" s="2">
        <v>11095</v>
      </c>
      <c r="H49" s="2">
        <v>2045</v>
      </c>
      <c r="I49" s="3">
        <v>0.35</v>
      </c>
      <c r="J49" s="3">
        <v>0.33</v>
      </c>
      <c r="K49" s="3">
        <v>0.26</v>
      </c>
      <c r="L49" s="3">
        <v>0.56999999999999995</v>
      </c>
      <c r="M49" s="3">
        <v>0.11</v>
      </c>
      <c r="O49" s="37"/>
      <c r="P49" s="37"/>
      <c r="Q49" s="37"/>
      <c r="R49" s="37"/>
      <c r="S49" s="37"/>
      <c r="T49" s="37"/>
      <c r="U49" s="37"/>
      <c r="V49" s="37"/>
      <c r="W49" s="37"/>
      <c r="X49" s="37"/>
      <c r="Y49" s="37"/>
      <c r="Z49" s="37"/>
    </row>
    <row r="50" spans="1:26" x14ac:dyDescent="0.35">
      <c r="A50" t="s">
        <v>675</v>
      </c>
      <c r="B50" s="2">
        <v>2555</v>
      </c>
      <c r="C50" s="3">
        <v>0.13</v>
      </c>
      <c r="D50" s="2">
        <v>2460</v>
      </c>
      <c r="E50" s="2">
        <v>0</v>
      </c>
      <c r="F50" s="2">
        <v>0</v>
      </c>
      <c r="G50" s="2">
        <v>0</v>
      </c>
      <c r="H50" s="2">
        <v>95</v>
      </c>
      <c r="I50" s="3">
        <v>0.96</v>
      </c>
      <c r="J50" s="3">
        <v>0</v>
      </c>
      <c r="K50" s="3">
        <v>0</v>
      </c>
      <c r="L50" s="3">
        <v>0</v>
      </c>
      <c r="M50" s="3">
        <v>0.04</v>
      </c>
      <c r="O50" s="37"/>
      <c r="P50" s="37"/>
      <c r="Q50" s="37"/>
      <c r="R50" s="37"/>
      <c r="S50" s="37"/>
      <c r="T50" s="37"/>
      <c r="U50" s="37"/>
      <c r="V50" s="37"/>
      <c r="W50" s="37"/>
      <c r="X50" s="37"/>
      <c r="Y50" s="37"/>
      <c r="Z50" s="37"/>
    </row>
    <row r="51" spans="1:26" x14ac:dyDescent="0.35">
      <c r="A51" t="s">
        <v>676</v>
      </c>
      <c r="B51" s="2">
        <v>17235</v>
      </c>
      <c r="C51" s="3">
        <v>0.13</v>
      </c>
      <c r="D51" s="2">
        <v>4470</v>
      </c>
      <c r="E51" s="2">
        <v>6630</v>
      </c>
      <c r="F51" s="2">
        <v>3820</v>
      </c>
      <c r="G51" s="2">
        <v>7040</v>
      </c>
      <c r="H51" s="2">
        <v>2295</v>
      </c>
      <c r="I51" s="3">
        <v>0.26</v>
      </c>
      <c r="J51" s="3">
        <v>0.38</v>
      </c>
      <c r="K51" s="3">
        <v>0.22</v>
      </c>
      <c r="L51" s="3">
        <v>0.41</v>
      </c>
      <c r="M51" s="3">
        <v>0.13</v>
      </c>
      <c r="O51" s="37"/>
      <c r="P51" s="37"/>
      <c r="Q51" s="37"/>
      <c r="R51" s="37"/>
      <c r="S51" s="37"/>
      <c r="T51" s="37"/>
      <c r="U51" s="37"/>
      <c r="V51" s="37"/>
      <c r="W51" s="37"/>
      <c r="X51" s="37"/>
      <c r="Y51" s="37"/>
      <c r="Z51" s="37"/>
    </row>
    <row r="52" spans="1:26" x14ac:dyDescent="0.35">
      <c r="A52" t="s">
        <v>677</v>
      </c>
      <c r="B52" s="2">
        <v>16520</v>
      </c>
      <c r="C52" s="3">
        <v>0.14000000000000001</v>
      </c>
      <c r="D52" s="2">
        <v>4805</v>
      </c>
      <c r="E52" s="2">
        <v>5370</v>
      </c>
      <c r="F52" s="2">
        <v>4505</v>
      </c>
      <c r="G52" s="2">
        <v>10945</v>
      </c>
      <c r="H52" s="2">
        <v>2010</v>
      </c>
      <c r="I52" s="3">
        <v>0.28999999999999998</v>
      </c>
      <c r="J52" s="3">
        <v>0.32</v>
      </c>
      <c r="K52" s="3">
        <v>0.27</v>
      </c>
      <c r="L52" s="3">
        <v>0.66</v>
      </c>
      <c r="M52" s="3">
        <v>0.12</v>
      </c>
      <c r="O52" s="37"/>
      <c r="P52" s="37"/>
      <c r="Q52" s="37"/>
      <c r="R52" s="37"/>
      <c r="S52" s="37"/>
      <c r="T52" s="37"/>
      <c r="U52" s="37"/>
      <c r="V52" s="37"/>
      <c r="W52" s="37"/>
      <c r="X52" s="37"/>
      <c r="Y52" s="37"/>
      <c r="Z52" s="37"/>
    </row>
    <row r="53" spans="1:26" x14ac:dyDescent="0.35">
      <c r="A53" t="s">
        <v>678</v>
      </c>
      <c r="B53" s="2">
        <v>11580</v>
      </c>
      <c r="C53" s="3">
        <v>0.14000000000000001</v>
      </c>
      <c r="D53" s="2">
        <v>4525</v>
      </c>
      <c r="E53" s="2">
        <v>3585</v>
      </c>
      <c r="F53" s="2">
        <v>3325</v>
      </c>
      <c r="G53" s="2">
        <v>8130</v>
      </c>
      <c r="H53" s="2">
        <v>1085</v>
      </c>
      <c r="I53" s="3">
        <v>0.39</v>
      </c>
      <c r="J53" s="3">
        <v>0.31</v>
      </c>
      <c r="K53" s="3">
        <v>0.28999999999999998</v>
      </c>
      <c r="L53" s="3">
        <v>0.7</v>
      </c>
      <c r="M53" s="3">
        <v>0.09</v>
      </c>
      <c r="O53" s="37"/>
      <c r="P53" s="37"/>
      <c r="Q53" s="37"/>
      <c r="R53" s="37"/>
      <c r="S53" s="37"/>
      <c r="T53" s="37"/>
      <c r="U53" s="37"/>
      <c r="V53" s="37"/>
      <c r="W53" s="37"/>
      <c r="X53" s="37"/>
      <c r="Y53" s="37"/>
      <c r="Z53" s="37"/>
    </row>
    <row r="54" spans="1:26" x14ac:dyDescent="0.35">
      <c r="A54" t="s">
        <v>679</v>
      </c>
      <c r="B54" s="2">
        <v>11495</v>
      </c>
      <c r="C54" s="3">
        <v>0.13</v>
      </c>
      <c r="D54" s="2">
        <v>4775</v>
      </c>
      <c r="E54" s="2">
        <v>3225</v>
      </c>
      <c r="F54" s="2">
        <v>2975</v>
      </c>
      <c r="G54" s="2">
        <v>7995</v>
      </c>
      <c r="H54" s="2">
        <v>1255</v>
      </c>
      <c r="I54" s="3">
        <v>0.42</v>
      </c>
      <c r="J54" s="3">
        <v>0.28000000000000003</v>
      </c>
      <c r="K54" s="3">
        <v>0.26</v>
      </c>
      <c r="L54" s="3">
        <v>0.7</v>
      </c>
      <c r="M54" s="3">
        <v>0.11</v>
      </c>
      <c r="O54" s="37"/>
      <c r="P54" s="37"/>
      <c r="Q54" s="37"/>
      <c r="R54" s="37"/>
      <c r="S54" s="37"/>
      <c r="T54" s="37"/>
      <c r="U54" s="37"/>
      <c r="V54" s="37"/>
      <c r="W54" s="37"/>
      <c r="X54" s="37"/>
      <c r="Y54" s="37"/>
      <c r="Z54" s="37"/>
    </row>
    <row r="55" spans="1:26" x14ac:dyDescent="0.35">
      <c r="A55" t="s">
        <v>711</v>
      </c>
      <c r="B55" s="2">
        <v>59385</v>
      </c>
      <c r="C55" s="3">
        <v>0.14000000000000001</v>
      </c>
      <c r="D55" s="2">
        <v>21035</v>
      </c>
      <c r="E55" s="2">
        <v>18810</v>
      </c>
      <c r="F55" s="2">
        <v>14630</v>
      </c>
      <c r="G55" s="2">
        <v>34115</v>
      </c>
      <c r="H55" s="2">
        <v>6740</v>
      </c>
      <c r="I55" s="3">
        <v>0.35</v>
      </c>
      <c r="J55" s="3">
        <v>0.32</v>
      </c>
      <c r="K55" s="3">
        <v>0.25</v>
      </c>
      <c r="L55" s="3">
        <v>0.56999999999999995</v>
      </c>
      <c r="M55" s="3">
        <v>0.11</v>
      </c>
      <c r="O55" s="37"/>
      <c r="P55" s="37"/>
      <c r="Q55" s="37"/>
      <c r="R55" s="37"/>
      <c r="S55" s="37"/>
      <c r="T55" s="37"/>
      <c r="U55" s="37"/>
      <c r="V55" s="37"/>
      <c r="W55" s="37"/>
      <c r="X55" s="37"/>
      <c r="Y55" s="37"/>
      <c r="Z55" s="37"/>
    </row>
    <row r="56" spans="1:26" x14ac:dyDescent="0.35">
      <c r="A56" t="s">
        <v>680</v>
      </c>
      <c r="B56" s="2">
        <v>2315</v>
      </c>
      <c r="C56" s="3">
        <v>0.12</v>
      </c>
      <c r="D56" s="2">
        <v>2240</v>
      </c>
      <c r="E56" s="2">
        <v>0</v>
      </c>
      <c r="F56" s="2">
        <v>0</v>
      </c>
      <c r="G56" s="2">
        <v>0</v>
      </c>
      <c r="H56" s="2">
        <v>75</v>
      </c>
      <c r="I56" s="3">
        <v>0.97</v>
      </c>
      <c r="J56" s="3">
        <v>0</v>
      </c>
      <c r="K56" s="3">
        <v>0</v>
      </c>
      <c r="L56" s="3">
        <v>0</v>
      </c>
      <c r="M56" s="3">
        <v>0.03</v>
      </c>
      <c r="O56" s="37"/>
      <c r="P56" s="37"/>
      <c r="Q56" s="37"/>
      <c r="R56" s="37"/>
      <c r="S56" s="37"/>
      <c r="T56" s="37"/>
      <c r="U56" s="37"/>
      <c r="V56" s="37"/>
      <c r="W56" s="37"/>
      <c r="X56" s="37"/>
      <c r="Y56" s="37"/>
      <c r="Z56" s="37"/>
    </row>
    <row r="57" spans="1:26" x14ac:dyDescent="0.35">
      <c r="A57" t="s">
        <v>681</v>
      </c>
      <c r="B57" s="2">
        <v>16130</v>
      </c>
      <c r="C57" s="3">
        <v>0.13</v>
      </c>
      <c r="D57" s="2">
        <v>3960</v>
      </c>
      <c r="E57" s="2">
        <v>6335</v>
      </c>
      <c r="F57" s="2">
        <v>3700</v>
      </c>
      <c r="G57" s="2">
        <v>6740</v>
      </c>
      <c r="H57" s="2">
        <v>2040</v>
      </c>
      <c r="I57" s="3">
        <v>0.25</v>
      </c>
      <c r="J57" s="3">
        <v>0.39</v>
      </c>
      <c r="K57" s="3">
        <v>0.23</v>
      </c>
      <c r="L57" s="3">
        <v>0.42</v>
      </c>
      <c r="M57" s="3">
        <v>0.13</v>
      </c>
      <c r="O57" s="37"/>
      <c r="P57" s="37"/>
      <c r="Q57" s="37"/>
      <c r="R57" s="37"/>
      <c r="S57" s="37"/>
      <c r="T57" s="37"/>
      <c r="U57" s="37"/>
      <c r="V57" s="37"/>
      <c r="W57" s="37"/>
      <c r="X57" s="37"/>
      <c r="Y57" s="37"/>
      <c r="Z57" s="37"/>
    </row>
    <row r="58" spans="1:26" x14ac:dyDescent="0.35">
      <c r="A58" t="s">
        <v>682</v>
      </c>
      <c r="B58" s="2">
        <v>16460</v>
      </c>
      <c r="C58" s="3">
        <v>0.14000000000000001</v>
      </c>
      <c r="D58" s="2">
        <v>4610</v>
      </c>
      <c r="E58" s="2">
        <v>5325</v>
      </c>
      <c r="F58" s="2">
        <v>4810</v>
      </c>
      <c r="G58" s="2">
        <v>10725</v>
      </c>
      <c r="H58" s="2">
        <v>1965</v>
      </c>
      <c r="I58" s="3">
        <v>0.28000000000000003</v>
      </c>
      <c r="J58" s="3">
        <v>0.32</v>
      </c>
      <c r="K58" s="3">
        <v>0.28999999999999998</v>
      </c>
      <c r="L58" s="3">
        <v>0.65</v>
      </c>
      <c r="M58" s="3">
        <v>0.12</v>
      </c>
      <c r="O58" s="37"/>
      <c r="P58" s="37"/>
      <c r="Q58" s="37"/>
      <c r="R58" s="37"/>
      <c r="S58" s="37"/>
      <c r="T58" s="37"/>
      <c r="U58" s="37"/>
      <c r="V58" s="37"/>
      <c r="W58" s="37"/>
      <c r="X58" s="37"/>
      <c r="Y58" s="37"/>
      <c r="Z58" s="37"/>
    </row>
    <row r="59" spans="1:26" x14ac:dyDescent="0.35">
      <c r="A59" t="s">
        <v>683</v>
      </c>
      <c r="B59" s="2">
        <v>11750</v>
      </c>
      <c r="C59" s="3">
        <v>0.14000000000000001</v>
      </c>
      <c r="D59" s="2">
        <v>4615</v>
      </c>
      <c r="E59" s="2">
        <v>3585</v>
      </c>
      <c r="F59" s="2">
        <v>3305</v>
      </c>
      <c r="G59" s="2">
        <v>8305</v>
      </c>
      <c r="H59" s="2">
        <v>960</v>
      </c>
      <c r="I59" s="3">
        <v>0.39</v>
      </c>
      <c r="J59" s="3">
        <v>0.31</v>
      </c>
      <c r="K59" s="3">
        <v>0.28000000000000003</v>
      </c>
      <c r="L59" s="3">
        <v>0.71</v>
      </c>
      <c r="M59" s="3">
        <v>0.08</v>
      </c>
      <c r="O59" s="37"/>
      <c r="P59" s="37"/>
      <c r="Q59" s="37"/>
      <c r="R59" s="37"/>
      <c r="S59" s="37"/>
      <c r="T59" s="37"/>
      <c r="U59" s="37"/>
      <c r="V59" s="37"/>
      <c r="W59" s="37"/>
      <c r="X59" s="37"/>
      <c r="Y59" s="37"/>
      <c r="Z59" s="37"/>
    </row>
    <row r="60" spans="1:26" x14ac:dyDescent="0.35">
      <c r="A60" t="s">
        <v>684</v>
      </c>
      <c r="B60" s="2">
        <v>12070</v>
      </c>
      <c r="C60" s="3">
        <v>0.14000000000000001</v>
      </c>
      <c r="D60" s="2">
        <v>4795</v>
      </c>
      <c r="E60" s="2">
        <v>3320</v>
      </c>
      <c r="F60" s="2">
        <v>3180</v>
      </c>
      <c r="G60" s="2">
        <v>8150</v>
      </c>
      <c r="H60" s="2">
        <v>1410</v>
      </c>
      <c r="I60" s="3">
        <v>0.4</v>
      </c>
      <c r="J60" s="3">
        <v>0.27</v>
      </c>
      <c r="K60" s="3">
        <v>0.26</v>
      </c>
      <c r="L60" s="3">
        <v>0.68</v>
      </c>
      <c r="M60" s="3">
        <v>0.12</v>
      </c>
      <c r="O60" s="37"/>
      <c r="P60" s="37"/>
      <c r="Q60" s="37"/>
      <c r="R60" s="37"/>
      <c r="S60" s="37"/>
      <c r="T60" s="37"/>
      <c r="U60" s="37"/>
      <c r="V60" s="37"/>
      <c r="W60" s="37"/>
      <c r="X60" s="37"/>
      <c r="Y60" s="37"/>
      <c r="Z60" s="37"/>
    </row>
    <row r="61" spans="1:26" x14ac:dyDescent="0.35">
      <c r="A61" t="s">
        <v>712</v>
      </c>
      <c r="B61" s="2">
        <v>58730</v>
      </c>
      <c r="C61" s="3">
        <v>0.13</v>
      </c>
      <c r="D61" s="2">
        <v>20220</v>
      </c>
      <c r="E61" s="2">
        <v>18560</v>
      </c>
      <c r="F61" s="2">
        <v>14995</v>
      </c>
      <c r="G61" s="2">
        <v>33925</v>
      </c>
      <c r="H61" s="2">
        <v>6455</v>
      </c>
      <c r="I61" s="3">
        <v>0.34</v>
      </c>
      <c r="J61" s="3">
        <v>0.32</v>
      </c>
      <c r="K61" s="3">
        <v>0.26</v>
      </c>
      <c r="L61" s="3">
        <v>0.57999999999999996</v>
      </c>
      <c r="M61" s="3">
        <v>0.11</v>
      </c>
      <c r="O61" s="37"/>
      <c r="P61" s="37"/>
      <c r="Q61" s="37"/>
      <c r="R61" s="37"/>
      <c r="S61" s="37"/>
      <c r="T61" s="37"/>
      <c r="U61" s="37"/>
      <c r="V61" s="37"/>
      <c r="W61" s="37"/>
      <c r="X61" s="37"/>
      <c r="Y61" s="37"/>
      <c r="Z61" s="37"/>
    </row>
    <row r="62" spans="1:26" x14ac:dyDescent="0.35">
      <c r="A62" t="s">
        <v>593</v>
      </c>
      <c r="B62" s="2">
        <v>50</v>
      </c>
      <c r="C62" s="3">
        <v>0</v>
      </c>
      <c r="D62" s="2">
        <v>40</v>
      </c>
      <c r="E62" s="2">
        <v>0</v>
      </c>
      <c r="F62" s="2">
        <v>0</v>
      </c>
      <c r="G62" s="2">
        <v>0</v>
      </c>
      <c r="H62" s="2">
        <v>10</v>
      </c>
      <c r="I62" s="3">
        <v>0.83</v>
      </c>
      <c r="J62" s="3">
        <v>0</v>
      </c>
      <c r="K62" s="3">
        <v>0</v>
      </c>
      <c r="L62" s="3">
        <v>0</v>
      </c>
      <c r="M62" s="3">
        <v>0.17</v>
      </c>
      <c r="O62" s="37"/>
      <c r="P62" s="37"/>
      <c r="Q62" s="37"/>
      <c r="R62" s="37"/>
      <c r="S62" s="37"/>
      <c r="T62" s="37"/>
      <c r="U62" s="37"/>
      <c r="V62" s="37"/>
      <c r="W62" s="37"/>
      <c r="X62" s="37"/>
      <c r="Y62" s="37"/>
      <c r="Z62" s="37"/>
    </row>
    <row r="63" spans="1:26" x14ac:dyDescent="0.35">
      <c r="A63" t="s">
        <v>594</v>
      </c>
      <c r="B63" s="2">
        <v>175</v>
      </c>
      <c r="C63" s="3">
        <v>0</v>
      </c>
      <c r="D63" s="2">
        <v>70</v>
      </c>
      <c r="E63" s="2">
        <v>55</v>
      </c>
      <c r="F63" s="2">
        <v>25</v>
      </c>
      <c r="G63" s="2">
        <v>75</v>
      </c>
      <c r="H63" s="2">
        <v>25</v>
      </c>
      <c r="I63" s="3">
        <v>0.39</v>
      </c>
      <c r="J63" s="3">
        <v>0.32</v>
      </c>
      <c r="K63" s="3">
        <v>0.14000000000000001</v>
      </c>
      <c r="L63" s="3">
        <v>0.44</v>
      </c>
      <c r="M63" s="3">
        <v>0.14000000000000001</v>
      </c>
      <c r="O63" s="37"/>
      <c r="P63" s="37"/>
      <c r="Q63" s="37"/>
      <c r="R63" s="37"/>
      <c r="S63" s="37"/>
      <c r="T63" s="37"/>
      <c r="U63" s="37"/>
      <c r="V63" s="37"/>
      <c r="W63" s="37"/>
      <c r="X63" s="37"/>
      <c r="Y63" s="37"/>
      <c r="Z63" s="37"/>
    </row>
    <row r="64" spans="1:26" x14ac:dyDescent="0.35">
      <c r="A64" t="s">
        <v>595</v>
      </c>
      <c r="B64" s="2">
        <v>135</v>
      </c>
      <c r="C64" s="3">
        <v>0</v>
      </c>
      <c r="D64" s="2">
        <v>35</v>
      </c>
      <c r="E64" s="2">
        <v>40</v>
      </c>
      <c r="F64" s="2">
        <v>20</v>
      </c>
      <c r="G64" s="2">
        <v>85</v>
      </c>
      <c r="H64" s="2">
        <v>30</v>
      </c>
      <c r="I64" s="3">
        <v>0.27</v>
      </c>
      <c r="J64" s="3">
        <v>0.28999999999999998</v>
      </c>
      <c r="K64" s="3">
        <v>0.15</v>
      </c>
      <c r="L64" s="3">
        <v>0.61</v>
      </c>
      <c r="M64" s="3">
        <v>0.24</v>
      </c>
      <c r="O64" s="37"/>
      <c r="P64" s="37"/>
      <c r="Q64" s="37"/>
      <c r="R64" s="37"/>
      <c r="S64" s="37"/>
      <c r="T64" s="37"/>
      <c r="U64" s="37"/>
      <c r="V64" s="37"/>
      <c r="W64" s="37"/>
      <c r="X64" s="37"/>
      <c r="Y64" s="37"/>
      <c r="Z64" s="37"/>
    </row>
    <row r="65" spans="1:26" x14ac:dyDescent="0.35">
      <c r="A65" t="s">
        <v>596</v>
      </c>
      <c r="B65" s="2">
        <v>135</v>
      </c>
      <c r="C65" s="3">
        <v>0</v>
      </c>
      <c r="D65" s="2">
        <v>50</v>
      </c>
      <c r="E65" s="2">
        <v>30</v>
      </c>
      <c r="F65" s="2">
        <v>40</v>
      </c>
      <c r="G65" s="2">
        <v>90</v>
      </c>
      <c r="H65" s="2">
        <v>15</v>
      </c>
      <c r="I65" s="3">
        <v>0.36</v>
      </c>
      <c r="J65" s="3">
        <v>0.23</v>
      </c>
      <c r="K65" s="3">
        <v>0.3</v>
      </c>
      <c r="L65" s="3">
        <v>0.64</v>
      </c>
      <c r="M65" s="3">
        <v>0.1</v>
      </c>
      <c r="O65" s="37"/>
      <c r="P65" s="37"/>
      <c r="Q65" s="37"/>
      <c r="R65" s="37"/>
      <c r="S65" s="37"/>
      <c r="T65" s="37"/>
      <c r="U65" s="37"/>
      <c r="V65" s="37"/>
      <c r="W65" s="37"/>
      <c r="X65" s="37"/>
      <c r="Y65" s="37"/>
      <c r="Z65" s="37"/>
    </row>
    <row r="66" spans="1:26" x14ac:dyDescent="0.35">
      <c r="A66" t="s">
        <v>597</v>
      </c>
      <c r="B66" s="2">
        <v>185</v>
      </c>
      <c r="C66" s="3">
        <v>0</v>
      </c>
      <c r="D66" s="2">
        <v>75</v>
      </c>
      <c r="E66" s="2">
        <v>30</v>
      </c>
      <c r="F66" s="2">
        <v>25</v>
      </c>
      <c r="G66" s="2">
        <v>130</v>
      </c>
      <c r="H66" s="2">
        <v>35</v>
      </c>
      <c r="I66" s="3">
        <v>0.42</v>
      </c>
      <c r="J66" s="3">
        <v>0.16</v>
      </c>
      <c r="K66" s="3">
        <v>0.14000000000000001</v>
      </c>
      <c r="L66" s="3">
        <v>0.7</v>
      </c>
      <c r="M66" s="3">
        <v>0.18</v>
      </c>
      <c r="O66" s="37"/>
      <c r="P66" s="37"/>
      <c r="Q66" s="37"/>
      <c r="R66" s="37"/>
      <c r="S66" s="37"/>
      <c r="T66" s="37"/>
      <c r="U66" s="37"/>
      <c r="V66" s="37"/>
      <c r="W66" s="37"/>
      <c r="X66" s="37"/>
      <c r="Y66" s="37"/>
      <c r="Z66" s="37"/>
    </row>
    <row r="67" spans="1:26" x14ac:dyDescent="0.35">
      <c r="A67" t="s">
        <v>632</v>
      </c>
      <c r="B67" s="2">
        <v>680</v>
      </c>
      <c r="C67" s="3">
        <v>0</v>
      </c>
      <c r="D67" s="2">
        <v>270</v>
      </c>
      <c r="E67" s="2">
        <v>155</v>
      </c>
      <c r="F67" s="2">
        <v>110</v>
      </c>
      <c r="G67" s="2">
        <v>375</v>
      </c>
      <c r="H67" s="2">
        <v>110</v>
      </c>
      <c r="I67" s="3">
        <v>0.4</v>
      </c>
      <c r="J67" s="3">
        <v>0.23</v>
      </c>
      <c r="K67" s="3">
        <v>0.16</v>
      </c>
      <c r="L67" s="3">
        <v>0.56000000000000005</v>
      </c>
      <c r="M67" s="3">
        <v>0.17</v>
      </c>
      <c r="O67" s="37"/>
      <c r="P67" s="37"/>
      <c r="Q67" s="37"/>
      <c r="R67" s="37"/>
      <c r="S67" s="37"/>
      <c r="T67" s="37"/>
      <c r="U67" s="37"/>
      <c r="V67" s="37"/>
      <c r="W67" s="37"/>
      <c r="X67" s="37"/>
      <c r="Y67" s="37"/>
      <c r="Z67" s="37"/>
    </row>
    <row r="68" spans="1:26" x14ac:dyDescent="0.35">
      <c r="A68" t="s">
        <v>588</v>
      </c>
      <c r="B68" s="2">
        <v>1945</v>
      </c>
      <c r="C68" s="3">
        <v>0.1</v>
      </c>
      <c r="D68" s="2">
        <v>1890</v>
      </c>
      <c r="E68" s="2">
        <v>0</v>
      </c>
      <c r="F68" s="2">
        <v>0</v>
      </c>
      <c r="G68" s="2">
        <v>0</v>
      </c>
      <c r="H68" s="2">
        <v>55</v>
      </c>
      <c r="I68" s="3">
        <v>0.97</v>
      </c>
      <c r="J68" s="3">
        <v>0</v>
      </c>
      <c r="K68" s="3">
        <v>0</v>
      </c>
      <c r="L68" s="3">
        <v>0</v>
      </c>
      <c r="M68" s="3">
        <v>0.03</v>
      </c>
      <c r="O68" s="37"/>
      <c r="P68" s="37"/>
      <c r="Q68" s="37"/>
      <c r="R68" s="37"/>
      <c r="S68" s="37"/>
      <c r="T68" s="37"/>
      <c r="U68" s="37"/>
      <c r="V68" s="37"/>
      <c r="W68" s="37"/>
      <c r="X68" s="37"/>
      <c r="Y68" s="37"/>
      <c r="Z68" s="37"/>
    </row>
    <row r="69" spans="1:26" x14ac:dyDescent="0.35">
      <c r="A69" t="s">
        <v>589</v>
      </c>
      <c r="B69" s="2">
        <v>6615</v>
      </c>
      <c r="C69" s="3">
        <v>0.05</v>
      </c>
      <c r="D69" s="2">
        <v>3890</v>
      </c>
      <c r="E69" s="2">
        <v>1650</v>
      </c>
      <c r="F69" s="2">
        <v>600</v>
      </c>
      <c r="G69" s="2">
        <v>3785</v>
      </c>
      <c r="H69" s="2">
        <v>550</v>
      </c>
      <c r="I69" s="3">
        <v>0.59</v>
      </c>
      <c r="J69" s="3">
        <v>0.25</v>
      </c>
      <c r="K69" s="3">
        <v>0.09</v>
      </c>
      <c r="L69" s="3">
        <v>0.56999999999999995</v>
      </c>
      <c r="M69" s="3">
        <v>0.08</v>
      </c>
      <c r="O69" s="37"/>
      <c r="P69" s="37"/>
      <c r="Q69" s="37"/>
      <c r="R69" s="37"/>
      <c r="S69" s="37"/>
      <c r="T69" s="37"/>
      <c r="U69" s="37"/>
      <c r="V69" s="37"/>
      <c r="W69" s="37"/>
      <c r="X69" s="37"/>
      <c r="Y69" s="37"/>
      <c r="Z69" s="37"/>
    </row>
    <row r="70" spans="1:26" x14ac:dyDescent="0.35">
      <c r="A70" t="s">
        <v>590</v>
      </c>
      <c r="B70" s="2">
        <v>2385</v>
      </c>
      <c r="C70" s="3">
        <v>0.02</v>
      </c>
      <c r="D70" s="2">
        <v>1300</v>
      </c>
      <c r="E70" s="2">
        <v>615</v>
      </c>
      <c r="F70" s="2">
        <v>220</v>
      </c>
      <c r="G70" s="2">
        <v>2020</v>
      </c>
      <c r="H70" s="2">
        <v>190</v>
      </c>
      <c r="I70" s="3">
        <v>0.55000000000000004</v>
      </c>
      <c r="J70" s="3">
        <v>0.26</v>
      </c>
      <c r="K70" s="3">
        <v>0.09</v>
      </c>
      <c r="L70" s="3">
        <v>0.85</v>
      </c>
      <c r="M70" s="3">
        <v>0.08</v>
      </c>
      <c r="O70" s="37"/>
      <c r="P70" s="37"/>
      <c r="Q70" s="37"/>
      <c r="R70" s="37"/>
      <c r="S70" s="37"/>
      <c r="T70" s="37"/>
      <c r="U70" s="37"/>
      <c r="V70" s="37"/>
      <c r="W70" s="37"/>
      <c r="X70" s="37"/>
      <c r="Y70" s="37"/>
      <c r="Z70" s="37"/>
    </row>
    <row r="71" spans="1:26" x14ac:dyDescent="0.35">
      <c r="A71" t="s">
        <v>591</v>
      </c>
      <c r="B71" s="2">
        <v>615</v>
      </c>
      <c r="C71" s="3">
        <v>0.01</v>
      </c>
      <c r="D71" s="2">
        <v>270</v>
      </c>
      <c r="E71" s="2">
        <v>210</v>
      </c>
      <c r="F71" s="2">
        <v>110</v>
      </c>
      <c r="G71" s="2">
        <v>495</v>
      </c>
      <c r="H71" s="2">
        <v>50</v>
      </c>
      <c r="I71" s="3">
        <v>0.44</v>
      </c>
      <c r="J71" s="3">
        <v>0.34</v>
      </c>
      <c r="K71" s="3">
        <v>0.18</v>
      </c>
      <c r="L71" s="3">
        <v>0.81</v>
      </c>
      <c r="M71" s="3">
        <v>0.08</v>
      </c>
      <c r="O71" s="37"/>
      <c r="P71" s="37"/>
      <c r="Q71" s="37"/>
      <c r="R71" s="37"/>
      <c r="S71" s="37"/>
      <c r="T71" s="37"/>
      <c r="U71" s="37"/>
      <c r="V71" s="37"/>
      <c r="W71" s="37"/>
      <c r="X71" s="37"/>
      <c r="Y71" s="37"/>
      <c r="Z71" s="37"/>
    </row>
    <row r="72" spans="1:26" x14ac:dyDescent="0.35">
      <c r="A72" t="s">
        <v>592</v>
      </c>
      <c r="B72" s="2">
        <v>320</v>
      </c>
      <c r="C72" s="3">
        <v>0</v>
      </c>
      <c r="D72" s="2">
        <v>155</v>
      </c>
      <c r="E72" s="2">
        <v>65</v>
      </c>
      <c r="F72" s="2">
        <v>55</v>
      </c>
      <c r="G72" s="2">
        <v>245</v>
      </c>
      <c r="H72" s="2">
        <v>25</v>
      </c>
      <c r="I72" s="3">
        <v>0.49</v>
      </c>
      <c r="J72" s="3">
        <v>0.21</v>
      </c>
      <c r="K72" s="3">
        <v>0.18</v>
      </c>
      <c r="L72" s="3">
        <v>0.77</v>
      </c>
      <c r="M72" s="3">
        <v>0.08</v>
      </c>
      <c r="O72" s="37"/>
      <c r="P72" s="37"/>
      <c r="Q72" s="37"/>
      <c r="R72" s="37"/>
      <c r="S72" s="37"/>
      <c r="T72" s="37"/>
      <c r="U72" s="37"/>
      <c r="V72" s="37"/>
      <c r="W72" s="37"/>
      <c r="X72" s="37"/>
      <c r="Y72" s="37"/>
      <c r="Z72" s="37"/>
    </row>
    <row r="73" spans="1:26" x14ac:dyDescent="0.35">
      <c r="A73" t="s">
        <v>631</v>
      </c>
      <c r="B73" s="2">
        <v>11875</v>
      </c>
      <c r="C73" s="3">
        <v>0.03</v>
      </c>
      <c r="D73" s="2">
        <v>7510</v>
      </c>
      <c r="E73" s="2">
        <v>2545</v>
      </c>
      <c r="F73" s="2">
        <v>985</v>
      </c>
      <c r="G73" s="2">
        <v>6545</v>
      </c>
      <c r="H73" s="2">
        <v>875</v>
      </c>
      <c r="I73" s="3">
        <v>0.63</v>
      </c>
      <c r="J73" s="3">
        <v>0.21</v>
      </c>
      <c r="K73" s="3">
        <v>0.08</v>
      </c>
      <c r="L73" s="3">
        <v>0.55000000000000004</v>
      </c>
      <c r="M73" s="3">
        <v>7.0000000000000007E-2</v>
      </c>
      <c r="O73" s="37"/>
      <c r="P73" s="37"/>
      <c r="Q73" s="37"/>
      <c r="R73" s="37"/>
      <c r="S73" s="37"/>
      <c r="T73" s="37"/>
      <c r="U73" s="37"/>
      <c r="V73" s="37"/>
      <c r="W73" s="37"/>
      <c r="X73" s="37"/>
      <c r="Y73" s="37"/>
      <c r="Z73" s="37"/>
    </row>
    <row r="74" spans="1:26" x14ac:dyDescent="0.35">
      <c r="A74" t="s">
        <v>685</v>
      </c>
      <c r="B74" s="2">
        <v>60</v>
      </c>
      <c r="C74" s="3">
        <v>0</v>
      </c>
      <c r="D74" s="2" t="s">
        <v>775</v>
      </c>
      <c r="E74" s="2">
        <v>0</v>
      </c>
      <c r="F74" s="2">
        <v>0</v>
      </c>
      <c r="G74" s="2">
        <v>0</v>
      </c>
      <c r="H74" s="2" t="s">
        <v>775</v>
      </c>
      <c r="I74" s="2" t="s">
        <v>775</v>
      </c>
      <c r="J74" s="3">
        <v>0</v>
      </c>
      <c r="K74" s="3">
        <v>0</v>
      </c>
      <c r="L74" s="3">
        <v>0</v>
      </c>
      <c r="M74" s="3" t="s">
        <v>775</v>
      </c>
      <c r="O74" s="37"/>
      <c r="P74" s="37"/>
      <c r="Q74" s="37"/>
      <c r="R74" s="37"/>
      <c r="S74" s="37"/>
      <c r="T74" s="37"/>
      <c r="U74" s="37"/>
      <c r="V74" s="37"/>
      <c r="W74" s="37"/>
      <c r="X74" s="37"/>
      <c r="Y74" s="37"/>
      <c r="Z74" s="37"/>
    </row>
    <row r="75" spans="1:26" x14ac:dyDescent="0.35">
      <c r="A75" t="s">
        <v>686</v>
      </c>
      <c r="B75" s="2">
        <v>215</v>
      </c>
      <c r="C75" s="3">
        <v>0</v>
      </c>
      <c r="D75" s="2">
        <v>70</v>
      </c>
      <c r="E75" s="2">
        <v>95</v>
      </c>
      <c r="F75" s="2">
        <v>55</v>
      </c>
      <c r="G75" s="2">
        <v>95</v>
      </c>
      <c r="H75" s="2">
        <v>20</v>
      </c>
      <c r="I75" s="3">
        <v>0.32</v>
      </c>
      <c r="J75" s="3">
        <v>0.44</v>
      </c>
      <c r="K75" s="3">
        <v>0.26</v>
      </c>
      <c r="L75" s="3">
        <v>0.44</v>
      </c>
      <c r="M75" s="3">
        <v>0.08</v>
      </c>
      <c r="O75" s="37"/>
      <c r="P75" s="37"/>
      <c r="Q75" s="37"/>
      <c r="R75" s="37"/>
      <c r="S75" s="37"/>
      <c r="T75" s="37"/>
      <c r="U75" s="37"/>
      <c r="V75" s="37"/>
      <c r="W75" s="37"/>
      <c r="X75" s="37"/>
      <c r="Y75" s="37"/>
      <c r="Z75" s="37"/>
    </row>
    <row r="76" spans="1:26" x14ac:dyDescent="0.35">
      <c r="A76" t="s">
        <v>687</v>
      </c>
      <c r="B76" s="2">
        <v>285</v>
      </c>
      <c r="C76" s="3">
        <v>0</v>
      </c>
      <c r="D76" s="2">
        <v>75</v>
      </c>
      <c r="E76" s="2">
        <v>95</v>
      </c>
      <c r="F76" s="2">
        <v>95</v>
      </c>
      <c r="G76" s="2">
        <v>190</v>
      </c>
      <c r="H76" s="2">
        <v>25</v>
      </c>
      <c r="I76" s="3">
        <v>0.26</v>
      </c>
      <c r="J76" s="3">
        <v>0.34</v>
      </c>
      <c r="K76" s="3">
        <v>0.33</v>
      </c>
      <c r="L76" s="3">
        <v>0.67</v>
      </c>
      <c r="M76" s="3">
        <v>0.1</v>
      </c>
      <c r="O76" s="37"/>
      <c r="P76" s="37"/>
      <c r="Q76" s="37"/>
      <c r="R76" s="37"/>
      <c r="S76" s="37"/>
      <c r="T76" s="37"/>
      <c r="U76" s="37"/>
      <c r="V76" s="37"/>
      <c r="W76" s="37"/>
      <c r="X76" s="37"/>
      <c r="Y76" s="37"/>
      <c r="Z76" s="37"/>
    </row>
    <row r="77" spans="1:26" x14ac:dyDescent="0.35">
      <c r="A77" t="s">
        <v>688</v>
      </c>
      <c r="B77" s="2">
        <v>145</v>
      </c>
      <c r="C77" s="3">
        <v>0</v>
      </c>
      <c r="D77" s="2">
        <v>40</v>
      </c>
      <c r="E77" s="2">
        <v>45</v>
      </c>
      <c r="F77" s="2">
        <v>55</v>
      </c>
      <c r="G77" s="2">
        <v>95</v>
      </c>
      <c r="H77" s="2">
        <v>10</v>
      </c>
      <c r="I77" s="3">
        <v>0.28000000000000003</v>
      </c>
      <c r="J77" s="3">
        <v>0.32</v>
      </c>
      <c r="K77" s="3">
        <v>0.39</v>
      </c>
      <c r="L77" s="3">
        <v>0.67</v>
      </c>
      <c r="M77" s="3">
        <v>0.06</v>
      </c>
      <c r="O77" s="37"/>
      <c r="P77" s="37"/>
      <c r="Q77" s="37"/>
      <c r="R77" s="37"/>
      <c r="S77" s="37"/>
      <c r="T77" s="37"/>
      <c r="U77" s="37"/>
      <c r="V77" s="37"/>
      <c r="W77" s="37"/>
      <c r="X77" s="37"/>
      <c r="Y77" s="37"/>
      <c r="Z77" s="37"/>
    </row>
    <row r="78" spans="1:26" x14ac:dyDescent="0.35">
      <c r="A78" t="s">
        <v>689</v>
      </c>
      <c r="B78" s="2">
        <v>195</v>
      </c>
      <c r="C78" s="3">
        <v>0</v>
      </c>
      <c r="D78" s="2">
        <v>75</v>
      </c>
      <c r="E78" s="2">
        <v>70</v>
      </c>
      <c r="F78" s="2">
        <v>55</v>
      </c>
      <c r="G78" s="2">
        <v>145</v>
      </c>
      <c r="H78" s="2">
        <v>15</v>
      </c>
      <c r="I78" s="3">
        <v>0.38</v>
      </c>
      <c r="J78" s="3">
        <v>0.35</v>
      </c>
      <c r="K78" s="3">
        <v>0.28000000000000003</v>
      </c>
      <c r="L78" s="3">
        <v>0.74</v>
      </c>
      <c r="M78" s="3">
        <v>0.08</v>
      </c>
      <c r="O78" s="37"/>
      <c r="P78" s="37"/>
      <c r="Q78" s="37"/>
      <c r="R78" s="37"/>
      <c r="S78" s="37"/>
      <c r="T78" s="37"/>
      <c r="U78" s="37"/>
      <c r="V78" s="37"/>
      <c r="W78" s="37"/>
      <c r="X78" s="37"/>
      <c r="Y78" s="37"/>
      <c r="Z78" s="37"/>
    </row>
    <row r="79" spans="1:26" x14ac:dyDescent="0.35">
      <c r="A79" t="s">
        <v>713</v>
      </c>
      <c r="B79" s="2">
        <v>895</v>
      </c>
      <c r="C79" s="3">
        <v>0</v>
      </c>
      <c r="D79" s="2">
        <v>315</v>
      </c>
      <c r="E79" s="2">
        <v>305</v>
      </c>
      <c r="F79" s="2">
        <v>260</v>
      </c>
      <c r="G79" s="2">
        <v>525</v>
      </c>
      <c r="H79" s="2">
        <v>70</v>
      </c>
      <c r="I79" s="3">
        <v>0.35</v>
      </c>
      <c r="J79" s="3">
        <v>0.34</v>
      </c>
      <c r="K79" s="3">
        <v>0.28999999999999998</v>
      </c>
      <c r="L79" s="3">
        <v>0.59</v>
      </c>
      <c r="M79" s="3">
        <v>0.08</v>
      </c>
      <c r="O79" s="37"/>
      <c r="P79" s="37"/>
      <c r="Q79" s="37"/>
      <c r="R79" s="37"/>
      <c r="S79" s="37"/>
      <c r="T79" s="37"/>
      <c r="U79" s="37"/>
      <c r="V79" s="37"/>
      <c r="W79" s="37"/>
      <c r="X79" s="37"/>
      <c r="Y79" s="37"/>
      <c r="Z79" s="37"/>
    </row>
    <row r="80" spans="1:26" x14ac:dyDescent="0.35">
      <c r="A80" t="s">
        <v>690</v>
      </c>
      <c r="B80" s="2">
        <v>35</v>
      </c>
      <c r="C80" s="3">
        <v>0</v>
      </c>
      <c r="D80" s="2" t="s">
        <v>775</v>
      </c>
      <c r="E80" s="2">
        <v>0</v>
      </c>
      <c r="F80" s="2">
        <v>0</v>
      </c>
      <c r="G80" s="2">
        <v>0</v>
      </c>
      <c r="H80" s="2" t="s">
        <v>775</v>
      </c>
      <c r="I80" s="2" t="s">
        <v>775</v>
      </c>
      <c r="J80" s="3">
        <v>0</v>
      </c>
      <c r="K80" s="3">
        <v>0</v>
      </c>
      <c r="L80" s="3">
        <v>0</v>
      </c>
      <c r="M80" s="3" t="s">
        <v>775</v>
      </c>
      <c r="O80" s="37"/>
      <c r="P80" s="37"/>
      <c r="Q80" s="37"/>
      <c r="R80" s="37"/>
      <c r="S80" s="37"/>
      <c r="T80" s="37"/>
      <c r="U80" s="37"/>
      <c r="V80" s="37"/>
      <c r="W80" s="37"/>
      <c r="X80" s="37"/>
      <c r="Y80" s="37"/>
      <c r="Z80" s="37"/>
    </row>
    <row r="81" spans="1:26" x14ac:dyDescent="0.35">
      <c r="A81" t="s">
        <v>691</v>
      </c>
      <c r="B81" s="2">
        <v>240</v>
      </c>
      <c r="C81" s="3">
        <v>0</v>
      </c>
      <c r="D81" s="2">
        <v>65</v>
      </c>
      <c r="E81" s="2">
        <v>115</v>
      </c>
      <c r="F81" s="2">
        <v>65</v>
      </c>
      <c r="G81" s="2">
        <v>105</v>
      </c>
      <c r="H81" s="2">
        <v>15</v>
      </c>
      <c r="I81" s="3">
        <v>0.28000000000000003</v>
      </c>
      <c r="J81" s="3">
        <v>0.48</v>
      </c>
      <c r="K81" s="3">
        <v>0.26</v>
      </c>
      <c r="L81" s="3">
        <v>0.43</v>
      </c>
      <c r="M81" s="3">
        <v>0.06</v>
      </c>
      <c r="O81" s="37"/>
      <c r="P81" s="37"/>
      <c r="Q81" s="37"/>
      <c r="R81" s="37"/>
      <c r="S81" s="37"/>
      <c r="T81" s="37"/>
      <c r="U81" s="37"/>
      <c r="V81" s="37"/>
      <c r="W81" s="37"/>
      <c r="X81" s="37"/>
      <c r="Y81" s="37"/>
      <c r="Z81" s="37"/>
    </row>
    <row r="82" spans="1:26" x14ac:dyDescent="0.35">
      <c r="A82" t="s">
        <v>692</v>
      </c>
      <c r="B82" s="2">
        <v>230</v>
      </c>
      <c r="C82" s="3">
        <v>0</v>
      </c>
      <c r="D82" s="2">
        <v>60</v>
      </c>
      <c r="E82" s="2">
        <v>80</v>
      </c>
      <c r="F82" s="2">
        <v>65</v>
      </c>
      <c r="G82" s="2">
        <v>155</v>
      </c>
      <c r="H82" s="2">
        <v>25</v>
      </c>
      <c r="I82" s="3">
        <v>0.26</v>
      </c>
      <c r="J82" s="3">
        <v>0.34</v>
      </c>
      <c r="K82" s="3">
        <v>0.28999999999999998</v>
      </c>
      <c r="L82" s="3">
        <v>0.68</v>
      </c>
      <c r="M82" s="3">
        <v>0.11</v>
      </c>
      <c r="O82" s="37"/>
      <c r="P82" s="37"/>
      <c r="Q82" s="37"/>
      <c r="R82" s="37"/>
      <c r="S82" s="37"/>
      <c r="T82" s="37"/>
      <c r="U82" s="37"/>
      <c r="V82" s="37"/>
      <c r="W82" s="37"/>
      <c r="X82" s="37"/>
      <c r="Y82" s="37"/>
      <c r="Z82" s="37"/>
    </row>
    <row r="83" spans="1:26" x14ac:dyDescent="0.35">
      <c r="A83" t="s">
        <v>693</v>
      </c>
      <c r="B83" s="2">
        <v>180</v>
      </c>
      <c r="C83" s="3">
        <v>0</v>
      </c>
      <c r="D83" s="2">
        <v>65</v>
      </c>
      <c r="E83" s="2">
        <v>55</v>
      </c>
      <c r="F83" s="2">
        <v>50</v>
      </c>
      <c r="G83" s="2">
        <v>125</v>
      </c>
      <c r="H83" s="2">
        <v>15</v>
      </c>
      <c r="I83" s="3">
        <v>0.37</v>
      </c>
      <c r="J83" s="3">
        <v>0.3</v>
      </c>
      <c r="K83" s="3">
        <v>0.28999999999999998</v>
      </c>
      <c r="L83" s="3">
        <v>0.69</v>
      </c>
      <c r="M83" s="3">
        <v>0.09</v>
      </c>
      <c r="O83" s="37"/>
      <c r="P83" s="37"/>
      <c r="Q83" s="37"/>
      <c r="R83" s="37"/>
      <c r="S83" s="37"/>
      <c r="T83" s="37"/>
      <c r="U83" s="37"/>
      <c r="V83" s="37"/>
      <c r="W83" s="37"/>
      <c r="X83" s="37"/>
      <c r="Y83" s="37"/>
      <c r="Z83" s="37"/>
    </row>
    <row r="84" spans="1:26" x14ac:dyDescent="0.35">
      <c r="A84" t="s">
        <v>694</v>
      </c>
      <c r="B84" s="2">
        <v>190</v>
      </c>
      <c r="C84" s="3">
        <v>0</v>
      </c>
      <c r="D84" s="2">
        <v>80</v>
      </c>
      <c r="E84" s="2">
        <v>55</v>
      </c>
      <c r="F84" s="2">
        <v>55</v>
      </c>
      <c r="G84" s="2">
        <v>135</v>
      </c>
      <c r="H84" s="2">
        <v>15</v>
      </c>
      <c r="I84" s="3">
        <v>0.42</v>
      </c>
      <c r="J84" s="3">
        <v>0.28000000000000003</v>
      </c>
      <c r="K84" s="3">
        <v>0.28000000000000003</v>
      </c>
      <c r="L84" s="3">
        <v>0.7</v>
      </c>
      <c r="M84" s="3">
        <v>0.09</v>
      </c>
      <c r="O84" s="37"/>
      <c r="P84" s="37"/>
      <c r="Q84" s="37"/>
      <c r="R84" s="37"/>
      <c r="S84" s="37"/>
      <c r="T84" s="37"/>
      <c r="U84" s="37"/>
      <c r="V84" s="37"/>
      <c r="W84" s="37"/>
      <c r="X84" s="37"/>
      <c r="Y84" s="37"/>
      <c r="Z84" s="37"/>
    </row>
    <row r="85" spans="1:26" x14ac:dyDescent="0.35">
      <c r="A85" t="s">
        <v>714</v>
      </c>
      <c r="B85" s="2">
        <v>880</v>
      </c>
      <c r="C85" s="3">
        <v>0</v>
      </c>
      <c r="D85" s="2">
        <v>310</v>
      </c>
      <c r="E85" s="2">
        <v>300</v>
      </c>
      <c r="F85" s="2">
        <v>235</v>
      </c>
      <c r="G85" s="2">
        <v>520</v>
      </c>
      <c r="H85" s="2">
        <v>75</v>
      </c>
      <c r="I85" s="3">
        <v>0.35</v>
      </c>
      <c r="J85" s="3">
        <v>0.34</v>
      </c>
      <c r="K85" s="3">
        <v>0.27</v>
      </c>
      <c r="L85" s="3">
        <v>0.59</v>
      </c>
      <c r="M85" s="3">
        <v>0.09</v>
      </c>
      <c r="O85" s="37"/>
      <c r="P85" s="37"/>
      <c r="Q85" s="37"/>
      <c r="R85" s="37"/>
      <c r="S85" s="37"/>
      <c r="T85" s="37"/>
      <c r="U85" s="37"/>
      <c r="V85" s="37"/>
      <c r="W85" s="37"/>
      <c r="X85" s="37"/>
      <c r="Y85" s="37"/>
      <c r="Z85" s="37"/>
    </row>
    <row r="86" spans="1:26" x14ac:dyDescent="0.35">
      <c r="A86" t="s">
        <v>695</v>
      </c>
      <c r="B86" s="2">
        <v>1360</v>
      </c>
      <c r="C86" s="3">
        <v>7.0000000000000007E-2</v>
      </c>
      <c r="D86" s="2">
        <v>1325</v>
      </c>
      <c r="E86" s="2">
        <v>0</v>
      </c>
      <c r="F86" s="2">
        <v>0</v>
      </c>
      <c r="G86" s="2">
        <v>0</v>
      </c>
      <c r="H86" s="2">
        <v>35</v>
      </c>
      <c r="I86" s="3">
        <v>0.97</v>
      </c>
      <c r="J86" s="3">
        <v>0</v>
      </c>
      <c r="K86" s="3">
        <v>0</v>
      </c>
      <c r="L86" s="3">
        <v>0</v>
      </c>
      <c r="M86" s="3">
        <v>0.03</v>
      </c>
      <c r="O86" s="37"/>
      <c r="P86" s="37"/>
      <c r="Q86" s="37"/>
      <c r="R86" s="37"/>
      <c r="S86" s="37"/>
      <c r="T86" s="37"/>
      <c r="U86" s="37"/>
      <c r="V86" s="37"/>
      <c r="W86" s="37"/>
      <c r="X86" s="37"/>
      <c r="Y86" s="37"/>
      <c r="Z86" s="37"/>
    </row>
    <row r="87" spans="1:26" x14ac:dyDescent="0.35">
      <c r="A87" t="s">
        <v>696</v>
      </c>
      <c r="B87" s="2">
        <v>9065</v>
      </c>
      <c r="C87" s="3">
        <v>7.0000000000000007E-2</v>
      </c>
      <c r="D87" s="2">
        <v>2385</v>
      </c>
      <c r="E87" s="2">
        <v>3640</v>
      </c>
      <c r="F87" s="2">
        <v>2060</v>
      </c>
      <c r="G87" s="2">
        <v>3915</v>
      </c>
      <c r="H87" s="2">
        <v>1065</v>
      </c>
      <c r="I87" s="3">
        <v>0.26</v>
      </c>
      <c r="J87" s="3">
        <v>0.4</v>
      </c>
      <c r="K87" s="3">
        <v>0.23</v>
      </c>
      <c r="L87" s="3">
        <v>0.43</v>
      </c>
      <c r="M87" s="3">
        <v>0.12</v>
      </c>
      <c r="O87" s="37"/>
      <c r="P87" s="37"/>
      <c r="Q87" s="37"/>
      <c r="R87" s="37"/>
      <c r="S87" s="37"/>
      <c r="T87" s="37"/>
      <c r="U87" s="37"/>
      <c r="V87" s="37"/>
      <c r="W87" s="37"/>
      <c r="X87" s="37"/>
      <c r="Y87" s="37"/>
      <c r="Z87" s="37"/>
    </row>
    <row r="88" spans="1:26" x14ac:dyDescent="0.35">
      <c r="A88" t="s">
        <v>697</v>
      </c>
      <c r="B88" s="2">
        <v>8500</v>
      </c>
      <c r="C88" s="3">
        <v>7.0000000000000007E-2</v>
      </c>
      <c r="D88" s="2">
        <v>2375</v>
      </c>
      <c r="E88" s="2">
        <v>2760</v>
      </c>
      <c r="F88" s="2">
        <v>2485</v>
      </c>
      <c r="G88" s="2">
        <v>5685</v>
      </c>
      <c r="H88" s="2">
        <v>960</v>
      </c>
      <c r="I88" s="3">
        <v>0.28000000000000003</v>
      </c>
      <c r="J88" s="3">
        <v>0.32</v>
      </c>
      <c r="K88" s="3">
        <v>0.28999999999999998</v>
      </c>
      <c r="L88" s="3">
        <v>0.67</v>
      </c>
      <c r="M88" s="3">
        <v>0.11</v>
      </c>
      <c r="O88" s="37"/>
      <c r="P88" s="37"/>
      <c r="Q88" s="37"/>
      <c r="R88" s="37"/>
      <c r="S88" s="37"/>
      <c r="T88" s="37"/>
      <c r="U88" s="37"/>
      <c r="V88" s="37"/>
      <c r="W88" s="37"/>
      <c r="X88" s="37"/>
      <c r="Y88" s="37"/>
      <c r="Z88" s="37"/>
    </row>
    <row r="89" spans="1:26" x14ac:dyDescent="0.35">
      <c r="A89" t="s">
        <v>698</v>
      </c>
      <c r="B89" s="2">
        <v>6280</v>
      </c>
      <c r="C89" s="3">
        <v>7.0000000000000007E-2</v>
      </c>
      <c r="D89" s="2">
        <v>2365</v>
      </c>
      <c r="E89" s="2">
        <v>2005</v>
      </c>
      <c r="F89" s="2">
        <v>1830</v>
      </c>
      <c r="G89" s="2">
        <v>4460</v>
      </c>
      <c r="H89" s="2">
        <v>535</v>
      </c>
      <c r="I89" s="3">
        <v>0.38</v>
      </c>
      <c r="J89" s="3">
        <v>0.32</v>
      </c>
      <c r="K89" s="3">
        <v>0.28999999999999998</v>
      </c>
      <c r="L89" s="3">
        <v>0.71</v>
      </c>
      <c r="M89" s="3">
        <v>0.09</v>
      </c>
      <c r="O89" s="37"/>
      <c r="P89" s="37"/>
      <c r="Q89" s="37"/>
      <c r="R89" s="37"/>
      <c r="S89" s="37"/>
      <c r="T89" s="37"/>
      <c r="U89" s="37"/>
      <c r="V89" s="37"/>
      <c r="W89" s="37"/>
      <c r="X89" s="37"/>
      <c r="Y89" s="37"/>
      <c r="Z89" s="37"/>
    </row>
    <row r="90" spans="1:26" x14ac:dyDescent="0.35">
      <c r="A90" t="s">
        <v>699</v>
      </c>
      <c r="B90" s="2">
        <v>6475</v>
      </c>
      <c r="C90" s="3">
        <v>0.08</v>
      </c>
      <c r="D90" s="2">
        <v>2710</v>
      </c>
      <c r="E90" s="2">
        <v>1805</v>
      </c>
      <c r="F90" s="2">
        <v>1615</v>
      </c>
      <c r="G90" s="2">
        <v>4540</v>
      </c>
      <c r="H90" s="2">
        <v>705</v>
      </c>
      <c r="I90" s="3">
        <v>0.42</v>
      </c>
      <c r="J90" s="3">
        <v>0.28000000000000003</v>
      </c>
      <c r="K90" s="3">
        <v>0.25</v>
      </c>
      <c r="L90" s="3">
        <v>0.7</v>
      </c>
      <c r="M90" s="3">
        <v>0.11</v>
      </c>
      <c r="O90" s="37"/>
      <c r="P90" s="37"/>
      <c r="Q90" s="37"/>
      <c r="R90" s="37"/>
      <c r="S90" s="37"/>
      <c r="T90" s="37"/>
      <c r="U90" s="37"/>
      <c r="V90" s="37"/>
      <c r="W90" s="37"/>
      <c r="X90" s="37"/>
      <c r="Y90" s="37"/>
      <c r="Z90" s="37"/>
    </row>
    <row r="91" spans="1:26" x14ac:dyDescent="0.35">
      <c r="A91" t="s">
        <v>715</v>
      </c>
      <c r="B91" s="2">
        <v>31675</v>
      </c>
      <c r="C91" s="3">
        <v>7.0000000000000007E-2</v>
      </c>
      <c r="D91" s="2">
        <v>11165</v>
      </c>
      <c r="E91" s="2">
        <v>10210</v>
      </c>
      <c r="F91" s="2">
        <v>7995</v>
      </c>
      <c r="G91" s="2">
        <v>18600</v>
      </c>
      <c r="H91" s="2">
        <v>3305</v>
      </c>
      <c r="I91" s="3">
        <v>0.35</v>
      </c>
      <c r="J91" s="3">
        <v>0.32</v>
      </c>
      <c r="K91" s="3">
        <v>0.25</v>
      </c>
      <c r="L91" s="3">
        <v>0.59</v>
      </c>
      <c r="M91" s="3">
        <v>0.1</v>
      </c>
      <c r="O91" s="37"/>
      <c r="P91" s="37"/>
      <c r="Q91" s="37"/>
      <c r="R91" s="37"/>
      <c r="S91" s="37"/>
      <c r="T91" s="37"/>
      <c r="U91" s="37"/>
      <c r="V91" s="37"/>
      <c r="W91" s="37"/>
      <c r="X91" s="37"/>
      <c r="Y91" s="37"/>
      <c r="Z91" s="37"/>
    </row>
    <row r="92" spans="1:26" x14ac:dyDescent="0.35">
      <c r="A92" t="s">
        <v>343</v>
      </c>
      <c r="B92" s="2">
        <v>19480</v>
      </c>
      <c r="C92" s="3">
        <v>1</v>
      </c>
      <c r="D92" s="2">
        <v>18770</v>
      </c>
      <c r="E92" s="2">
        <v>0</v>
      </c>
      <c r="F92" s="2">
        <v>0</v>
      </c>
      <c r="G92" s="2">
        <v>0</v>
      </c>
      <c r="H92" s="2">
        <v>705</v>
      </c>
      <c r="I92" s="3">
        <v>0.96</v>
      </c>
      <c r="J92" s="3">
        <v>0</v>
      </c>
      <c r="K92" s="3">
        <v>0</v>
      </c>
      <c r="L92" s="3">
        <v>0</v>
      </c>
      <c r="M92" s="3">
        <v>0.04</v>
      </c>
      <c r="O92" s="37"/>
      <c r="P92" s="37"/>
      <c r="Q92" s="37"/>
      <c r="R92" s="37"/>
      <c r="S92" s="37"/>
      <c r="T92" s="37"/>
      <c r="U92" s="37"/>
      <c r="V92" s="37"/>
      <c r="W92" s="37"/>
      <c r="X92" s="37"/>
      <c r="Y92" s="37"/>
      <c r="Z92" s="37"/>
    </row>
    <row r="93" spans="1:26" x14ac:dyDescent="0.35">
      <c r="A93" t="s">
        <v>344</v>
      </c>
      <c r="B93" s="2">
        <v>128075</v>
      </c>
      <c r="C93" s="3">
        <v>1</v>
      </c>
      <c r="D93" s="2">
        <v>35225</v>
      </c>
      <c r="E93" s="2">
        <v>49205</v>
      </c>
      <c r="F93" s="2">
        <v>27295</v>
      </c>
      <c r="G93" s="2">
        <v>54855</v>
      </c>
      <c r="H93" s="2">
        <v>16170</v>
      </c>
      <c r="I93" s="3">
        <v>0.28000000000000003</v>
      </c>
      <c r="J93" s="3">
        <v>0.38</v>
      </c>
      <c r="K93" s="3">
        <v>0.21</v>
      </c>
      <c r="L93" s="3">
        <v>0.43</v>
      </c>
      <c r="M93" s="3">
        <v>0.13</v>
      </c>
      <c r="O93" s="37"/>
      <c r="P93" s="37"/>
      <c r="Q93" s="37"/>
      <c r="R93" s="37"/>
      <c r="S93" s="37"/>
      <c r="T93" s="37"/>
      <c r="U93" s="37"/>
      <c r="V93" s="37"/>
      <c r="W93" s="37"/>
      <c r="X93" s="37"/>
      <c r="Y93" s="37"/>
      <c r="Z93" s="37"/>
    </row>
    <row r="94" spans="1:26" x14ac:dyDescent="0.35">
      <c r="A94" t="s">
        <v>345</v>
      </c>
      <c r="B94" s="2">
        <v>118605</v>
      </c>
      <c r="C94" s="3">
        <v>1</v>
      </c>
      <c r="D94" s="2">
        <v>34035</v>
      </c>
      <c r="E94" s="2">
        <v>38455</v>
      </c>
      <c r="F94" s="2">
        <v>33125</v>
      </c>
      <c r="G94" s="2">
        <v>78495</v>
      </c>
      <c r="H94" s="2">
        <v>14270</v>
      </c>
      <c r="I94" s="3">
        <v>0.28999999999999998</v>
      </c>
      <c r="J94" s="3">
        <v>0.32</v>
      </c>
      <c r="K94" s="3">
        <v>0.28000000000000003</v>
      </c>
      <c r="L94" s="3">
        <v>0.66</v>
      </c>
      <c r="M94" s="3">
        <v>0.12</v>
      </c>
      <c r="O94" s="37"/>
      <c r="P94" s="37"/>
      <c r="Q94" s="37"/>
      <c r="R94" s="37"/>
      <c r="S94" s="37"/>
      <c r="T94" s="37"/>
      <c r="U94" s="37"/>
      <c r="V94" s="37"/>
      <c r="W94" s="37"/>
      <c r="X94" s="37"/>
      <c r="Y94" s="37"/>
      <c r="Z94" s="37"/>
    </row>
    <row r="95" spans="1:26" x14ac:dyDescent="0.35">
      <c r="A95" t="s">
        <v>346</v>
      </c>
      <c r="B95" s="2">
        <v>84235</v>
      </c>
      <c r="C95" s="3">
        <v>1</v>
      </c>
      <c r="D95" s="2">
        <v>32130</v>
      </c>
      <c r="E95" s="2">
        <v>26550</v>
      </c>
      <c r="F95" s="2">
        <v>24075</v>
      </c>
      <c r="G95" s="2">
        <v>59105</v>
      </c>
      <c r="H95" s="2">
        <v>7740</v>
      </c>
      <c r="I95" s="3">
        <v>0.38</v>
      </c>
      <c r="J95" s="3">
        <v>0.32</v>
      </c>
      <c r="K95" s="3">
        <v>0.28999999999999998</v>
      </c>
      <c r="L95" s="3">
        <v>0.7</v>
      </c>
      <c r="M95" s="3">
        <v>0.09</v>
      </c>
      <c r="O95" s="37"/>
      <c r="P95" s="37"/>
      <c r="Q95" s="37"/>
      <c r="R95" s="37"/>
      <c r="S95" s="37"/>
      <c r="T95" s="37"/>
      <c r="U95" s="37"/>
      <c r="V95" s="37"/>
      <c r="W95" s="37"/>
      <c r="X95" s="37"/>
      <c r="Y95" s="37"/>
      <c r="Z95" s="37"/>
    </row>
    <row r="96" spans="1:26" x14ac:dyDescent="0.35">
      <c r="A96" t="s">
        <v>347</v>
      </c>
      <c r="B96" s="2">
        <v>85725</v>
      </c>
      <c r="C96" s="3">
        <v>1</v>
      </c>
      <c r="D96" s="2">
        <v>34690</v>
      </c>
      <c r="E96" s="2">
        <v>23795</v>
      </c>
      <c r="F96" s="2">
        <v>21950</v>
      </c>
      <c r="G96" s="2">
        <v>58425</v>
      </c>
      <c r="H96" s="2">
        <v>10120</v>
      </c>
      <c r="I96" s="3">
        <v>0.4</v>
      </c>
      <c r="J96" s="3">
        <v>0.28000000000000003</v>
      </c>
      <c r="K96" s="3">
        <v>0.26</v>
      </c>
      <c r="L96" s="3">
        <v>0.68</v>
      </c>
      <c r="M96" s="3">
        <v>0.12</v>
      </c>
      <c r="O96" s="37"/>
      <c r="P96" s="37"/>
      <c r="Q96" s="37"/>
      <c r="R96" s="37"/>
      <c r="S96" s="37"/>
      <c r="T96" s="37"/>
      <c r="U96" s="37"/>
      <c r="V96" s="37"/>
      <c r="W96" s="37"/>
      <c r="X96" s="37"/>
      <c r="Y96" s="37"/>
      <c r="Z96" s="37"/>
    </row>
    <row r="97" spans="1:26" x14ac:dyDescent="0.35">
      <c r="A97" t="s">
        <v>348</v>
      </c>
      <c r="B97" s="2">
        <v>436115</v>
      </c>
      <c r="C97" s="3">
        <v>1</v>
      </c>
      <c r="D97" s="2">
        <v>154855</v>
      </c>
      <c r="E97" s="2">
        <v>138005</v>
      </c>
      <c r="F97" s="2">
        <v>106445</v>
      </c>
      <c r="G97" s="2">
        <v>250880</v>
      </c>
      <c r="H97" s="2">
        <v>49005</v>
      </c>
      <c r="I97" s="3">
        <v>0.36</v>
      </c>
      <c r="J97" s="3">
        <v>0.32</v>
      </c>
      <c r="K97" s="3">
        <v>0.24</v>
      </c>
      <c r="L97" s="3">
        <v>0.57999999999999996</v>
      </c>
      <c r="M97" s="3">
        <v>0.11</v>
      </c>
      <c r="O97" s="37"/>
      <c r="P97" s="37"/>
      <c r="Q97" s="37"/>
      <c r="R97" s="37"/>
      <c r="S97" s="37"/>
      <c r="T97" s="37"/>
      <c r="U97" s="37"/>
      <c r="V97" s="37"/>
      <c r="W97" s="37"/>
      <c r="X97" s="37"/>
      <c r="Y97" s="37"/>
      <c r="Z97" s="37"/>
    </row>
    <row r="98" spans="1:26" x14ac:dyDescent="0.35">
      <c r="A98" t="s">
        <v>583</v>
      </c>
      <c r="B98" s="2">
        <v>15</v>
      </c>
      <c r="C98" s="3">
        <v>0</v>
      </c>
      <c r="D98" s="2">
        <v>15</v>
      </c>
      <c r="E98" s="2">
        <v>0</v>
      </c>
      <c r="F98" s="2">
        <v>0</v>
      </c>
      <c r="G98" s="2">
        <v>0</v>
      </c>
      <c r="H98" s="2">
        <v>0</v>
      </c>
      <c r="I98" s="3">
        <v>1</v>
      </c>
      <c r="J98" s="3">
        <v>0</v>
      </c>
      <c r="K98" s="3">
        <v>0</v>
      </c>
      <c r="L98" s="3">
        <v>0</v>
      </c>
      <c r="M98" s="3">
        <v>0</v>
      </c>
      <c r="O98" s="37"/>
      <c r="P98" s="37"/>
      <c r="Q98" s="37"/>
      <c r="R98" s="37"/>
      <c r="S98" s="37"/>
      <c r="T98" s="37"/>
      <c r="U98" s="37"/>
      <c r="V98" s="37"/>
      <c r="W98" s="37"/>
      <c r="X98" s="37"/>
      <c r="Y98" s="37"/>
      <c r="Z98" s="37"/>
    </row>
    <row r="99" spans="1:26" x14ac:dyDescent="0.35">
      <c r="A99" t="s">
        <v>584</v>
      </c>
      <c r="B99" s="2">
        <v>75</v>
      </c>
      <c r="C99" s="3">
        <v>0</v>
      </c>
      <c r="D99" s="2">
        <v>25</v>
      </c>
      <c r="E99" s="2">
        <v>35</v>
      </c>
      <c r="F99" s="2">
        <v>10</v>
      </c>
      <c r="G99" s="2">
        <v>40</v>
      </c>
      <c r="H99" s="2">
        <v>5</v>
      </c>
      <c r="I99" s="3">
        <v>0.33</v>
      </c>
      <c r="J99" s="3">
        <v>0.48</v>
      </c>
      <c r="K99" s="3">
        <v>0.11</v>
      </c>
      <c r="L99" s="3">
        <v>0.52</v>
      </c>
      <c r="M99" s="3">
        <v>0.08</v>
      </c>
      <c r="O99" s="37"/>
      <c r="P99" s="37"/>
      <c r="Q99" s="37"/>
      <c r="R99" s="37"/>
      <c r="S99" s="37"/>
      <c r="T99" s="37"/>
      <c r="U99" s="37"/>
      <c r="V99" s="37"/>
      <c r="W99" s="37"/>
      <c r="X99" s="37"/>
      <c r="Y99" s="37"/>
      <c r="Z99" s="37"/>
    </row>
    <row r="100" spans="1:26" x14ac:dyDescent="0.35">
      <c r="A100" t="s">
        <v>585</v>
      </c>
      <c r="B100" s="2">
        <v>75</v>
      </c>
      <c r="C100" s="3">
        <v>0</v>
      </c>
      <c r="D100" s="2">
        <v>30</v>
      </c>
      <c r="E100" s="2">
        <v>20</v>
      </c>
      <c r="F100" s="2">
        <v>15</v>
      </c>
      <c r="G100" s="2">
        <v>60</v>
      </c>
      <c r="H100" s="2">
        <v>5</v>
      </c>
      <c r="I100" s="3">
        <v>0.41</v>
      </c>
      <c r="J100" s="3">
        <v>0.28999999999999998</v>
      </c>
      <c r="K100" s="3">
        <v>0.23</v>
      </c>
      <c r="L100" s="3">
        <v>0.82</v>
      </c>
      <c r="M100" s="3">
        <v>7.0000000000000007E-2</v>
      </c>
      <c r="O100" s="37"/>
      <c r="P100" s="37"/>
      <c r="Q100" s="37"/>
      <c r="R100" s="37"/>
      <c r="S100" s="37"/>
      <c r="T100" s="37"/>
      <c r="U100" s="37"/>
      <c r="V100" s="37"/>
      <c r="W100" s="37"/>
      <c r="X100" s="37"/>
      <c r="Y100" s="37"/>
      <c r="Z100" s="37"/>
    </row>
    <row r="101" spans="1:26" x14ac:dyDescent="0.35">
      <c r="A101" t="s">
        <v>586</v>
      </c>
      <c r="B101" s="2">
        <v>75</v>
      </c>
      <c r="C101" s="3">
        <v>0</v>
      </c>
      <c r="D101" s="2">
        <v>35</v>
      </c>
      <c r="E101" s="2">
        <v>25</v>
      </c>
      <c r="F101" s="2">
        <v>15</v>
      </c>
      <c r="G101" s="2">
        <v>65</v>
      </c>
      <c r="H101" s="2">
        <v>5</v>
      </c>
      <c r="I101" s="3">
        <v>0.45</v>
      </c>
      <c r="J101" s="3">
        <v>0.34</v>
      </c>
      <c r="K101" s="3">
        <v>0.23</v>
      </c>
      <c r="L101" s="3">
        <v>0.88</v>
      </c>
      <c r="M101" s="3">
        <v>0.05</v>
      </c>
      <c r="O101" s="37"/>
      <c r="P101" s="37"/>
      <c r="Q101" s="37"/>
      <c r="R101" s="37"/>
      <c r="S101" s="37"/>
      <c r="T101" s="37"/>
      <c r="U101" s="37"/>
      <c r="V101" s="37"/>
      <c r="W101" s="37"/>
      <c r="X101" s="37"/>
      <c r="Y101" s="37"/>
      <c r="Z101" s="37"/>
    </row>
    <row r="102" spans="1:26" x14ac:dyDescent="0.35">
      <c r="A102" t="s">
        <v>587</v>
      </c>
      <c r="B102" s="2">
        <v>90</v>
      </c>
      <c r="C102" s="3">
        <v>0</v>
      </c>
      <c r="D102" s="2">
        <v>40</v>
      </c>
      <c r="E102" s="2">
        <v>30</v>
      </c>
      <c r="F102" s="2">
        <v>15</v>
      </c>
      <c r="G102" s="2">
        <v>70</v>
      </c>
      <c r="H102" s="2">
        <v>10</v>
      </c>
      <c r="I102" s="3">
        <v>0.45</v>
      </c>
      <c r="J102" s="3">
        <v>0.34</v>
      </c>
      <c r="K102" s="3">
        <v>0.17</v>
      </c>
      <c r="L102" s="3">
        <v>0.8</v>
      </c>
      <c r="M102" s="3">
        <v>0.1</v>
      </c>
      <c r="O102" s="37"/>
      <c r="P102" s="37"/>
      <c r="Q102" s="37"/>
      <c r="R102" s="37"/>
      <c r="S102" s="37"/>
      <c r="T102" s="37"/>
      <c r="U102" s="37"/>
      <c r="V102" s="37"/>
      <c r="W102" s="37"/>
      <c r="X102" s="37"/>
      <c r="Y102" s="37"/>
      <c r="Z102" s="37"/>
    </row>
    <row r="103" spans="1:26" x14ac:dyDescent="0.35">
      <c r="A103" t="s">
        <v>630</v>
      </c>
      <c r="B103" s="2">
        <v>325</v>
      </c>
      <c r="C103" s="3">
        <v>0</v>
      </c>
      <c r="D103" s="2">
        <v>140</v>
      </c>
      <c r="E103" s="2">
        <v>110</v>
      </c>
      <c r="F103" s="2">
        <v>55</v>
      </c>
      <c r="G103" s="2">
        <v>235</v>
      </c>
      <c r="H103" s="2">
        <v>25</v>
      </c>
      <c r="I103" s="3">
        <v>0.44</v>
      </c>
      <c r="J103" s="3">
        <v>0.35</v>
      </c>
      <c r="K103" s="3">
        <v>0.18</v>
      </c>
      <c r="L103" s="3">
        <v>0.73</v>
      </c>
      <c r="M103" s="3">
        <v>7.0000000000000007E-2</v>
      </c>
      <c r="O103" s="37"/>
      <c r="P103" s="37"/>
      <c r="Q103" s="37"/>
      <c r="R103" s="37"/>
      <c r="S103" s="37"/>
      <c r="T103" s="37"/>
      <c r="U103" s="37"/>
      <c r="V103" s="37"/>
      <c r="W103" s="37"/>
      <c r="X103" s="37"/>
      <c r="Y103" s="37"/>
      <c r="Z103" s="37"/>
    </row>
    <row r="104" spans="1:26" x14ac:dyDescent="0.35">
      <c r="A104" t="s">
        <v>700</v>
      </c>
      <c r="B104" s="2">
        <v>55</v>
      </c>
      <c r="C104" s="3">
        <v>0</v>
      </c>
      <c r="D104" s="2">
        <v>55</v>
      </c>
      <c r="E104" s="2">
        <v>0</v>
      </c>
      <c r="F104" s="2">
        <v>0</v>
      </c>
      <c r="G104" s="2">
        <v>0</v>
      </c>
      <c r="H104" s="2">
        <v>0</v>
      </c>
      <c r="I104" s="3">
        <v>1</v>
      </c>
      <c r="J104" s="3">
        <v>0</v>
      </c>
      <c r="K104" s="3">
        <v>0</v>
      </c>
      <c r="L104" s="3">
        <v>0</v>
      </c>
      <c r="M104" s="3">
        <v>0</v>
      </c>
      <c r="O104" s="37"/>
      <c r="P104" s="37"/>
      <c r="Q104" s="37"/>
      <c r="R104" s="37"/>
      <c r="S104" s="37"/>
      <c r="T104" s="37"/>
      <c r="U104" s="37"/>
      <c r="V104" s="37"/>
      <c r="W104" s="37"/>
      <c r="X104" s="37"/>
      <c r="Y104" s="37"/>
      <c r="Z104" s="37"/>
    </row>
    <row r="105" spans="1:26" x14ac:dyDescent="0.35">
      <c r="A105" t="s">
        <v>701</v>
      </c>
      <c r="B105" s="2">
        <v>335</v>
      </c>
      <c r="C105" s="3">
        <v>0</v>
      </c>
      <c r="D105" s="2">
        <v>105</v>
      </c>
      <c r="E105" s="2">
        <v>135</v>
      </c>
      <c r="F105" s="2">
        <v>70</v>
      </c>
      <c r="G105" s="2">
        <v>135</v>
      </c>
      <c r="H105" s="2">
        <v>40</v>
      </c>
      <c r="I105" s="3">
        <v>0.32</v>
      </c>
      <c r="J105" s="3">
        <v>0.41</v>
      </c>
      <c r="K105" s="3">
        <v>0.21</v>
      </c>
      <c r="L105" s="3">
        <v>0.4</v>
      </c>
      <c r="M105" s="3">
        <v>0.13</v>
      </c>
      <c r="O105" s="37"/>
      <c r="P105" s="37"/>
      <c r="Q105" s="37"/>
      <c r="R105" s="37"/>
      <c r="S105" s="37"/>
      <c r="T105" s="37"/>
      <c r="U105" s="37"/>
      <c r="V105" s="37"/>
      <c r="W105" s="37"/>
      <c r="X105" s="37"/>
      <c r="Y105" s="37"/>
      <c r="Z105" s="37"/>
    </row>
    <row r="106" spans="1:26" x14ac:dyDescent="0.35">
      <c r="A106" t="s">
        <v>702</v>
      </c>
      <c r="B106" s="2">
        <v>355</v>
      </c>
      <c r="C106" s="3">
        <v>0</v>
      </c>
      <c r="D106" s="2">
        <v>105</v>
      </c>
      <c r="E106" s="2">
        <v>120</v>
      </c>
      <c r="F106" s="2">
        <v>105</v>
      </c>
      <c r="G106" s="2">
        <v>235</v>
      </c>
      <c r="H106" s="2">
        <v>45</v>
      </c>
      <c r="I106" s="3">
        <v>0.28999999999999998</v>
      </c>
      <c r="J106" s="3">
        <v>0.33</v>
      </c>
      <c r="K106" s="3">
        <v>0.28999999999999998</v>
      </c>
      <c r="L106" s="3">
        <v>0.67</v>
      </c>
      <c r="M106" s="3">
        <v>0.13</v>
      </c>
      <c r="O106" s="37"/>
      <c r="P106" s="37"/>
      <c r="Q106" s="37"/>
      <c r="R106" s="37"/>
      <c r="S106" s="37"/>
      <c r="T106" s="37"/>
      <c r="U106" s="37"/>
      <c r="V106" s="37"/>
      <c r="W106" s="37"/>
      <c r="X106" s="37"/>
      <c r="Y106" s="37"/>
      <c r="Z106" s="37"/>
    </row>
    <row r="107" spans="1:26" x14ac:dyDescent="0.35">
      <c r="A107" t="s">
        <v>703</v>
      </c>
      <c r="B107" s="2">
        <v>215</v>
      </c>
      <c r="C107" s="3">
        <v>0</v>
      </c>
      <c r="D107" s="2">
        <v>65</v>
      </c>
      <c r="E107" s="2">
        <v>70</v>
      </c>
      <c r="F107" s="2">
        <v>75</v>
      </c>
      <c r="G107" s="2">
        <v>145</v>
      </c>
      <c r="H107" s="2">
        <v>15</v>
      </c>
      <c r="I107" s="3">
        <v>0.3</v>
      </c>
      <c r="J107" s="3">
        <v>0.32</v>
      </c>
      <c r="K107" s="3">
        <v>0.34</v>
      </c>
      <c r="L107" s="3">
        <v>0.68</v>
      </c>
      <c r="M107" s="3">
        <v>0.06</v>
      </c>
      <c r="O107" s="37"/>
      <c r="P107" s="37"/>
      <c r="Q107" s="37"/>
      <c r="R107" s="37"/>
      <c r="S107" s="37"/>
      <c r="T107" s="37"/>
      <c r="U107" s="37"/>
      <c r="V107" s="37"/>
      <c r="W107" s="37"/>
      <c r="X107" s="37"/>
      <c r="Y107" s="37"/>
      <c r="Z107" s="37"/>
    </row>
    <row r="108" spans="1:26" x14ac:dyDescent="0.35">
      <c r="A108" t="s">
        <v>704</v>
      </c>
      <c r="B108" s="2">
        <v>225</v>
      </c>
      <c r="C108" s="3">
        <v>0</v>
      </c>
      <c r="D108" s="2">
        <v>80</v>
      </c>
      <c r="E108" s="2">
        <v>65</v>
      </c>
      <c r="F108" s="2">
        <v>70</v>
      </c>
      <c r="G108" s="2">
        <v>150</v>
      </c>
      <c r="H108" s="2">
        <v>25</v>
      </c>
      <c r="I108" s="3">
        <v>0.36</v>
      </c>
      <c r="J108" s="3">
        <v>0.3</v>
      </c>
      <c r="K108" s="3">
        <v>0.3</v>
      </c>
      <c r="L108" s="3">
        <v>0.66</v>
      </c>
      <c r="M108" s="3">
        <v>0.12</v>
      </c>
      <c r="O108" s="37"/>
      <c r="P108" s="37"/>
      <c r="Q108" s="37"/>
      <c r="R108" s="37"/>
      <c r="S108" s="37"/>
      <c r="T108" s="37"/>
      <c r="U108" s="37"/>
      <c r="V108" s="37"/>
      <c r="W108" s="37"/>
      <c r="X108" s="37"/>
      <c r="Y108" s="37"/>
      <c r="Z108" s="37"/>
    </row>
    <row r="109" spans="1:26" x14ac:dyDescent="0.35">
      <c r="A109" t="s">
        <v>716</v>
      </c>
      <c r="B109" s="2">
        <v>1185</v>
      </c>
      <c r="C109" s="3">
        <v>0</v>
      </c>
      <c r="D109" s="2">
        <v>410</v>
      </c>
      <c r="E109" s="2">
        <v>390</v>
      </c>
      <c r="F109" s="2">
        <v>315</v>
      </c>
      <c r="G109" s="2">
        <v>665</v>
      </c>
      <c r="H109" s="2">
        <v>130</v>
      </c>
      <c r="I109" s="3">
        <v>0.35</v>
      </c>
      <c r="J109" s="3">
        <v>0.33</v>
      </c>
      <c r="K109" s="3">
        <v>0.27</v>
      </c>
      <c r="L109" s="3">
        <v>0.56000000000000005</v>
      </c>
      <c r="M109" s="3">
        <v>0.11</v>
      </c>
      <c r="O109" s="37"/>
      <c r="P109" s="37"/>
      <c r="Q109" s="37"/>
      <c r="R109" s="37"/>
      <c r="S109" s="37"/>
      <c r="T109" s="37"/>
      <c r="U109" s="37"/>
      <c r="V109" s="37"/>
      <c r="W109" s="37"/>
      <c r="X109" s="37"/>
      <c r="Y109" s="37"/>
      <c r="Z109"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{D16C60D1-62AB-4686-8CD9-C2236BB77842}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6C60D1-62AB-4686-8CD9-C2236BB7784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5"/>
  <sheetViews>
    <sheetView zoomScaleNormal="100" workbookViewId="0"/>
  </sheetViews>
  <sheetFormatPr defaultColWidth="10.58203125" defaultRowHeight="15.5" x14ac:dyDescent="0.35"/>
  <cols>
    <col min="1" max="1" width="35.58203125" customWidth="1"/>
    <col min="2" max="11" width="16.58203125" customWidth="1"/>
  </cols>
  <sheetData>
    <row r="1" spans="1:20" ht="77.5" x14ac:dyDescent="0.35">
      <c r="A1" s="29" t="s">
        <v>717</v>
      </c>
      <c r="B1" s="1" t="s">
        <v>215</v>
      </c>
      <c r="C1" s="1" t="s">
        <v>286</v>
      </c>
      <c r="D1" s="1" t="s">
        <v>227</v>
      </c>
      <c r="E1" s="1" t="s">
        <v>317</v>
      </c>
      <c r="F1" s="1" t="s">
        <v>644</v>
      </c>
      <c r="G1" s="1" t="s">
        <v>287</v>
      </c>
      <c r="H1" s="1" t="s">
        <v>154</v>
      </c>
      <c r="I1" s="1" t="s">
        <v>155</v>
      </c>
      <c r="J1" s="1" t="s">
        <v>156</v>
      </c>
    </row>
    <row r="2" spans="1:20" x14ac:dyDescent="0.35">
      <c r="A2" t="s">
        <v>718</v>
      </c>
      <c r="B2" s="2">
        <v>8355</v>
      </c>
      <c r="C2" s="3">
        <v>0.45</v>
      </c>
      <c r="D2" s="2">
        <v>7720</v>
      </c>
      <c r="E2" s="2">
        <v>2970</v>
      </c>
      <c r="F2" s="2">
        <v>4605</v>
      </c>
      <c r="G2" s="2">
        <v>145</v>
      </c>
      <c r="H2" s="3">
        <v>0.38</v>
      </c>
      <c r="I2" s="3">
        <v>0.6</v>
      </c>
      <c r="J2" s="3">
        <v>0.02</v>
      </c>
      <c r="L2" s="37"/>
      <c r="M2" s="37"/>
      <c r="N2" s="37"/>
      <c r="O2" s="37"/>
      <c r="P2" s="37"/>
      <c r="Q2" s="37"/>
      <c r="R2" s="37"/>
      <c r="S2" s="37"/>
      <c r="T2" s="37"/>
    </row>
    <row r="3" spans="1:20" x14ac:dyDescent="0.35">
      <c r="A3" t="s">
        <v>719</v>
      </c>
      <c r="B3" s="2">
        <v>16035</v>
      </c>
      <c r="C3" s="3">
        <v>0.46</v>
      </c>
      <c r="D3" s="2">
        <v>14925</v>
      </c>
      <c r="E3" s="2">
        <v>5335</v>
      </c>
      <c r="F3" s="2">
        <v>8460</v>
      </c>
      <c r="G3" s="2">
        <v>1125</v>
      </c>
      <c r="H3" s="3">
        <v>0.36</v>
      </c>
      <c r="I3" s="3">
        <v>0.56999999999999995</v>
      </c>
      <c r="J3" s="3">
        <v>0.08</v>
      </c>
      <c r="L3" s="37"/>
      <c r="M3" s="37"/>
      <c r="N3" s="37"/>
      <c r="O3" s="37"/>
      <c r="P3" s="37"/>
      <c r="Q3" s="37"/>
      <c r="R3" s="37"/>
      <c r="S3" s="37"/>
      <c r="T3" s="37"/>
    </row>
    <row r="4" spans="1:20" x14ac:dyDescent="0.35">
      <c r="A4" t="s">
        <v>720</v>
      </c>
      <c r="B4" s="2">
        <v>13825</v>
      </c>
      <c r="C4" s="3">
        <v>0.41</v>
      </c>
      <c r="D4" s="2">
        <v>13360</v>
      </c>
      <c r="E4" s="2">
        <v>5745</v>
      </c>
      <c r="F4" s="2">
        <v>7255</v>
      </c>
      <c r="G4" s="2">
        <v>365</v>
      </c>
      <c r="H4" s="3">
        <v>0.43</v>
      </c>
      <c r="I4" s="3">
        <v>0.54</v>
      </c>
      <c r="J4" s="3">
        <v>0.03</v>
      </c>
      <c r="L4" s="37"/>
      <c r="M4" s="37"/>
      <c r="N4" s="37"/>
      <c r="O4" s="37"/>
      <c r="P4" s="37"/>
      <c r="Q4" s="37"/>
      <c r="R4" s="37"/>
      <c r="S4" s="37"/>
      <c r="T4" s="37"/>
    </row>
    <row r="5" spans="1:20" x14ac:dyDescent="0.35">
      <c r="A5" t="s">
        <v>721</v>
      </c>
      <c r="B5" s="2">
        <v>11800</v>
      </c>
      <c r="C5" s="3">
        <v>0.37</v>
      </c>
      <c r="D5" s="2">
        <v>11645</v>
      </c>
      <c r="E5" s="2">
        <v>4840</v>
      </c>
      <c r="F5" s="2">
        <v>6455</v>
      </c>
      <c r="G5" s="2">
        <v>350</v>
      </c>
      <c r="H5" s="3">
        <v>0.42</v>
      </c>
      <c r="I5" s="3">
        <v>0.55000000000000004</v>
      </c>
      <c r="J5" s="3">
        <v>0.03</v>
      </c>
      <c r="L5" s="37"/>
      <c r="M5" s="37"/>
      <c r="N5" s="37"/>
      <c r="O5" s="37"/>
      <c r="P5" s="37"/>
      <c r="Q5" s="37"/>
      <c r="R5" s="37"/>
      <c r="S5" s="37"/>
      <c r="T5" s="37"/>
    </row>
    <row r="6" spans="1:20" x14ac:dyDescent="0.35">
      <c r="A6" t="s">
        <v>722</v>
      </c>
      <c r="B6" s="2">
        <v>14295</v>
      </c>
      <c r="C6" s="3">
        <v>0.41</v>
      </c>
      <c r="D6" s="2">
        <v>13725</v>
      </c>
      <c r="E6" s="2">
        <v>5025</v>
      </c>
      <c r="F6" s="2">
        <v>8415</v>
      </c>
      <c r="G6" s="2">
        <v>285</v>
      </c>
      <c r="H6" s="3">
        <v>0.37</v>
      </c>
      <c r="I6" s="3">
        <v>0.61</v>
      </c>
      <c r="J6" s="3">
        <v>0.02</v>
      </c>
      <c r="L6" s="37"/>
      <c r="M6" s="37"/>
      <c r="N6" s="37"/>
      <c r="O6" s="37"/>
      <c r="P6" s="37"/>
      <c r="Q6" s="37"/>
      <c r="R6" s="37"/>
      <c r="S6" s="37"/>
      <c r="T6" s="37"/>
    </row>
    <row r="7" spans="1:20" x14ac:dyDescent="0.35">
      <c r="A7" t="s">
        <v>723</v>
      </c>
      <c r="B7" s="2">
        <v>64310</v>
      </c>
      <c r="C7" s="3">
        <v>0.42</v>
      </c>
      <c r="D7" s="2">
        <v>61380</v>
      </c>
      <c r="E7" s="2">
        <v>23915</v>
      </c>
      <c r="F7" s="2">
        <v>35190</v>
      </c>
      <c r="G7" s="2">
        <v>2275</v>
      </c>
      <c r="H7" s="3">
        <v>0.39</v>
      </c>
      <c r="I7" s="3">
        <v>0.56999999999999995</v>
      </c>
      <c r="J7" s="3">
        <v>0.04</v>
      </c>
      <c r="L7" s="37"/>
      <c r="M7" s="37"/>
      <c r="N7" s="37"/>
      <c r="O7" s="37"/>
      <c r="P7" s="37"/>
      <c r="Q7" s="37"/>
      <c r="R7" s="37"/>
      <c r="S7" s="37"/>
      <c r="T7" s="37"/>
    </row>
    <row r="8" spans="1:20" x14ac:dyDescent="0.35">
      <c r="A8" t="s">
        <v>724</v>
      </c>
      <c r="B8" s="2">
        <v>10420</v>
      </c>
      <c r="C8" s="3">
        <v>0.55000000000000004</v>
      </c>
      <c r="D8" s="2">
        <v>9815</v>
      </c>
      <c r="E8" s="2">
        <v>8350</v>
      </c>
      <c r="F8" s="2">
        <v>1390</v>
      </c>
      <c r="G8" s="2">
        <v>75</v>
      </c>
      <c r="H8" s="3">
        <v>0.85</v>
      </c>
      <c r="I8" s="3">
        <v>0.14000000000000001</v>
      </c>
      <c r="J8" s="3">
        <v>0.01</v>
      </c>
      <c r="L8" s="37"/>
      <c r="M8" s="37"/>
      <c r="N8" s="37"/>
      <c r="O8" s="37"/>
      <c r="P8" s="37"/>
      <c r="Q8" s="37"/>
      <c r="R8" s="37"/>
      <c r="S8" s="37"/>
      <c r="T8" s="37"/>
    </row>
    <row r="9" spans="1:20" x14ac:dyDescent="0.35">
      <c r="A9" t="s">
        <v>725</v>
      </c>
      <c r="B9" s="2">
        <v>19190</v>
      </c>
      <c r="C9" s="3">
        <v>0.54</v>
      </c>
      <c r="D9" s="2">
        <v>17835</v>
      </c>
      <c r="E9" s="2">
        <v>10160</v>
      </c>
      <c r="F9" s="2">
        <v>6840</v>
      </c>
      <c r="G9" s="2">
        <v>835</v>
      </c>
      <c r="H9" s="3">
        <v>0.56999999999999995</v>
      </c>
      <c r="I9" s="3">
        <v>0.38</v>
      </c>
      <c r="J9" s="3">
        <v>0.05</v>
      </c>
      <c r="L9" s="37"/>
      <c r="M9" s="37"/>
      <c r="N9" s="37"/>
      <c r="O9" s="37"/>
      <c r="P9" s="37"/>
      <c r="Q9" s="37"/>
      <c r="R9" s="37"/>
      <c r="S9" s="37"/>
      <c r="T9" s="37"/>
    </row>
    <row r="10" spans="1:20" x14ac:dyDescent="0.35">
      <c r="A10" t="s">
        <v>726</v>
      </c>
      <c r="B10" s="2">
        <v>20215</v>
      </c>
      <c r="C10" s="3">
        <v>0.59</v>
      </c>
      <c r="D10" s="2">
        <v>19165</v>
      </c>
      <c r="E10" s="2">
        <v>10645</v>
      </c>
      <c r="F10" s="2">
        <v>8270</v>
      </c>
      <c r="G10" s="2">
        <v>250</v>
      </c>
      <c r="H10" s="3">
        <v>0.56000000000000005</v>
      </c>
      <c r="I10" s="3">
        <v>0.43</v>
      </c>
      <c r="J10" s="3">
        <v>0.01</v>
      </c>
      <c r="L10" s="37"/>
      <c r="M10" s="37"/>
      <c r="N10" s="37"/>
      <c r="O10" s="37"/>
      <c r="P10" s="37"/>
      <c r="Q10" s="37"/>
      <c r="R10" s="37"/>
      <c r="S10" s="37"/>
      <c r="T10" s="37"/>
    </row>
    <row r="11" spans="1:20" x14ac:dyDescent="0.35">
      <c r="A11" t="s">
        <v>727</v>
      </c>
      <c r="B11" s="2">
        <v>20330</v>
      </c>
      <c r="C11" s="3">
        <v>0.63</v>
      </c>
      <c r="D11" s="2">
        <v>19480</v>
      </c>
      <c r="E11" s="2">
        <v>10100</v>
      </c>
      <c r="F11" s="2">
        <v>9015</v>
      </c>
      <c r="G11" s="2">
        <v>365</v>
      </c>
      <c r="H11" s="3">
        <v>0.52</v>
      </c>
      <c r="I11" s="3">
        <v>0.46</v>
      </c>
      <c r="J11" s="3">
        <v>0.02</v>
      </c>
      <c r="L11" s="37"/>
      <c r="M11" s="37"/>
      <c r="N11" s="37"/>
      <c r="O11" s="37"/>
      <c r="P11" s="37"/>
      <c r="Q11" s="37"/>
      <c r="R11" s="37"/>
      <c r="S11" s="37"/>
      <c r="T11" s="37"/>
    </row>
    <row r="12" spans="1:20" x14ac:dyDescent="0.35">
      <c r="A12" t="s">
        <v>728</v>
      </c>
      <c r="B12" s="2">
        <v>20395</v>
      </c>
      <c r="C12" s="3">
        <v>0.59</v>
      </c>
      <c r="D12" s="2">
        <v>21145</v>
      </c>
      <c r="E12" s="2">
        <v>10405</v>
      </c>
      <c r="F12" s="2">
        <v>10580</v>
      </c>
      <c r="G12" s="2">
        <v>160</v>
      </c>
      <c r="H12" s="3">
        <v>0.49</v>
      </c>
      <c r="I12" s="3">
        <v>0.5</v>
      </c>
      <c r="J12" s="3">
        <v>0.01</v>
      </c>
      <c r="L12" s="37"/>
      <c r="M12" s="37"/>
      <c r="N12" s="37"/>
      <c r="O12" s="37"/>
      <c r="P12" s="37"/>
      <c r="Q12" s="37"/>
      <c r="R12" s="37"/>
      <c r="S12" s="37"/>
      <c r="T12" s="37"/>
    </row>
    <row r="13" spans="1:20" x14ac:dyDescent="0.35">
      <c r="A13" t="s">
        <v>729</v>
      </c>
      <c r="B13" s="2">
        <v>90545</v>
      </c>
      <c r="C13" s="3">
        <v>0.57999999999999996</v>
      </c>
      <c r="D13" s="2">
        <v>87440</v>
      </c>
      <c r="E13" s="2">
        <v>49665</v>
      </c>
      <c r="F13" s="2">
        <v>36090</v>
      </c>
      <c r="G13" s="2">
        <v>1685</v>
      </c>
      <c r="H13" s="3">
        <v>0.56999999999999995</v>
      </c>
      <c r="I13" s="3">
        <v>0.41</v>
      </c>
      <c r="J13" s="3">
        <v>0.02</v>
      </c>
      <c r="L13" s="37"/>
      <c r="M13" s="37"/>
      <c r="N13" s="37"/>
      <c r="O13" s="37"/>
      <c r="P13" s="37"/>
      <c r="Q13" s="37"/>
      <c r="R13" s="37"/>
      <c r="S13" s="37"/>
      <c r="T13" s="37"/>
    </row>
    <row r="14" spans="1:20" x14ac:dyDescent="0.35">
      <c r="A14" t="s">
        <v>343</v>
      </c>
      <c r="B14" s="2">
        <v>18770</v>
      </c>
      <c r="C14" s="3">
        <v>1</v>
      </c>
      <c r="D14" s="2">
        <v>17535</v>
      </c>
      <c r="E14" s="2">
        <v>11320</v>
      </c>
      <c r="F14" s="2">
        <v>5995</v>
      </c>
      <c r="G14" s="2">
        <v>225</v>
      </c>
      <c r="H14" s="3">
        <v>0.65</v>
      </c>
      <c r="I14" s="3">
        <v>0.34</v>
      </c>
      <c r="J14" s="3">
        <v>0.01</v>
      </c>
      <c r="L14" s="37"/>
      <c r="M14" s="37"/>
      <c r="N14" s="37"/>
      <c r="O14" s="37"/>
      <c r="P14" s="37"/>
      <c r="Q14" s="37"/>
      <c r="R14" s="37"/>
      <c r="S14" s="37"/>
      <c r="T14" s="37"/>
    </row>
    <row r="15" spans="1:20" x14ac:dyDescent="0.35">
      <c r="A15" t="s">
        <v>344</v>
      </c>
      <c r="B15" s="2">
        <v>35225</v>
      </c>
      <c r="C15" s="3">
        <v>1</v>
      </c>
      <c r="D15" s="2">
        <v>32760</v>
      </c>
      <c r="E15" s="2">
        <v>15500</v>
      </c>
      <c r="F15" s="2">
        <v>15300</v>
      </c>
      <c r="G15" s="2">
        <v>1960</v>
      </c>
      <c r="H15" s="3">
        <v>0.47</v>
      </c>
      <c r="I15" s="3">
        <v>0.47</v>
      </c>
      <c r="J15" s="3">
        <v>0.06</v>
      </c>
      <c r="L15" s="37"/>
      <c r="M15" s="37"/>
      <c r="N15" s="37"/>
      <c r="O15" s="37"/>
      <c r="P15" s="37"/>
      <c r="Q15" s="37"/>
      <c r="R15" s="37"/>
      <c r="S15" s="37"/>
      <c r="T15" s="37"/>
    </row>
    <row r="16" spans="1:20" x14ac:dyDescent="0.35">
      <c r="A16" t="s">
        <v>345</v>
      </c>
      <c r="B16" s="2">
        <v>34035</v>
      </c>
      <c r="C16" s="3">
        <v>1</v>
      </c>
      <c r="D16" s="2">
        <v>32525</v>
      </c>
      <c r="E16" s="2">
        <v>16390</v>
      </c>
      <c r="F16" s="2">
        <v>15525</v>
      </c>
      <c r="G16" s="2">
        <v>610</v>
      </c>
      <c r="H16" s="3">
        <v>0.5</v>
      </c>
      <c r="I16" s="3">
        <v>0.48</v>
      </c>
      <c r="J16" s="3">
        <v>0.02</v>
      </c>
      <c r="L16" s="37"/>
      <c r="M16" s="37"/>
      <c r="N16" s="37"/>
      <c r="O16" s="37"/>
      <c r="P16" s="37"/>
      <c r="Q16" s="37"/>
      <c r="R16" s="37"/>
      <c r="S16" s="37"/>
      <c r="T16" s="37"/>
    </row>
    <row r="17" spans="1:20" x14ac:dyDescent="0.35">
      <c r="A17" t="s">
        <v>346</v>
      </c>
      <c r="B17" s="2">
        <v>32130</v>
      </c>
      <c r="C17" s="3">
        <v>1</v>
      </c>
      <c r="D17" s="2">
        <v>31125</v>
      </c>
      <c r="E17" s="2">
        <v>14940</v>
      </c>
      <c r="F17" s="2">
        <v>15470</v>
      </c>
      <c r="G17" s="2">
        <v>715</v>
      </c>
      <c r="H17" s="3">
        <v>0.48</v>
      </c>
      <c r="I17" s="3">
        <v>0.5</v>
      </c>
      <c r="J17" s="3">
        <v>0.02</v>
      </c>
      <c r="L17" s="37"/>
      <c r="M17" s="37"/>
      <c r="N17" s="37"/>
      <c r="O17" s="37"/>
      <c r="P17" s="37"/>
      <c r="Q17" s="37"/>
      <c r="R17" s="37"/>
      <c r="S17" s="37"/>
      <c r="T17" s="37"/>
    </row>
    <row r="18" spans="1:20" x14ac:dyDescent="0.35">
      <c r="A18" t="s">
        <v>347</v>
      </c>
      <c r="B18" s="2">
        <v>34690</v>
      </c>
      <c r="C18" s="3">
        <v>1</v>
      </c>
      <c r="D18" s="2">
        <v>34870</v>
      </c>
      <c r="E18" s="2">
        <v>15435</v>
      </c>
      <c r="F18" s="2">
        <v>18990</v>
      </c>
      <c r="G18" s="2">
        <v>445</v>
      </c>
      <c r="H18" s="3">
        <v>0.44</v>
      </c>
      <c r="I18" s="3">
        <v>0.54</v>
      </c>
      <c r="J18" s="3">
        <v>0.01</v>
      </c>
      <c r="L18" s="37"/>
      <c r="M18" s="37"/>
      <c r="N18" s="37"/>
      <c r="O18" s="37"/>
      <c r="P18" s="37"/>
      <c r="Q18" s="37"/>
      <c r="R18" s="37"/>
      <c r="S18" s="37"/>
      <c r="T18" s="37"/>
    </row>
    <row r="19" spans="1:20" x14ac:dyDescent="0.35">
      <c r="A19" t="s">
        <v>348</v>
      </c>
      <c r="B19" s="2">
        <v>154855</v>
      </c>
      <c r="C19" s="3">
        <v>1</v>
      </c>
      <c r="D19" s="2">
        <v>148820</v>
      </c>
      <c r="E19" s="2">
        <v>73580</v>
      </c>
      <c r="F19" s="2">
        <v>71280</v>
      </c>
      <c r="G19" s="2">
        <v>3960</v>
      </c>
      <c r="H19" s="3">
        <v>0.49</v>
      </c>
      <c r="I19" s="3">
        <v>0.48</v>
      </c>
      <c r="J19" s="3">
        <v>0.03</v>
      </c>
      <c r="L19" s="37"/>
      <c r="M19" s="37"/>
      <c r="N19" s="37"/>
      <c r="O19" s="37"/>
      <c r="P19" s="37"/>
      <c r="Q19" s="37"/>
      <c r="R19" s="37"/>
      <c r="S19" s="37"/>
      <c r="T19" s="37"/>
    </row>
    <row r="20" spans="1:20" x14ac:dyDescent="0.35">
      <c r="A20" t="s">
        <v>730</v>
      </c>
      <c r="B20" s="2">
        <v>295</v>
      </c>
      <c r="C20" s="3">
        <v>0.02</v>
      </c>
      <c r="D20" s="2">
        <v>275</v>
      </c>
      <c r="E20" s="2">
        <v>165</v>
      </c>
      <c r="F20" s="2">
        <v>105</v>
      </c>
      <c r="G20" s="2">
        <v>5</v>
      </c>
      <c r="H20" s="3">
        <v>0.6</v>
      </c>
      <c r="I20" s="3">
        <v>0.38</v>
      </c>
      <c r="J20" s="3">
        <v>0.01</v>
      </c>
      <c r="L20" s="37"/>
      <c r="M20" s="37"/>
      <c r="N20" s="37"/>
      <c r="O20" s="37"/>
      <c r="P20" s="37"/>
      <c r="Q20" s="37"/>
      <c r="R20" s="37"/>
      <c r="S20" s="37"/>
      <c r="T20" s="37"/>
    </row>
    <row r="21" spans="1:20" x14ac:dyDescent="0.35">
      <c r="A21" t="s">
        <v>731</v>
      </c>
      <c r="B21" s="2">
        <v>620</v>
      </c>
      <c r="C21" s="3">
        <v>0.02</v>
      </c>
      <c r="D21" s="2">
        <v>570</v>
      </c>
      <c r="E21" s="2">
        <v>280</v>
      </c>
      <c r="F21" s="2">
        <v>255</v>
      </c>
      <c r="G21" s="2">
        <v>35</v>
      </c>
      <c r="H21" s="3">
        <v>0.49</v>
      </c>
      <c r="I21" s="3">
        <v>0.45</v>
      </c>
      <c r="J21" s="3">
        <v>0.06</v>
      </c>
      <c r="L21" s="37"/>
      <c r="M21" s="37"/>
      <c r="N21" s="37"/>
      <c r="O21" s="37"/>
      <c r="P21" s="37"/>
      <c r="Q21" s="37"/>
      <c r="R21" s="37"/>
      <c r="S21" s="37"/>
      <c r="T21" s="37"/>
    </row>
    <row r="22" spans="1:20" x14ac:dyDescent="0.35">
      <c r="A22" t="s">
        <v>732</v>
      </c>
      <c r="B22" s="2">
        <v>605</v>
      </c>
      <c r="C22" s="3">
        <v>0.02</v>
      </c>
      <c r="D22" s="2">
        <v>580</v>
      </c>
      <c r="E22" s="2">
        <v>285</v>
      </c>
      <c r="F22" s="2">
        <v>280</v>
      </c>
      <c r="G22" s="2">
        <v>15</v>
      </c>
      <c r="H22" s="3">
        <v>0.49</v>
      </c>
      <c r="I22" s="3">
        <v>0.49</v>
      </c>
      <c r="J22" s="3">
        <v>0.02</v>
      </c>
      <c r="L22" s="37"/>
      <c r="M22" s="37"/>
      <c r="N22" s="37"/>
      <c r="O22" s="37"/>
      <c r="P22" s="37"/>
      <c r="Q22" s="37"/>
      <c r="R22" s="37"/>
      <c r="S22" s="37"/>
      <c r="T22" s="37"/>
    </row>
    <row r="23" spans="1:20" x14ac:dyDescent="0.35">
      <c r="A23" t="s">
        <v>733</v>
      </c>
      <c r="B23" s="2">
        <v>570</v>
      </c>
      <c r="C23" s="3">
        <v>0.02</v>
      </c>
      <c r="D23" s="2">
        <v>555</v>
      </c>
      <c r="E23" s="2">
        <v>255</v>
      </c>
      <c r="F23" s="2">
        <v>285</v>
      </c>
      <c r="G23" s="2">
        <v>10</v>
      </c>
      <c r="H23" s="3">
        <v>0.46</v>
      </c>
      <c r="I23" s="3">
        <v>0.52</v>
      </c>
      <c r="J23" s="3">
        <v>0.02</v>
      </c>
      <c r="L23" s="37"/>
      <c r="M23" s="37"/>
      <c r="N23" s="37"/>
      <c r="O23" s="37"/>
      <c r="P23" s="37"/>
      <c r="Q23" s="37"/>
      <c r="R23" s="37"/>
      <c r="S23" s="37"/>
      <c r="T23" s="37"/>
    </row>
    <row r="24" spans="1:20" x14ac:dyDescent="0.35">
      <c r="A24" t="s">
        <v>734</v>
      </c>
      <c r="B24" s="2">
        <v>580</v>
      </c>
      <c r="C24" s="3">
        <v>0.02</v>
      </c>
      <c r="D24" s="2">
        <v>565</v>
      </c>
      <c r="E24" s="2">
        <v>255</v>
      </c>
      <c r="F24" s="2">
        <v>295</v>
      </c>
      <c r="G24" s="2">
        <v>15</v>
      </c>
      <c r="H24" s="3">
        <v>0.45</v>
      </c>
      <c r="I24" s="3">
        <v>0.53</v>
      </c>
      <c r="J24" s="3">
        <v>0.02</v>
      </c>
      <c r="L24" s="37"/>
      <c r="M24" s="37"/>
      <c r="N24" s="37"/>
      <c r="O24" s="37"/>
      <c r="P24" s="37"/>
      <c r="Q24" s="37"/>
      <c r="R24" s="37"/>
      <c r="S24" s="37"/>
      <c r="T24" s="37"/>
    </row>
    <row r="25" spans="1:20" x14ac:dyDescent="0.35">
      <c r="A25" t="s">
        <v>735</v>
      </c>
      <c r="B25" s="2">
        <v>2670</v>
      </c>
      <c r="C25" s="3">
        <v>0.02</v>
      </c>
      <c r="D25" s="2">
        <v>2540</v>
      </c>
      <c r="E25" s="2">
        <v>1240</v>
      </c>
      <c r="F25" s="2">
        <v>1225</v>
      </c>
      <c r="G25" s="2">
        <v>80</v>
      </c>
      <c r="H25" s="3">
        <v>0.49</v>
      </c>
      <c r="I25" s="3">
        <v>0.48</v>
      </c>
      <c r="J25" s="3">
        <v>0.03</v>
      </c>
      <c r="L25" s="37"/>
      <c r="M25" s="37"/>
      <c r="N25" s="37"/>
      <c r="O25" s="37"/>
      <c r="P25" s="37"/>
      <c r="Q25" s="37"/>
      <c r="R25" s="37"/>
      <c r="S25" s="37"/>
      <c r="T25" s="37"/>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{0B01CF82-15F0-4DDE-896A-441BFE2C80C2}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B01CF82-15F0-4DDE-896A-441BFE2C80C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8"/>
  <sheetViews>
    <sheetView workbookViewId="0"/>
  </sheetViews>
  <sheetFormatPr defaultColWidth="10.58203125" defaultRowHeight="15.5" x14ac:dyDescent="0.35"/>
  <sheetData>
    <row r="1" spans="1:1" ht="21" x14ac:dyDescent="0.5">
      <c r="A1" s="10" t="s">
        <v>16</v>
      </c>
    </row>
    <row r="2" spans="1:1" ht="31" x14ac:dyDescent="0.35">
      <c r="A2" s="12" t="s">
        <v>736</v>
      </c>
    </row>
    <row r="3" spans="1:1" x14ac:dyDescent="0.35">
      <c r="A3" s="11" t="s">
        <v>307</v>
      </c>
    </row>
    <row r="4" spans="1:1" x14ac:dyDescent="0.35">
      <c r="A4" s="11" t="s">
        <v>308</v>
      </c>
    </row>
    <row r="5" spans="1:1" x14ac:dyDescent="0.35">
      <c r="A5" s="11" t="s">
        <v>309</v>
      </c>
    </row>
    <row r="6" spans="1:1" x14ac:dyDescent="0.35">
      <c r="A6" s="11" t="s">
        <v>310</v>
      </c>
    </row>
    <row r="7" spans="1:1" x14ac:dyDescent="0.35">
      <c r="A7" s="11" t="s">
        <v>311</v>
      </c>
    </row>
    <row r="8" spans="1:1" x14ac:dyDescent="0.35">
      <c r="A8" s="11" t="s">
        <v>306</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{AD439F31-6D76-4D89-8722-50265B9D40FE}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D439F31-6D76-4D89-8722-50265B9D40F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E91889-20F5-42AC-9662-25567D7EFD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Auto-awards</vt:lpstr>
      <vt:lpstr>Table 14 Clients Paid</vt:lpstr>
      <vt:lpstr>Table 15a Re-determinations</vt:lpstr>
      <vt:lpstr>Table 15b Appeals</vt:lpstr>
      <vt:lpstr>Table 16 Reviews</vt:lpstr>
      <vt:lpstr>Chart 1</vt:lpstr>
      <vt:lpstr>Chart 2</vt:lpstr>
      <vt:lpstr>Chart 3</vt:lpstr>
      <vt:lpstr>Table 2 - Full data</vt:lpstr>
      <vt:lpstr>Table 4 - Full data</vt:lpstr>
      <vt:lpstr>Table 5 - Full data</vt:lpstr>
      <vt:lpstr>Table 6 - Full data</vt:lpstr>
      <vt:lpstr>Table 7 - Full data</vt:lpstr>
      <vt:lpstr>Table 8 - Full data</vt:lpstr>
      <vt:lpstr>Table 9 -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U448629</dc:creator>
  <cp:lastModifiedBy>u448629</cp:lastModifiedBy>
  <dcterms:created xsi:type="dcterms:W3CDTF">2023-05-16T15:56:23Z</dcterms:created>
  <dcterms:modified xsi:type="dcterms:W3CDTF">2023-06-16T11:51:33Z</dcterms:modified>
</cp:coreProperties>
</file>