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2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s0177a\datashare\Social_Security_Scotland\Statistics\BSG official statistics publication\BSGF_2025_06\Final documents\"/>
    </mc:Choice>
  </mc:AlternateContent>
  <xr:revisionPtr revIDLastSave="0" documentId="13_ncr:1_{7EE6A8D4-8FF8-4BDE-89C5-47964E166A48}" xr6:coauthVersionLast="47" xr6:coauthVersionMax="47" xr10:uidLastSave="{00000000-0000-0000-0000-000000000000}"/>
  <bookViews>
    <workbookView xWindow="28680" yWindow="-8025" windowWidth="29040" windowHeight="15720" xr2:uid="{00000000-000D-0000-FFFF-FFFF00000000}"/>
  </bookViews>
  <sheets>
    <sheet name="Cover page" sheetId="32" r:id="rId1"/>
    <sheet name="Contents" sheetId="1" r:id="rId2"/>
    <sheet name="Notes" sheetId="2" r:id="rId3"/>
    <sheet name="Table 1 Applications by month" sheetId="3" r:id="rId4"/>
    <sheet name="Table 2 Applications by type" sheetId="4" r:id="rId5"/>
    <sheet name="Table 3 Applications by channel" sheetId="5" r:id="rId6"/>
    <sheet name="Table 4 Applications by age" sheetId="6" r:id="rId7"/>
    <sheet name="Table 5 Applications by LA" sheetId="7" r:id="rId8"/>
    <sheet name="Table 6 Components by LA" sheetId="8" r:id="rId9"/>
    <sheet name="Table 7 Applications by board" sheetId="9" r:id="rId10"/>
    <sheet name="Table 8 Components by board" sheetId="10" r:id="rId11"/>
    <sheet name="Table 9 Applications by births" sheetId="11" r:id="rId12"/>
    <sheet name="Table 10 Processing times" sheetId="12" r:id="rId13"/>
    <sheet name="Table 11 Payments by LA" sheetId="13" r:id="rId14"/>
    <sheet name="Table 12 Payments by month" sheetId="14" r:id="rId15"/>
    <sheet name="Table 13 Auto-awarded payments" sheetId="15" r:id="rId16"/>
    <sheet name="Table 14 Clients paid" sheetId="16" r:id="rId17"/>
    <sheet name="Table 15 Re-determinations" sheetId="17" r:id="rId18"/>
    <sheet name="Table 16 Appeals" sheetId="18" r:id="rId19"/>
    <sheet name="Table 17 Internal reviews" sheetId="19" r:id="rId20"/>
    <sheet name="Table 2 - Full data" sheetId="20" r:id="rId21"/>
    <sheet name="Table 4 - Full data" sheetId="21" r:id="rId22"/>
    <sheet name="Table 5 - Full data" sheetId="22" r:id="rId23"/>
    <sheet name="Table 6 - Full data" sheetId="23" r:id="rId24"/>
    <sheet name="Table 7 - Full data" sheetId="24" r:id="rId25"/>
    <sheet name="Table 8 - Full data" sheetId="25" r:id="rId26"/>
    <sheet name="Table 9 - Full data" sheetId="26" r:id="rId27"/>
    <sheet name="Table 11 - Full data" sheetId="27" r:id="rId28"/>
    <sheet name="Chart 1" sheetId="28" r:id="rId29"/>
    <sheet name="Chart 2" sheetId="29" r:id="rId30"/>
    <sheet name="Chart 3" sheetId="30" r:id="rId31"/>
    <sheet name="Financial year lookup" sheetId="31"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13" l="1"/>
  <c r="N42" i="13"/>
  <c r="M42" i="13"/>
  <c r="L42" i="13"/>
  <c r="K42" i="13"/>
  <c r="J42" i="13"/>
  <c r="I42" i="13"/>
  <c r="H42" i="13"/>
  <c r="G42" i="13"/>
  <c r="F42" i="13"/>
  <c r="E42" i="13"/>
  <c r="D42" i="13"/>
  <c r="C42" i="13"/>
  <c r="B42" i="13"/>
  <c r="O41" i="13"/>
  <c r="N41" i="13"/>
  <c r="M41" i="13"/>
  <c r="L41" i="13"/>
  <c r="K41" i="13"/>
  <c r="J41" i="13"/>
  <c r="I41" i="13"/>
  <c r="H41" i="13"/>
  <c r="G41" i="13"/>
  <c r="F41" i="13"/>
  <c r="E41" i="13"/>
  <c r="D41" i="13"/>
  <c r="C41" i="13"/>
  <c r="B41" i="13"/>
  <c r="O40" i="13"/>
  <c r="N40" i="13"/>
  <c r="M40" i="13"/>
  <c r="L40" i="13"/>
  <c r="K40" i="13"/>
  <c r="J40" i="13"/>
  <c r="I40" i="13"/>
  <c r="H40" i="13"/>
  <c r="G40" i="13"/>
  <c r="F40" i="13"/>
  <c r="E40" i="13"/>
  <c r="D40" i="13"/>
  <c r="C40" i="13"/>
  <c r="B40" i="13"/>
  <c r="O39" i="13"/>
  <c r="N39" i="13"/>
  <c r="M39" i="13"/>
  <c r="L39" i="13"/>
  <c r="K39" i="13"/>
  <c r="J39" i="13"/>
  <c r="I39" i="13"/>
  <c r="H39" i="13"/>
  <c r="G39" i="13"/>
  <c r="F39" i="13"/>
  <c r="E39" i="13"/>
  <c r="D39" i="13"/>
  <c r="C39" i="13"/>
  <c r="B39" i="13"/>
  <c r="O38" i="13"/>
  <c r="N38" i="13"/>
  <c r="M38" i="13"/>
  <c r="L38" i="13"/>
  <c r="K38" i="13"/>
  <c r="J38" i="13"/>
  <c r="I38" i="13"/>
  <c r="H38" i="13"/>
  <c r="G38" i="13"/>
  <c r="F38" i="13"/>
  <c r="E38" i="13"/>
  <c r="D38" i="13"/>
  <c r="C38" i="13"/>
  <c r="B38" i="13"/>
  <c r="O37" i="13"/>
  <c r="N37" i="13"/>
  <c r="M37" i="13"/>
  <c r="L37" i="13"/>
  <c r="K37" i="13"/>
  <c r="J37" i="13"/>
  <c r="I37" i="13"/>
  <c r="H37" i="13"/>
  <c r="G37" i="13"/>
  <c r="F37" i="13"/>
  <c r="E37" i="13"/>
  <c r="D37" i="13"/>
  <c r="C37" i="13"/>
  <c r="B37" i="13"/>
  <c r="O36" i="13"/>
  <c r="N36" i="13"/>
  <c r="M36" i="13"/>
  <c r="L36" i="13"/>
  <c r="K36" i="13"/>
  <c r="J36" i="13"/>
  <c r="I36" i="13"/>
  <c r="H36" i="13"/>
  <c r="G36" i="13"/>
  <c r="F36" i="13"/>
  <c r="E36" i="13"/>
  <c r="D36" i="13"/>
  <c r="C36" i="13"/>
  <c r="B36" i="13"/>
  <c r="O35" i="13"/>
  <c r="N35" i="13"/>
  <c r="M35" i="13"/>
  <c r="L35" i="13"/>
  <c r="K35" i="13"/>
  <c r="J35" i="13"/>
  <c r="I35" i="13"/>
  <c r="H35" i="13"/>
  <c r="G35" i="13"/>
  <c r="F35" i="13"/>
  <c r="E35" i="13"/>
  <c r="D35" i="13"/>
  <c r="C35" i="13"/>
  <c r="B35" i="13"/>
  <c r="O34" i="13"/>
  <c r="N34" i="13"/>
  <c r="M34" i="13"/>
  <c r="L34" i="13"/>
  <c r="K34" i="13"/>
  <c r="J34" i="13"/>
  <c r="I34" i="13"/>
  <c r="H34" i="13"/>
  <c r="G34" i="13"/>
  <c r="F34" i="13"/>
  <c r="E34" i="13"/>
  <c r="D34" i="13"/>
  <c r="C34" i="13"/>
  <c r="B34" i="13"/>
  <c r="O33" i="13"/>
  <c r="N33" i="13"/>
  <c r="M33" i="13"/>
  <c r="L33" i="13"/>
  <c r="K33" i="13"/>
  <c r="J33" i="13"/>
  <c r="I33" i="13"/>
  <c r="H33" i="13"/>
  <c r="G33" i="13"/>
  <c r="F33" i="13"/>
  <c r="E33" i="13"/>
  <c r="D33" i="13"/>
  <c r="C33" i="13"/>
  <c r="B33" i="13"/>
  <c r="O32" i="13"/>
  <c r="N32" i="13"/>
  <c r="M32" i="13"/>
  <c r="L32" i="13"/>
  <c r="K32" i="13"/>
  <c r="J32" i="13"/>
  <c r="I32" i="13"/>
  <c r="H32" i="13"/>
  <c r="G32" i="13"/>
  <c r="F32" i="13"/>
  <c r="E32" i="13"/>
  <c r="D32" i="13"/>
  <c r="C32" i="13"/>
  <c r="B32" i="13"/>
  <c r="O31" i="13"/>
  <c r="N31" i="13"/>
  <c r="M31" i="13"/>
  <c r="L31" i="13"/>
  <c r="K31" i="13"/>
  <c r="J31" i="13"/>
  <c r="I31" i="13"/>
  <c r="H31" i="13"/>
  <c r="G31" i="13"/>
  <c r="F31" i="13"/>
  <c r="E31" i="13"/>
  <c r="D31" i="13"/>
  <c r="C31" i="13"/>
  <c r="B31" i="13"/>
  <c r="O30" i="13"/>
  <c r="N30" i="13"/>
  <c r="M30" i="13"/>
  <c r="L30" i="13"/>
  <c r="K30" i="13"/>
  <c r="J30" i="13"/>
  <c r="I30" i="13"/>
  <c r="H30" i="13"/>
  <c r="G30" i="13"/>
  <c r="F30" i="13"/>
  <c r="E30" i="13"/>
  <c r="D30" i="13"/>
  <c r="C30" i="13"/>
  <c r="B30" i="13"/>
  <c r="O29" i="13"/>
  <c r="N29" i="13"/>
  <c r="M29" i="13"/>
  <c r="L29" i="13"/>
  <c r="K29" i="13"/>
  <c r="J29" i="13"/>
  <c r="I29" i="13"/>
  <c r="H29" i="13"/>
  <c r="G29" i="13"/>
  <c r="F29" i="13"/>
  <c r="E29" i="13"/>
  <c r="D29" i="13"/>
  <c r="C29" i="13"/>
  <c r="B29" i="13"/>
  <c r="O28" i="13"/>
  <c r="N28" i="13"/>
  <c r="M28" i="13"/>
  <c r="L28" i="13"/>
  <c r="K28" i="13"/>
  <c r="J28" i="13"/>
  <c r="I28" i="13"/>
  <c r="H28" i="13"/>
  <c r="G28" i="13"/>
  <c r="F28" i="13"/>
  <c r="E28" i="13"/>
  <c r="D28" i="13"/>
  <c r="C28" i="13"/>
  <c r="B28" i="13"/>
  <c r="O27" i="13"/>
  <c r="N27" i="13"/>
  <c r="M27" i="13"/>
  <c r="L27" i="13"/>
  <c r="K27" i="13"/>
  <c r="J27" i="13"/>
  <c r="I27" i="13"/>
  <c r="H27" i="13"/>
  <c r="G27" i="13"/>
  <c r="F27" i="13"/>
  <c r="E27" i="13"/>
  <c r="D27" i="13"/>
  <c r="C27" i="13"/>
  <c r="B27" i="13"/>
  <c r="O26" i="13"/>
  <c r="N26" i="13"/>
  <c r="M26" i="13"/>
  <c r="L26" i="13"/>
  <c r="K26" i="13"/>
  <c r="J26" i="13"/>
  <c r="I26" i="13"/>
  <c r="H26" i="13"/>
  <c r="G26" i="13"/>
  <c r="F26" i="13"/>
  <c r="E26" i="13"/>
  <c r="D26" i="13"/>
  <c r="C26" i="13"/>
  <c r="B26" i="13"/>
  <c r="O25" i="13"/>
  <c r="N25" i="13"/>
  <c r="M25" i="13"/>
  <c r="L25" i="13"/>
  <c r="K25" i="13"/>
  <c r="J25" i="13"/>
  <c r="I25" i="13"/>
  <c r="H25" i="13"/>
  <c r="G25" i="13"/>
  <c r="F25" i="13"/>
  <c r="E25" i="13"/>
  <c r="D25" i="13"/>
  <c r="C25" i="13"/>
  <c r="B25" i="13"/>
  <c r="O24" i="13"/>
  <c r="N24" i="13"/>
  <c r="M24" i="13"/>
  <c r="L24" i="13"/>
  <c r="K24" i="13"/>
  <c r="J24" i="13"/>
  <c r="I24" i="13"/>
  <c r="H24" i="13"/>
  <c r="G24" i="13"/>
  <c r="F24" i="13"/>
  <c r="E24" i="13"/>
  <c r="D24" i="13"/>
  <c r="C24" i="13"/>
  <c r="B24" i="13"/>
  <c r="O23" i="13"/>
  <c r="N23" i="13"/>
  <c r="M23" i="13"/>
  <c r="L23" i="13"/>
  <c r="K23" i="13"/>
  <c r="J23" i="13"/>
  <c r="I23" i="13"/>
  <c r="H23" i="13"/>
  <c r="G23" i="13"/>
  <c r="F23" i="13"/>
  <c r="E23" i="13"/>
  <c r="D23" i="13"/>
  <c r="C23" i="13"/>
  <c r="B23" i="13"/>
  <c r="O22" i="13"/>
  <c r="N22" i="13"/>
  <c r="M22" i="13"/>
  <c r="L22" i="13"/>
  <c r="K22" i="13"/>
  <c r="J22" i="13"/>
  <c r="I22" i="13"/>
  <c r="H22" i="13"/>
  <c r="G22" i="13"/>
  <c r="F22" i="13"/>
  <c r="E22" i="13"/>
  <c r="D22" i="13"/>
  <c r="C22" i="13"/>
  <c r="B22" i="13"/>
  <c r="O21" i="13"/>
  <c r="N21" i="13"/>
  <c r="M21" i="13"/>
  <c r="L21" i="13"/>
  <c r="K21" i="13"/>
  <c r="J21" i="13"/>
  <c r="I21" i="13"/>
  <c r="H21" i="13"/>
  <c r="G21" i="13"/>
  <c r="F21" i="13"/>
  <c r="E21" i="13"/>
  <c r="D21" i="13"/>
  <c r="C21" i="13"/>
  <c r="B21" i="13"/>
  <c r="O20" i="13"/>
  <c r="N20" i="13"/>
  <c r="M20" i="13"/>
  <c r="L20" i="13"/>
  <c r="K20" i="13"/>
  <c r="J20" i="13"/>
  <c r="I20" i="13"/>
  <c r="H20" i="13"/>
  <c r="G20" i="13"/>
  <c r="F20" i="13"/>
  <c r="E20" i="13"/>
  <c r="D20" i="13"/>
  <c r="C20" i="13"/>
  <c r="B20" i="13"/>
  <c r="O19" i="13"/>
  <c r="N19" i="13"/>
  <c r="M19" i="13"/>
  <c r="L19" i="13"/>
  <c r="K19" i="13"/>
  <c r="J19" i="13"/>
  <c r="I19" i="13"/>
  <c r="H19" i="13"/>
  <c r="G19" i="13"/>
  <c r="F19" i="13"/>
  <c r="E19" i="13"/>
  <c r="D19" i="13"/>
  <c r="C19" i="13"/>
  <c r="B19" i="13"/>
  <c r="O18" i="13"/>
  <c r="N18" i="13"/>
  <c r="M18" i="13"/>
  <c r="L18" i="13"/>
  <c r="K18" i="13"/>
  <c r="J18" i="13"/>
  <c r="I18" i="13"/>
  <c r="H18" i="13"/>
  <c r="G18" i="13"/>
  <c r="F18" i="13"/>
  <c r="E18" i="13"/>
  <c r="D18" i="13"/>
  <c r="C18" i="13"/>
  <c r="B18" i="13"/>
  <c r="O17" i="13"/>
  <c r="N17" i="13"/>
  <c r="M17" i="13"/>
  <c r="L17" i="13"/>
  <c r="K17" i="13"/>
  <c r="J17" i="13"/>
  <c r="I17" i="13"/>
  <c r="H17" i="13"/>
  <c r="G17" i="13"/>
  <c r="F17" i="13"/>
  <c r="E17" i="13"/>
  <c r="D17" i="13"/>
  <c r="C17" i="13"/>
  <c r="B17" i="13"/>
  <c r="O16" i="13"/>
  <c r="N16" i="13"/>
  <c r="M16" i="13"/>
  <c r="L16" i="13"/>
  <c r="K16" i="13"/>
  <c r="J16" i="13"/>
  <c r="I16" i="13"/>
  <c r="H16" i="13"/>
  <c r="G16" i="13"/>
  <c r="F16" i="13"/>
  <c r="E16" i="13"/>
  <c r="D16" i="13"/>
  <c r="C16" i="13"/>
  <c r="B16" i="13"/>
  <c r="O15" i="13"/>
  <c r="N15" i="13"/>
  <c r="M15" i="13"/>
  <c r="L15" i="13"/>
  <c r="K15" i="13"/>
  <c r="J15" i="13"/>
  <c r="I15" i="13"/>
  <c r="H15" i="13"/>
  <c r="G15" i="13"/>
  <c r="F15" i="13"/>
  <c r="E15" i="13"/>
  <c r="D15" i="13"/>
  <c r="C15" i="13"/>
  <c r="B15" i="13"/>
  <c r="O14" i="13"/>
  <c r="N14" i="13"/>
  <c r="M14" i="13"/>
  <c r="L14" i="13"/>
  <c r="K14" i="13"/>
  <c r="J14" i="13"/>
  <c r="I14" i="13"/>
  <c r="H14" i="13"/>
  <c r="G14" i="13"/>
  <c r="F14" i="13"/>
  <c r="E14" i="13"/>
  <c r="D14" i="13"/>
  <c r="C14" i="13"/>
  <c r="B14" i="13"/>
  <c r="O13" i="13"/>
  <c r="N13" i="13"/>
  <c r="M13" i="13"/>
  <c r="L13" i="13"/>
  <c r="K13" i="13"/>
  <c r="J13" i="13"/>
  <c r="I13" i="13"/>
  <c r="H13" i="13"/>
  <c r="G13" i="13"/>
  <c r="F13" i="13"/>
  <c r="E13" i="13"/>
  <c r="D13" i="13"/>
  <c r="C13" i="13"/>
  <c r="B13" i="13"/>
  <c r="O12" i="13"/>
  <c r="N12" i="13"/>
  <c r="M12" i="13"/>
  <c r="L12" i="13"/>
  <c r="K12" i="13"/>
  <c r="J12" i="13"/>
  <c r="I12" i="13"/>
  <c r="H12" i="13"/>
  <c r="G12" i="13"/>
  <c r="F12" i="13"/>
  <c r="E12" i="13"/>
  <c r="D12" i="13"/>
  <c r="C12" i="13"/>
  <c r="B12" i="13"/>
  <c r="O11" i="13"/>
  <c r="N11" i="13"/>
  <c r="M11" i="13"/>
  <c r="L11" i="13"/>
  <c r="K11" i="13"/>
  <c r="J11" i="13"/>
  <c r="I11" i="13"/>
  <c r="H11" i="13"/>
  <c r="G11" i="13"/>
  <c r="F11" i="13"/>
  <c r="E11" i="13"/>
  <c r="D11" i="13"/>
  <c r="C11" i="13"/>
  <c r="B11" i="13"/>
  <c r="O10" i="13"/>
  <c r="N10" i="13"/>
  <c r="M10" i="13"/>
  <c r="L10" i="13"/>
  <c r="K10" i="13"/>
  <c r="J10" i="13"/>
  <c r="I10" i="13"/>
  <c r="H10" i="13"/>
  <c r="G10" i="13"/>
  <c r="F10" i="13"/>
  <c r="E10" i="13"/>
  <c r="D10" i="13"/>
  <c r="C10" i="13"/>
  <c r="B10" i="13"/>
  <c r="O9" i="13"/>
  <c r="N9" i="13"/>
  <c r="M9" i="13"/>
  <c r="L9" i="13"/>
  <c r="K9" i="13"/>
  <c r="J9" i="13"/>
  <c r="I9" i="13"/>
  <c r="H9" i="13"/>
  <c r="G9" i="13"/>
  <c r="F9" i="13"/>
  <c r="E9" i="13"/>
  <c r="D9" i="13"/>
  <c r="C9" i="13"/>
  <c r="B9" i="13"/>
  <c r="O8" i="13"/>
  <c r="N8" i="13"/>
  <c r="M8" i="13"/>
  <c r="L8" i="13"/>
  <c r="K8" i="13"/>
  <c r="J8" i="13"/>
  <c r="I8" i="13"/>
  <c r="H8" i="13"/>
  <c r="G8" i="13"/>
  <c r="F8" i="13"/>
  <c r="E8" i="13"/>
  <c r="D8" i="13"/>
  <c r="C8" i="13"/>
  <c r="B8" i="13"/>
  <c r="O7" i="13"/>
  <c r="N7" i="13"/>
  <c r="M7" i="13"/>
  <c r="L7" i="13"/>
  <c r="K7" i="13"/>
  <c r="J7" i="13"/>
  <c r="I7" i="13"/>
  <c r="H7" i="13"/>
  <c r="G7" i="13"/>
  <c r="F7" i="13"/>
  <c r="E7" i="13"/>
  <c r="D7" i="13"/>
  <c r="C7" i="13"/>
  <c r="B7" i="13"/>
  <c r="J10" i="11"/>
  <c r="I10" i="11"/>
  <c r="H10" i="11"/>
  <c r="G10" i="11"/>
  <c r="F10" i="11"/>
  <c r="E10" i="11"/>
  <c r="D10" i="11"/>
  <c r="C10" i="11"/>
  <c r="B10" i="11"/>
  <c r="J9" i="11"/>
  <c r="I9" i="11"/>
  <c r="H9" i="11"/>
  <c r="G9" i="11"/>
  <c r="F9" i="11"/>
  <c r="E9" i="11"/>
  <c r="D9" i="11"/>
  <c r="C9" i="11"/>
  <c r="B9" i="11"/>
  <c r="J8" i="11"/>
  <c r="I8" i="11"/>
  <c r="H8" i="11"/>
  <c r="G8" i="11"/>
  <c r="F8" i="11"/>
  <c r="E8" i="11"/>
  <c r="D8" i="11"/>
  <c r="C8" i="11"/>
  <c r="B8" i="11"/>
  <c r="J7" i="11"/>
  <c r="I7" i="11"/>
  <c r="H7" i="11"/>
  <c r="G7" i="11"/>
  <c r="F7" i="11"/>
  <c r="E7" i="11"/>
  <c r="D7" i="11"/>
  <c r="C7" i="11"/>
  <c r="B7" i="11"/>
  <c r="M24" i="10"/>
  <c r="L24" i="10"/>
  <c r="K24" i="10"/>
  <c r="J24" i="10"/>
  <c r="I24" i="10"/>
  <c r="H24" i="10"/>
  <c r="G24" i="10"/>
  <c r="F24" i="10"/>
  <c r="E24" i="10"/>
  <c r="D24" i="10"/>
  <c r="C24" i="10"/>
  <c r="B24" i="10"/>
  <c r="M23" i="10"/>
  <c r="L23" i="10"/>
  <c r="K23" i="10"/>
  <c r="J23" i="10"/>
  <c r="I23" i="10"/>
  <c r="H23" i="10"/>
  <c r="G23" i="10"/>
  <c r="F23" i="10"/>
  <c r="E23" i="10"/>
  <c r="D23" i="10"/>
  <c r="C23" i="10"/>
  <c r="B23" i="10"/>
  <c r="M22" i="10"/>
  <c r="L22" i="10"/>
  <c r="K22" i="10"/>
  <c r="J22" i="10"/>
  <c r="I22" i="10"/>
  <c r="H22" i="10"/>
  <c r="G22" i="10"/>
  <c r="F22" i="10"/>
  <c r="E22" i="10"/>
  <c r="D22" i="10"/>
  <c r="C22" i="10"/>
  <c r="B22" i="10"/>
  <c r="M21" i="10"/>
  <c r="L21" i="10"/>
  <c r="K21" i="10"/>
  <c r="J21" i="10"/>
  <c r="I21" i="10"/>
  <c r="H21" i="10"/>
  <c r="G21" i="10"/>
  <c r="F21" i="10"/>
  <c r="E21" i="10"/>
  <c r="D21" i="10"/>
  <c r="C21" i="10"/>
  <c r="B21" i="10"/>
  <c r="M20" i="10"/>
  <c r="L20" i="10"/>
  <c r="K20" i="10"/>
  <c r="J20" i="10"/>
  <c r="I20" i="10"/>
  <c r="H20" i="10"/>
  <c r="G20" i="10"/>
  <c r="F20" i="10"/>
  <c r="E20" i="10"/>
  <c r="D20" i="10"/>
  <c r="C20" i="10"/>
  <c r="B20" i="10"/>
  <c r="M19" i="10"/>
  <c r="L19" i="10"/>
  <c r="K19" i="10"/>
  <c r="J19" i="10"/>
  <c r="I19" i="10"/>
  <c r="H19" i="10"/>
  <c r="G19" i="10"/>
  <c r="F19" i="10"/>
  <c r="E19" i="10"/>
  <c r="D19" i="10"/>
  <c r="C19" i="10"/>
  <c r="B19" i="10"/>
  <c r="M18" i="10"/>
  <c r="L18" i="10"/>
  <c r="K18" i="10"/>
  <c r="J18" i="10"/>
  <c r="I18" i="10"/>
  <c r="H18" i="10"/>
  <c r="G18" i="10"/>
  <c r="F18" i="10"/>
  <c r="E18" i="10"/>
  <c r="D18" i="10"/>
  <c r="C18" i="10"/>
  <c r="B18" i="10"/>
  <c r="M17" i="10"/>
  <c r="L17" i="10"/>
  <c r="K17" i="10"/>
  <c r="J17" i="10"/>
  <c r="I17" i="10"/>
  <c r="H17" i="10"/>
  <c r="G17" i="10"/>
  <c r="F17" i="10"/>
  <c r="E17" i="10"/>
  <c r="D17" i="10"/>
  <c r="C17" i="10"/>
  <c r="B17" i="10"/>
  <c r="M16" i="10"/>
  <c r="L16" i="10"/>
  <c r="K16" i="10"/>
  <c r="J16" i="10"/>
  <c r="I16" i="10"/>
  <c r="H16" i="10"/>
  <c r="G16" i="10"/>
  <c r="F16" i="10"/>
  <c r="E16" i="10"/>
  <c r="D16" i="10"/>
  <c r="C16" i="10"/>
  <c r="B16" i="10"/>
  <c r="M15" i="10"/>
  <c r="L15" i="10"/>
  <c r="K15" i="10"/>
  <c r="J15" i="10"/>
  <c r="I15" i="10"/>
  <c r="H15" i="10"/>
  <c r="G15" i="10"/>
  <c r="F15" i="10"/>
  <c r="E15" i="10"/>
  <c r="D15" i="10"/>
  <c r="C15" i="10"/>
  <c r="B15" i="10"/>
  <c r="M14" i="10"/>
  <c r="L14" i="10"/>
  <c r="K14" i="10"/>
  <c r="J14" i="10"/>
  <c r="I14" i="10"/>
  <c r="H14" i="10"/>
  <c r="G14" i="10"/>
  <c r="F14" i="10"/>
  <c r="E14" i="10"/>
  <c r="D14" i="10"/>
  <c r="C14" i="10"/>
  <c r="B14" i="10"/>
  <c r="M13" i="10"/>
  <c r="L13" i="10"/>
  <c r="K13" i="10"/>
  <c r="J13" i="10"/>
  <c r="I13" i="10"/>
  <c r="H13" i="10"/>
  <c r="G13" i="10"/>
  <c r="F13" i="10"/>
  <c r="E13" i="10"/>
  <c r="D13" i="10"/>
  <c r="C13" i="10"/>
  <c r="B13" i="10"/>
  <c r="M12" i="10"/>
  <c r="L12" i="10"/>
  <c r="K12" i="10"/>
  <c r="J12" i="10"/>
  <c r="I12" i="10"/>
  <c r="H12" i="10"/>
  <c r="G12" i="10"/>
  <c r="F12" i="10"/>
  <c r="E12" i="10"/>
  <c r="D12" i="10"/>
  <c r="C12" i="10"/>
  <c r="B12" i="10"/>
  <c r="M11" i="10"/>
  <c r="L11" i="10"/>
  <c r="K11" i="10"/>
  <c r="J11" i="10"/>
  <c r="I11" i="10"/>
  <c r="H11" i="10"/>
  <c r="G11" i="10"/>
  <c r="F11" i="10"/>
  <c r="E11" i="10"/>
  <c r="D11" i="10"/>
  <c r="C11" i="10"/>
  <c r="B11" i="10"/>
  <c r="M10" i="10"/>
  <c r="L10" i="10"/>
  <c r="K10" i="10"/>
  <c r="J10" i="10"/>
  <c r="I10" i="10"/>
  <c r="H10" i="10"/>
  <c r="G10" i="10"/>
  <c r="F10" i="10"/>
  <c r="E10" i="10"/>
  <c r="D10" i="10"/>
  <c r="C10" i="10"/>
  <c r="B10" i="10"/>
  <c r="M9" i="10"/>
  <c r="L9" i="10"/>
  <c r="K9" i="10"/>
  <c r="J9" i="10"/>
  <c r="I9" i="10"/>
  <c r="H9" i="10"/>
  <c r="G9" i="10"/>
  <c r="F9" i="10"/>
  <c r="E9" i="10"/>
  <c r="D9" i="10"/>
  <c r="C9" i="10"/>
  <c r="B9" i="10"/>
  <c r="M8" i="10"/>
  <c r="L8" i="10"/>
  <c r="K8" i="10"/>
  <c r="J8" i="10"/>
  <c r="I8" i="10"/>
  <c r="H8" i="10"/>
  <c r="G8" i="10"/>
  <c r="F8" i="10"/>
  <c r="E8" i="10"/>
  <c r="D8" i="10"/>
  <c r="C8" i="10"/>
  <c r="B8" i="10"/>
  <c r="M7" i="10"/>
  <c r="L7" i="10"/>
  <c r="K7" i="10"/>
  <c r="J7" i="10"/>
  <c r="I7" i="10"/>
  <c r="H7" i="10"/>
  <c r="G7" i="10"/>
  <c r="F7" i="10"/>
  <c r="E7" i="10"/>
  <c r="D7" i="10"/>
  <c r="C7" i="10"/>
  <c r="B7" i="10"/>
  <c r="J24" i="9"/>
  <c r="I24" i="9"/>
  <c r="H24" i="9"/>
  <c r="G24" i="9"/>
  <c r="F24" i="9"/>
  <c r="E24" i="9"/>
  <c r="D24" i="9"/>
  <c r="C24" i="9"/>
  <c r="B24" i="9"/>
  <c r="J23" i="9"/>
  <c r="I23" i="9"/>
  <c r="H23" i="9"/>
  <c r="G23" i="9"/>
  <c r="F23" i="9"/>
  <c r="E23" i="9"/>
  <c r="D23" i="9"/>
  <c r="C23" i="9"/>
  <c r="B23" i="9"/>
  <c r="J22" i="9"/>
  <c r="I22" i="9"/>
  <c r="H22" i="9"/>
  <c r="G22" i="9"/>
  <c r="F22" i="9"/>
  <c r="E22" i="9"/>
  <c r="D22" i="9"/>
  <c r="C22" i="9"/>
  <c r="B22" i="9"/>
  <c r="J21" i="9"/>
  <c r="I21" i="9"/>
  <c r="H21" i="9"/>
  <c r="G21" i="9"/>
  <c r="F21" i="9"/>
  <c r="E21" i="9"/>
  <c r="D21" i="9"/>
  <c r="C21" i="9"/>
  <c r="B21" i="9"/>
  <c r="J20" i="9"/>
  <c r="I20" i="9"/>
  <c r="H20" i="9"/>
  <c r="G20" i="9"/>
  <c r="F20" i="9"/>
  <c r="E20" i="9"/>
  <c r="D20" i="9"/>
  <c r="C20" i="9"/>
  <c r="B20" i="9"/>
  <c r="J19" i="9"/>
  <c r="I19" i="9"/>
  <c r="H19" i="9"/>
  <c r="G19" i="9"/>
  <c r="F19" i="9"/>
  <c r="E19" i="9"/>
  <c r="D19" i="9"/>
  <c r="C19" i="9"/>
  <c r="B19" i="9"/>
  <c r="J18" i="9"/>
  <c r="I18" i="9"/>
  <c r="H18" i="9"/>
  <c r="G18" i="9"/>
  <c r="F18" i="9"/>
  <c r="E18" i="9"/>
  <c r="D18" i="9"/>
  <c r="C18" i="9"/>
  <c r="B18" i="9"/>
  <c r="J17" i="9"/>
  <c r="I17" i="9"/>
  <c r="H17" i="9"/>
  <c r="G17" i="9"/>
  <c r="F17" i="9"/>
  <c r="E17" i="9"/>
  <c r="D17" i="9"/>
  <c r="C17" i="9"/>
  <c r="B17" i="9"/>
  <c r="J16" i="9"/>
  <c r="I16" i="9"/>
  <c r="H16" i="9"/>
  <c r="G16" i="9"/>
  <c r="F16" i="9"/>
  <c r="E16" i="9"/>
  <c r="D16" i="9"/>
  <c r="C16" i="9"/>
  <c r="B16" i="9"/>
  <c r="J15" i="9"/>
  <c r="I15" i="9"/>
  <c r="H15" i="9"/>
  <c r="G15" i="9"/>
  <c r="F15" i="9"/>
  <c r="E15" i="9"/>
  <c r="D15" i="9"/>
  <c r="C15" i="9"/>
  <c r="B15" i="9"/>
  <c r="J14" i="9"/>
  <c r="I14" i="9"/>
  <c r="H14" i="9"/>
  <c r="G14" i="9"/>
  <c r="F14" i="9"/>
  <c r="E14" i="9"/>
  <c r="D14" i="9"/>
  <c r="C14" i="9"/>
  <c r="B14" i="9"/>
  <c r="J13" i="9"/>
  <c r="I13" i="9"/>
  <c r="H13" i="9"/>
  <c r="G13" i="9"/>
  <c r="F13" i="9"/>
  <c r="E13" i="9"/>
  <c r="D13" i="9"/>
  <c r="C13" i="9"/>
  <c r="B13" i="9"/>
  <c r="J12" i="9"/>
  <c r="I12" i="9"/>
  <c r="H12" i="9"/>
  <c r="G12" i="9"/>
  <c r="F12" i="9"/>
  <c r="E12" i="9"/>
  <c r="D12" i="9"/>
  <c r="C12" i="9"/>
  <c r="B12" i="9"/>
  <c r="J11" i="9"/>
  <c r="I11" i="9"/>
  <c r="H11" i="9"/>
  <c r="G11" i="9"/>
  <c r="F11" i="9"/>
  <c r="E11" i="9"/>
  <c r="D11" i="9"/>
  <c r="C11" i="9"/>
  <c r="B11" i="9"/>
  <c r="J10" i="9"/>
  <c r="I10" i="9"/>
  <c r="H10" i="9"/>
  <c r="G10" i="9"/>
  <c r="F10" i="9"/>
  <c r="E10" i="9"/>
  <c r="D10" i="9"/>
  <c r="C10" i="9"/>
  <c r="B10" i="9"/>
  <c r="J9" i="9"/>
  <c r="I9" i="9"/>
  <c r="H9" i="9"/>
  <c r="G9" i="9"/>
  <c r="F9" i="9"/>
  <c r="E9" i="9"/>
  <c r="D9" i="9"/>
  <c r="C9" i="9"/>
  <c r="B9" i="9"/>
  <c r="J8" i="9"/>
  <c r="I8" i="9"/>
  <c r="H8" i="9"/>
  <c r="G8" i="9"/>
  <c r="F8" i="9"/>
  <c r="E8" i="9"/>
  <c r="D8" i="9"/>
  <c r="C8" i="9"/>
  <c r="B8" i="9"/>
  <c r="J7" i="9"/>
  <c r="I7" i="9"/>
  <c r="H7" i="9"/>
  <c r="G7" i="9"/>
  <c r="F7" i="9"/>
  <c r="E7" i="9"/>
  <c r="D7" i="9"/>
  <c r="C7" i="9"/>
  <c r="B7" i="9"/>
  <c r="M42" i="8"/>
  <c r="L42" i="8"/>
  <c r="K42" i="8"/>
  <c r="J42" i="8"/>
  <c r="I42" i="8"/>
  <c r="H42" i="8"/>
  <c r="G42" i="8"/>
  <c r="F42" i="8"/>
  <c r="E42" i="8"/>
  <c r="D42" i="8"/>
  <c r="C42" i="8"/>
  <c r="B42" i="8"/>
  <c r="M41" i="8"/>
  <c r="L41" i="8"/>
  <c r="K41" i="8"/>
  <c r="J41" i="8"/>
  <c r="I41" i="8"/>
  <c r="H41" i="8"/>
  <c r="G41" i="8"/>
  <c r="F41" i="8"/>
  <c r="E41" i="8"/>
  <c r="D41" i="8"/>
  <c r="C41" i="8"/>
  <c r="B41" i="8"/>
  <c r="M40" i="8"/>
  <c r="L40" i="8"/>
  <c r="K40" i="8"/>
  <c r="J40" i="8"/>
  <c r="I40" i="8"/>
  <c r="H40" i="8"/>
  <c r="G40" i="8"/>
  <c r="F40" i="8"/>
  <c r="E40" i="8"/>
  <c r="D40" i="8"/>
  <c r="C40" i="8"/>
  <c r="B40" i="8"/>
  <c r="M39" i="8"/>
  <c r="L39" i="8"/>
  <c r="K39" i="8"/>
  <c r="J39" i="8"/>
  <c r="I39" i="8"/>
  <c r="H39" i="8"/>
  <c r="G39" i="8"/>
  <c r="F39" i="8"/>
  <c r="E39" i="8"/>
  <c r="D39" i="8"/>
  <c r="C39" i="8"/>
  <c r="B39" i="8"/>
  <c r="M38" i="8"/>
  <c r="L38" i="8"/>
  <c r="K38" i="8"/>
  <c r="J38" i="8"/>
  <c r="I38" i="8"/>
  <c r="H38" i="8"/>
  <c r="G38" i="8"/>
  <c r="F38" i="8"/>
  <c r="E38" i="8"/>
  <c r="D38" i="8"/>
  <c r="C38" i="8"/>
  <c r="B38" i="8"/>
  <c r="M37" i="8"/>
  <c r="L37" i="8"/>
  <c r="K37" i="8"/>
  <c r="J37" i="8"/>
  <c r="I37" i="8"/>
  <c r="H37" i="8"/>
  <c r="G37" i="8"/>
  <c r="F37" i="8"/>
  <c r="E37" i="8"/>
  <c r="D37" i="8"/>
  <c r="C37" i="8"/>
  <c r="B37" i="8"/>
  <c r="M36" i="8"/>
  <c r="L36" i="8"/>
  <c r="K36" i="8"/>
  <c r="J36" i="8"/>
  <c r="I36" i="8"/>
  <c r="H36" i="8"/>
  <c r="G36" i="8"/>
  <c r="F36" i="8"/>
  <c r="E36" i="8"/>
  <c r="D36" i="8"/>
  <c r="C36" i="8"/>
  <c r="B36" i="8"/>
  <c r="M35" i="8"/>
  <c r="L35" i="8"/>
  <c r="K35" i="8"/>
  <c r="J35" i="8"/>
  <c r="I35" i="8"/>
  <c r="H35" i="8"/>
  <c r="G35" i="8"/>
  <c r="F35" i="8"/>
  <c r="E35" i="8"/>
  <c r="D35" i="8"/>
  <c r="C35" i="8"/>
  <c r="B35" i="8"/>
  <c r="M34" i="8"/>
  <c r="L34" i="8"/>
  <c r="K34" i="8"/>
  <c r="J34" i="8"/>
  <c r="I34" i="8"/>
  <c r="H34" i="8"/>
  <c r="G34" i="8"/>
  <c r="F34" i="8"/>
  <c r="E34" i="8"/>
  <c r="D34" i="8"/>
  <c r="C34" i="8"/>
  <c r="B34" i="8"/>
  <c r="M33" i="8"/>
  <c r="L33" i="8"/>
  <c r="K33" i="8"/>
  <c r="J33" i="8"/>
  <c r="I33" i="8"/>
  <c r="H33" i="8"/>
  <c r="G33" i="8"/>
  <c r="F33" i="8"/>
  <c r="E33" i="8"/>
  <c r="D33" i="8"/>
  <c r="C33" i="8"/>
  <c r="B33" i="8"/>
  <c r="M32" i="8"/>
  <c r="L32" i="8"/>
  <c r="K32" i="8"/>
  <c r="J32" i="8"/>
  <c r="I32" i="8"/>
  <c r="H32" i="8"/>
  <c r="G32" i="8"/>
  <c r="F32" i="8"/>
  <c r="E32" i="8"/>
  <c r="D32" i="8"/>
  <c r="C32" i="8"/>
  <c r="B32" i="8"/>
  <c r="M31" i="8"/>
  <c r="L31" i="8"/>
  <c r="K31" i="8"/>
  <c r="J31" i="8"/>
  <c r="I31" i="8"/>
  <c r="H31" i="8"/>
  <c r="G31" i="8"/>
  <c r="F31" i="8"/>
  <c r="E31" i="8"/>
  <c r="D31" i="8"/>
  <c r="C31" i="8"/>
  <c r="B31" i="8"/>
  <c r="M30" i="8"/>
  <c r="L30" i="8"/>
  <c r="K30" i="8"/>
  <c r="J30" i="8"/>
  <c r="I30" i="8"/>
  <c r="H30" i="8"/>
  <c r="G30" i="8"/>
  <c r="F30" i="8"/>
  <c r="E30" i="8"/>
  <c r="D30" i="8"/>
  <c r="C30" i="8"/>
  <c r="B30" i="8"/>
  <c r="M29" i="8"/>
  <c r="L29" i="8"/>
  <c r="K29" i="8"/>
  <c r="J29" i="8"/>
  <c r="I29" i="8"/>
  <c r="H29" i="8"/>
  <c r="G29" i="8"/>
  <c r="F29" i="8"/>
  <c r="E29" i="8"/>
  <c r="D29" i="8"/>
  <c r="C29" i="8"/>
  <c r="B29" i="8"/>
  <c r="M28" i="8"/>
  <c r="L28" i="8"/>
  <c r="K28" i="8"/>
  <c r="J28" i="8"/>
  <c r="I28" i="8"/>
  <c r="H28" i="8"/>
  <c r="G28" i="8"/>
  <c r="F28" i="8"/>
  <c r="E28" i="8"/>
  <c r="D28" i="8"/>
  <c r="C28" i="8"/>
  <c r="B28" i="8"/>
  <c r="M27" i="8"/>
  <c r="L27" i="8"/>
  <c r="K27" i="8"/>
  <c r="J27" i="8"/>
  <c r="I27" i="8"/>
  <c r="H27" i="8"/>
  <c r="G27" i="8"/>
  <c r="F27" i="8"/>
  <c r="E27" i="8"/>
  <c r="D27" i="8"/>
  <c r="C27" i="8"/>
  <c r="B27" i="8"/>
  <c r="M26" i="8"/>
  <c r="L26" i="8"/>
  <c r="K26" i="8"/>
  <c r="J26" i="8"/>
  <c r="I26" i="8"/>
  <c r="H26" i="8"/>
  <c r="G26" i="8"/>
  <c r="F26" i="8"/>
  <c r="E26" i="8"/>
  <c r="D26" i="8"/>
  <c r="C26" i="8"/>
  <c r="B26" i="8"/>
  <c r="M25" i="8"/>
  <c r="L25" i="8"/>
  <c r="K25" i="8"/>
  <c r="J25" i="8"/>
  <c r="I25" i="8"/>
  <c r="H25" i="8"/>
  <c r="G25" i="8"/>
  <c r="F25" i="8"/>
  <c r="E25" i="8"/>
  <c r="D25" i="8"/>
  <c r="C25" i="8"/>
  <c r="B25" i="8"/>
  <c r="M24" i="8"/>
  <c r="L24" i="8"/>
  <c r="K24" i="8"/>
  <c r="J24" i="8"/>
  <c r="I24" i="8"/>
  <c r="H24" i="8"/>
  <c r="G24" i="8"/>
  <c r="F24" i="8"/>
  <c r="E24" i="8"/>
  <c r="D24" i="8"/>
  <c r="C24" i="8"/>
  <c r="B24" i="8"/>
  <c r="M23" i="8"/>
  <c r="L23" i="8"/>
  <c r="K23" i="8"/>
  <c r="J23" i="8"/>
  <c r="I23" i="8"/>
  <c r="H23" i="8"/>
  <c r="G23" i="8"/>
  <c r="F23" i="8"/>
  <c r="E23" i="8"/>
  <c r="D23" i="8"/>
  <c r="C23" i="8"/>
  <c r="B23" i="8"/>
  <c r="M22" i="8"/>
  <c r="L22" i="8"/>
  <c r="K22" i="8"/>
  <c r="J22" i="8"/>
  <c r="I22" i="8"/>
  <c r="H22" i="8"/>
  <c r="G22" i="8"/>
  <c r="F22" i="8"/>
  <c r="E22" i="8"/>
  <c r="D22" i="8"/>
  <c r="C22" i="8"/>
  <c r="B22" i="8"/>
  <c r="M21" i="8"/>
  <c r="L21" i="8"/>
  <c r="K21" i="8"/>
  <c r="J21" i="8"/>
  <c r="I21" i="8"/>
  <c r="H21" i="8"/>
  <c r="G21" i="8"/>
  <c r="F21" i="8"/>
  <c r="E21" i="8"/>
  <c r="D21" i="8"/>
  <c r="C21" i="8"/>
  <c r="B21" i="8"/>
  <c r="M20" i="8"/>
  <c r="L20" i="8"/>
  <c r="K20" i="8"/>
  <c r="J20" i="8"/>
  <c r="I20" i="8"/>
  <c r="H20" i="8"/>
  <c r="G20" i="8"/>
  <c r="F20" i="8"/>
  <c r="E20" i="8"/>
  <c r="D20" i="8"/>
  <c r="C20" i="8"/>
  <c r="B20" i="8"/>
  <c r="M19" i="8"/>
  <c r="L19" i="8"/>
  <c r="K19" i="8"/>
  <c r="J19" i="8"/>
  <c r="I19" i="8"/>
  <c r="H19" i="8"/>
  <c r="G19" i="8"/>
  <c r="F19" i="8"/>
  <c r="E19" i="8"/>
  <c r="D19" i="8"/>
  <c r="C19" i="8"/>
  <c r="B19" i="8"/>
  <c r="M18" i="8"/>
  <c r="L18" i="8"/>
  <c r="K18" i="8"/>
  <c r="J18" i="8"/>
  <c r="I18" i="8"/>
  <c r="H18" i="8"/>
  <c r="G18" i="8"/>
  <c r="F18" i="8"/>
  <c r="E18" i="8"/>
  <c r="D18" i="8"/>
  <c r="C18" i="8"/>
  <c r="B18" i="8"/>
  <c r="M17" i="8"/>
  <c r="L17" i="8"/>
  <c r="K17" i="8"/>
  <c r="J17" i="8"/>
  <c r="I17" i="8"/>
  <c r="H17" i="8"/>
  <c r="G17" i="8"/>
  <c r="F17" i="8"/>
  <c r="E17" i="8"/>
  <c r="D17" i="8"/>
  <c r="C17" i="8"/>
  <c r="B17" i="8"/>
  <c r="M16" i="8"/>
  <c r="L16" i="8"/>
  <c r="K16" i="8"/>
  <c r="J16" i="8"/>
  <c r="I16" i="8"/>
  <c r="H16" i="8"/>
  <c r="G16" i="8"/>
  <c r="F16" i="8"/>
  <c r="E16" i="8"/>
  <c r="D16" i="8"/>
  <c r="C16" i="8"/>
  <c r="B16" i="8"/>
  <c r="M15" i="8"/>
  <c r="L15" i="8"/>
  <c r="K15" i="8"/>
  <c r="J15" i="8"/>
  <c r="I15" i="8"/>
  <c r="H15" i="8"/>
  <c r="G15" i="8"/>
  <c r="F15" i="8"/>
  <c r="E15" i="8"/>
  <c r="D15" i="8"/>
  <c r="C15" i="8"/>
  <c r="B15" i="8"/>
  <c r="M14" i="8"/>
  <c r="L14" i="8"/>
  <c r="K14" i="8"/>
  <c r="J14" i="8"/>
  <c r="I14" i="8"/>
  <c r="H14" i="8"/>
  <c r="G14" i="8"/>
  <c r="F14" i="8"/>
  <c r="E14" i="8"/>
  <c r="D14" i="8"/>
  <c r="C14" i="8"/>
  <c r="B14" i="8"/>
  <c r="M13" i="8"/>
  <c r="L13" i="8"/>
  <c r="K13" i="8"/>
  <c r="J13" i="8"/>
  <c r="I13" i="8"/>
  <c r="H13" i="8"/>
  <c r="G13" i="8"/>
  <c r="F13" i="8"/>
  <c r="E13" i="8"/>
  <c r="D13" i="8"/>
  <c r="C13" i="8"/>
  <c r="B13" i="8"/>
  <c r="M12" i="8"/>
  <c r="L12" i="8"/>
  <c r="K12" i="8"/>
  <c r="J12" i="8"/>
  <c r="I12" i="8"/>
  <c r="H12" i="8"/>
  <c r="G12" i="8"/>
  <c r="F12" i="8"/>
  <c r="E12" i="8"/>
  <c r="D12" i="8"/>
  <c r="C12" i="8"/>
  <c r="B12" i="8"/>
  <c r="M11" i="8"/>
  <c r="L11" i="8"/>
  <c r="K11" i="8"/>
  <c r="J11" i="8"/>
  <c r="I11" i="8"/>
  <c r="H11" i="8"/>
  <c r="G11" i="8"/>
  <c r="F11" i="8"/>
  <c r="E11" i="8"/>
  <c r="D11" i="8"/>
  <c r="C11" i="8"/>
  <c r="B11" i="8"/>
  <c r="M10" i="8"/>
  <c r="L10" i="8"/>
  <c r="K10" i="8"/>
  <c r="J10" i="8"/>
  <c r="I10" i="8"/>
  <c r="H10" i="8"/>
  <c r="G10" i="8"/>
  <c r="F10" i="8"/>
  <c r="E10" i="8"/>
  <c r="D10" i="8"/>
  <c r="C10" i="8"/>
  <c r="B10" i="8"/>
  <c r="M9" i="8"/>
  <c r="L9" i="8"/>
  <c r="K9" i="8"/>
  <c r="J9" i="8"/>
  <c r="I9" i="8"/>
  <c r="H9" i="8"/>
  <c r="G9" i="8"/>
  <c r="F9" i="8"/>
  <c r="E9" i="8"/>
  <c r="D9" i="8"/>
  <c r="C9" i="8"/>
  <c r="B9" i="8"/>
  <c r="M8" i="8"/>
  <c r="L8" i="8"/>
  <c r="K8" i="8"/>
  <c r="J8" i="8"/>
  <c r="I8" i="8"/>
  <c r="H8" i="8"/>
  <c r="G8" i="8"/>
  <c r="F8" i="8"/>
  <c r="E8" i="8"/>
  <c r="D8" i="8"/>
  <c r="C8" i="8"/>
  <c r="B8" i="8"/>
  <c r="M7" i="8"/>
  <c r="L7" i="8"/>
  <c r="K7" i="8"/>
  <c r="J7" i="8"/>
  <c r="I7" i="8"/>
  <c r="H7" i="8"/>
  <c r="G7" i="8"/>
  <c r="F7" i="8"/>
  <c r="E7" i="8"/>
  <c r="D7" i="8"/>
  <c r="C7" i="8"/>
  <c r="B7" i="8"/>
  <c r="J42" i="7"/>
  <c r="I42" i="7"/>
  <c r="H42" i="7"/>
  <c r="G42" i="7"/>
  <c r="F42" i="7"/>
  <c r="E42" i="7"/>
  <c r="D42" i="7"/>
  <c r="C42" i="7"/>
  <c r="B42" i="7"/>
  <c r="J41" i="7"/>
  <c r="I41" i="7"/>
  <c r="H41" i="7"/>
  <c r="G41" i="7"/>
  <c r="F41" i="7"/>
  <c r="E41" i="7"/>
  <c r="D41" i="7"/>
  <c r="C41" i="7"/>
  <c r="B41" i="7"/>
  <c r="J40" i="7"/>
  <c r="I40" i="7"/>
  <c r="H40" i="7"/>
  <c r="G40" i="7"/>
  <c r="F40" i="7"/>
  <c r="E40" i="7"/>
  <c r="D40" i="7"/>
  <c r="C40" i="7"/>
  <c r="B40" i="7"/>
  <c r="J39" i="7"/>
  <c r="I39" i="7"/>
  <c r="H39" i="7"/>
  <c r="G39" i="7"/>
  <c r="F39" i="7"/>
  <c r="E39" i="7"/>
  <c r="D39" i="7"/>
  <c r="C39" i="7"/>
  <c r="B39" i="7"/>
  <c r="J38" i="7"/>
  <c r="I38" i="7"/>
  <c r="H38" i="7"/>
  <c r="G38" i="7"/>
  <c r="F38" i="7"/>
  <c r="E38" i="7"/>
  <c r="D38" i="7"/>
  <c r="C38" i="7"/>
  <c r="B38" i="7"/>
  <c r="J37" i="7"/>
  <c r="I37" i="7"/>
  <c r="H37" i="7"/>
  <c r="G37" i="7"/>
  <c r="F37" i="7"/>
  <c r="E37" i="7"/>
  <c r="D37" i="7"/>
  <c r="C37" i="7"/>
  <c r="B37" i="7"/>
  <c r="J36" i="7"/>
  <c r="I36" i="7"/>
  <c r="H36" i="7"/>
  <c r="G36" i="7"/>
  <c r="F36" i="7"/>
  <c r="E36" i="7"/>
  <c r="D36" i="7"/>
  <c r="C36" i="7"/>
  <c r="B36" i="7"/>
  <c r="J35" i="7"/>
  <c r="I35" i="7"/>
  <c r="H35" i="7"/>
  <c r="G35" i="7"/>
  <c r="F35" i="7"/>
  <c r="E35" i="7"/>
  <c r="D35" i="7"/>
  <c r="C35" i="7"/>
  <c r="B35" i="7"/>
  <c r="J34" i="7"/>
  <c r="I34" i="7"/>
  <c r="H34" i="7"/>
  <c r="G34" i="7"/>
  <c r="F34" i="7"/>
  <c r="E34" i="7"/>
  <c r="D34" i="7"/>
  <c r="C34" i="7"/>
  <c r="B34" i="7"/>
  <c r="J33" i="7"/>
  <c r="I33" i="7"/>
  <c r="H33" i="7"/>
  <c r="G33" i="7"/>
  <c r="F33" i="7"/>
  <c r="E33" i="7"/>
  <c r="D33" i="7"/>
  <c r="C33" i="7"/>
  <c r="B33" i="7"/>
  <c r="J32" i="7"/>
  <c r="I32" i="7"/>
  <c r="H32" i="7"/>
  <c r="G32" i="7"/>
  <c r="F32" i="7"/>
  <c r="E32" i="7"/>
  <c r="D32" i="7"/>
  <c r="C32" i="7"/>
  <c r="B32" i="7"/>
  <c r="J31" i="7"/>
  <c r="I31" i="7"/>
  <c r="H31" i="7"/>
  <c r="G31" i="7"/>
  <c r="F31" i="7"/>
  <c r="E31" i="7"/>
  <c r="D31" i="7"/>
  <c r="C31" i="7"/>
  <c r="B31" i="7"/>
  <c r="J30" i="7"/>
  <c r="I30" i="7"/>
  <c r="H30" i="7"/>
  <c r="G30" i="7"/>
  <c r="F30" i="7"/>
  <c r="E30" i="7"/>
  <c r="D30" i="7"/>
  <c r="C30" i="7"/>
  <c r="B30" i="7"/>
  <c r="J29" i="7"/>
  <c r="I29" i="7"/>
  <c r="H29" i="7"/>
  <c r="G29" i="7"/>
  <c r="F29" i="7"/>
  <c r="E29" i="7"/>
  <c r="D29" i="7"/>
  <c r="C29" i="7"/>
  <c r="B29" i="7"/>
  <c r="J28" i="7"/>
  <c r="I28" i="7"/>
  <c r="H28" i="7"/>
  <c r="G28" i="7"/>
  <c r="F28" i="7"/>
  <c r="E28" i="7"/>
  <c r="D28" i="7"/>
  <c r="C28" i="7"/>
  <c r="B28" i="7"/>
  <c r="J27" i="7"/>
  <c r="I27" i="7"/>
  <c r="H27" i="7"/>
  <c r="G27" i="7"/>
  <c r="F27" i="7"/>
  <c r="E27" i="7"/>
  <c r="D27" i="7"/>
  <c r="C27" i="7"/>
  <c r="B27" i="7"/>
  <c r="J26" i="7"/>
  <c r="I26" i="7"/>
  <c r="H26" i="7"/>
  <c r="G26" i="7"/>
  <c r="F26" i="7"/>
  <c r="E26" i="7"/>
  <c r="D26" i="7"/>
  <c r="C26" i="7"/>
  <c r="B26" i="7"/>
  <c r="J25" i="7"/>
  <c r="I25" i="7"/>
  <c r="H25" i="7"/>
  <c r="G25" i="7"/>
  <c r="F25" i="7"/>
  <c r="E25" i="7"/>
  <c r="D25" i="7"/>
  <c r="C25" i="7"/>
  <c r="B25" i="7"/>
  <c r="J24" i="7"/>
  <c r="I24" i="7"/>
  <c r="H24" i="7"/>
  <c r="G24" i="7"/>
  <c r="F24" i="7"/>
  <c r="E24" i="7"/>
  <c r="D24" i="7"/>
  <c r="C24" i="7"/>
  <c r="B24" i="7"/>
  <c r="J23" i="7"/>
  <c r="I23" i="7"/>
  <c r="H23" i="7"/>
  <c r="G23" i="7"/>
  <c r="F23" i="7"/>
  <c r="E23" i="7"/>
  <c r="D23" i="7"/>
  <c r="C23" i="7"/>
  <c r="B23" i="7"/>
  <c r="J22" i="7"/>
  <c r="I22" i="7"/>
  <c r="H22" i="7"/>
  <c r="G22" i="7"/>
  <c r="F22" i="7"/>
  <c r="E22" i="7"/>
  <c r="D22" i="7"/>
  <c r="C22" i="7"/>
  <c r="B22" i="7"/>
  <c r="J21" i="7"/>
  <c r="I21" i="7"/>
  <c r="H21" i="7"/>
  <c r="G21" i="7"/>
  <c r="F21" i="7"/>
  <c r="E21" i="7"/>
  <c r="D21" i="7"/>
  <c r="C21" i="7"/>
  <c r="B21" i="7"/>
  <c r="J20" i="7"/>
  <c r="I20" i="7"/>
  <c r="H20" i="7"/>
  <c r="G20" i="7"/>
  <c r="F20" i="7"/>
  <c r="E20" i="7"/>
  <c r="D20" i="7"/>
  <c r="C20" i="7"/>
  <c r="B20" i="7"/>
  <c r="J19" i="7"/>
  <c r="I19" i="7"/>
  <c r="H19" i="7"/>
  <c r="G19" i="7"/>
  <c r="F19" i="7"/>
  <c r="E19" i="7"/>
  <c r="D19" i="7"/>
  <c r="C19" i="7"/>
  <c r="B19" i="7"/>
  <c r="J18" i="7"/>
  <c r="I18" i="7"/>
  <c r="H18" i="7"/>
  <c r="G18" i="7"/>
  <c r="F18" i="7"/>
  <c r="E18" i="7"/>
  <c r="D18" i="7"/>
  <c r="C18" i="7"/>
  <c r="B18" i="7"/>
  <c r="J17" i="7"/>
  <c r="I17" i="7"/>
  <c r="H17" i="7"/>
  <c r="G17" i="7"/>
  <c r="F17" i="7"/>
  <c r="E17" i="7"/>
  <c r="D17" i="7"/>
  <c r="C17" i="7"/>
  <c r="B17" i="7"/>
  <c r="J16" i="7"/>
  <c r="I16" i="7"/>
  <c r="H16" i="7"/>
  <c r="G16" i="7"/>
  <c r="F16" i="7"/>
  <c r="E16" i="7"/>
  <c r="D16" i="7"/>
  <c r="C16" i="7"/>
  <c r="B16" i="7"/>
  <c r="J15" i="7"/>
  <c r="I15" i="7"/>
  <c r="H15" i="7"/>
  <c r="G15" i="7"/>
  <c r="F15" i="7"/>
  <c r="E15" i="7"/>
  <c r="D15" i="7"/>
  <c r="C15" i="7"/>
  <c r="B15" i="7"/>
  <c r="J14" i="7"/>
  <c r="I14" i="7"/>
  <c r="H14" i="7"/>
  <c r="G14" i="7"/>
  <c r="F14" i="7"/>
  <c r="E14" i="7"/>
  <c r="D14" i="7"/>
  <c r="C14" i="7"/>
  <c r="B14" i="7"/>
  <c r="J13" i="7"/>
  <c r="I13" i="7"/>
  <c r="H13" i="7"/>
  <c r="G13" i="7"/>
  <c r="F13" i="7"/>
  <c r="E13" i="7"/>
  <c r="D13" i="7"/>
  <c r="C13" i="7"/>
  <c r="B13" i="7"/>
  <c r="J12" i="7"/>
  <c r="I12" i="7"/>
  <c r="H12" i="7"/>
  <c r="G12" i="7"/>
  <c r="F12" i="7"/>
  <c r="E12" i="7"/>
  <c r="D12" i="7"/>
  <c r="C12" i="7"/>
  <c r="B12" i="7"/>
  <c r="J11" i="7"/>
  <c r="I11" i="7"/>
  <c r="H11" i="7"/>
  <c r="G11" i="7"/>
  <c r="F11" i="7"/>
  <c r="E11" i="7"/>
  <c r="D11" i="7"/>
  <c r="C11" i="7"/>
  <c r="B11" i="7"/>
  <c r="J10" i="7"/>
  <c r="I10" i="7"/>
  <c r="H10" i="7"/>
  <c r="G10" i="7"/>
  <c r="F10" i="7"/>
  <c r="E10" i="7"/>
  <c r="D10" i="7"/>
  <c r="C10" i="7"/>
  <c r="B10" i="7"/>
  <c r="J9" i="7"/>
  <c r="I9" i="7"/>
  <c r="H9" i="7"/>
  <c r="G9" i="7"/>
  <c r="F9" i="7"/>
  <c r="E9" i="7"/>
  <c r="D9" i="7"/>
  <c r="C9" i="7"/>
  <c r="B9" i="7"/>
  <c r="J8" i="7"/>
  <c r="I8" i="7"/>
  <c r="H8" i="7"/>
  <c r="G8" i="7"/>
  <c r="F8" i="7"/>
  <c r="E8" i="7"/>
  <c r="D8" i="7"/>
  <c r="C8" i="7"/>
  <c r="B8" i="7"/>
  <c r="J7" i="7"/>
  <c r="I7" i="7"/>
  <c r="H7" i="7"/>
  <c r="G7" i="7"/>
  <c r="F7" i="7"/>
  <c r="E7" i="7"/>
  <c r="D7" i="7"/>
  <c r="C7" i="7"/>
  <c r="B7" i="7"/>
  <c r="J19" i="6"/>
  <c r="I19" i="6"/>
  <c r="H19" i="6"/>
  <c r="G19" i="6"/>
  <c r="F19" i="6"/>
  <c r="E19" i="6"/>
  <c r="D19" i="6"/>
  <c r="C19" i="6"/>
  <c r="B19" i="6"/>
  <c r="J18" i="6"/>
  <c r="I18" i="6"/>
  <c r="H18" i="6"/>
  <c r="G18" i="6"/>
  <c r="F18" i="6"/>
  <c r="E18" i="6"/>
  <c r="D18" i="6"/>
  <c r="C18" i="6"/>
  <c r="B18" i="6"/>
  <c r="J17" i="6"/>
  <c r="I17" i="6"/>
  <c r="H17" i="6"/>
  <c r="G17" i="6"/>
  <c r="F17" i="6"/>
  <c r="E17" i="6"/>
  <c r="D17" i="6"/>
  <c r="C17" i="6"/>
  <c r="B17" i="6"/>
  <c r="J16" i="6"/>
  <c r="I16" i="6"/>
  <c r="H16" i="6"/>
  <c r="G16" i="6"/>
  <c r="F16" i="6"/>
  <c r="E16" i="6"/>
  <c r="D16" i="6"/>
  <c r="C16" i="6"/>
  <c r="B16" i="6"/>
  <c r="J15" i="6"/>
  <c r="I15" i="6"/>
  <c r="H15" i="6"/>
  <c r="G15" i="6"/>
  <c r="F15" i="6"/>
  <c r="E15" i="6"/>
  <c r="D15" i="6"/>
  <c r="C15" i="6"/>
  <c r="B15" i="6"/>
  <c r="J14" i="6"/>
  <c r="I14" i="6"/>
  <c r="H14" i="6"/>
  <c r="G14" i="6"/>
  <c r="F14" i="6"/>
  <c r="E14" i="6"/>
  <c r="D14" i="6"/>
  <c r="C14" i="6"/>
  <c r="B14" i="6"/>
  <c r="J13" i="6"/>
  <c r="I13" i="6"/>
  <c r="H13" i="6"/>
  <c r="G13" i="6"/>
  <c r="F13" i="6"/>
  <c r="E13" i="6"/>
  <c r="D13" i="6"/>
  <c r="C13" i="6"/>
  <c r="B13" i="6"/>
  <c r="J12" i="6"/>
  <c r="I12" i="6"/>
  <c r="H12" i="6"/>
  <c r="G12" i="6"/>
  <c r="F12" i="6"/>
  <c r="E12" i="6"/>
  <c r="D12" i="6"/>
  <c r="C12" i="6"/>
  <c r="B12" i="6"/>
  <c r="J11" i="6"/>
  <c r="I11" i="6"/>
  <c r="H11" i="6"/>
  <c r="G11" i="6"/>
  <c r="F11" i="6"/>
  <c r="E11" i="6"/>
  <c r="D11" i="6"/>
  <c r="C11" i="6"/>
  <c r="B11" i="6"/>
  <c r="J10" i="6"/>
  <c r="I10" i="6"/>
  <c r="H10" i="6"/>
  <c r="G10" i="6"/>
  <c r="F10" i="6"/>
  <c r="E10" i="6"/>
  <c r="D10" i="6"/>
  <c r="C10" i="6"/>
  <c r="B10" i="6"/>
  <c r="J9" i="6"/>
  <c r="I9" i="6"/>
  <c r="H9" i="6"/>
  <c r="G9" i="6"/>
  <c r="F9" i="6"/>
  <c r="E9" i="6"/>
  <c r="D9" i="6"/>
  <c r="C9" i="6"/>
  <c r="B9" i="6"/>
  <c r="J8" i="6"/>
  <c r="I8" i="6"/>
  <c r="H8" i="6"/>
  <c r="G8" i="6"/>
  <c r="F8" i="6"/>
  <c r="E8" i="6"/>
  <c r="D8" i="6"/>
  <c r="C8" i="6"/>
  <c r="B8" i="6"/>
  <c r="J7" i="6"/>
  <c r="I7" i="6"/>
  <c r="H7" i="6"/>
  <c r="G7" i="6"/>
  <c r="F7" i="6"/>
  <c r="E7" i="6"/>
  <c r="D7" i="6"/>
  <c r="C7" i="6"/>
  <c r="B7" i="6"/>
  <c r="K12" i="4"/>
  <c r="J12" i="4"/>
  <c r="I12" i="4"/>
  <c r="H12" i="4"/>
  <c r="G12" i="4"/>
  <c r="F12" i="4"/>
  <c r="E12" i="4"/>
  <c r="D12" i="4"/>
  <c r="C12" i="4"/>
  <c r="B12" i="4"/>
  <c r="K11" i="4"/>
  <c r="J11" i="4"/>
  <c r="I11" i="4"/>
  <c r="H11" i="4"/>
  <c r="G11" i="4"/>
  <c r="F11" i="4"/>
  <c r="E11" i="4"/>
  <c r="D11" i="4"/>
  <c r="C11" i="4"/>
  <c r="B11" i="4"/>
  <c r="K10" i="4"/>
  <c r="J10" i="4"/>
  <c r="I10" i="4"/>
  <c r="H10" i="4"/>
  <c r="G10" i="4"/>
  <c r="F10" i="4"/>
  <c r="E10" i="4"/>
  <c r="D10" i="4"/>
  <c r="C10" i="4"/>
  <c r="B10" i="4"/>
  <c r="K9" i="4"/>
  <c r="J9" i="4"/>
  <c r="I9" i="4"/>
  <c r="H9" i="4"/>
  <c r="G9" i="4"/>
  <c r="F9" i="4"/>
  <c r="E9" i="4"/>
  <c r="D9" i="4"/>
  <c r="C9" i="4"/>
  <c r="B9" i="4"/>
  <c r="K8" i="4"/>
  <c r="J8" i="4"/>
  <c r="I8" i="4"/>
  <c r="H8" i="4"/>
  <c r="G8" i="4"/>
  <c r="F8" i="4"/>
  <c r="E8" i="4"/>
  <c r="D8" i="4"/>
  <c r="C8" i="4"/>
  <c r="B8" i="4"/>
  <c r="K7" i="4"/>
  <c r="J7" i="4"/>
  <c r="I7" i="4"/>
  <c r="H7" i="4"/>
  <c r="G7" i="4"/>
  <c r="F7" i="4"/>
  <c r="E7" i="4"/>
  <c r="D7" i="4"/>
  <c r="C7" i="4"/>
  <c r="B7" i="4"/>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<sst xmlns="http://schemas.openxmlformats.org/spreadsheetml/2006/main" count="4996" uniqueCount="523">
  <si>
    <t>Table Number</t>
  </si>
  <si>
    <t>Table or Chart Description</t>
  </si>
  <si>
    <t>Applications for Best Start Grant and Best Start Foods by month</t>
  </si>
  <si>
    <t>Applications by Best Start Grant and Best Start Foods payment type</t>
  </si>
  <si>
    <t>Applications for Best Start Grant and Best Start Foods by channel</t>
  </si>
  <si>
    <t>Applications for Best Start Grant and Best Start Foods by age group</t>
  </si>
  <si>
    <t>Applications for Best Start Grant and Best Start Foods by local authority area</t>
  </si>
  <si>
    <t>Applications received and benefit components applied for by local authority area</t>
  </si>
  <si>
    <t>Applications for Best Start Grant and Best Start Foods by health board area</t>
  </si>
  <si>
    <t>Applications received and benefit components applied for by health board area</t>
  </si>
  <si>
    <t>Applications for Best Start Grant Pregnancy and Baby Payment by type of birth</t>
  </si>
  <si>
    <t>Processing times for Best Start Grant and Best Start Food by decision month</t>
  </si>
  <si>
    <t>Best Start Grant and Best Start Foods payments by local authority area</t>
  </si>
  <si>
    <t>Payments by Best Start Grant and Best Start Foods payment type and month</t>
  </si>
  <si>
    <t>Number of Auto-awarded Payments for Best Start Grant</t>
  </si>
  <si>
    <t>Number of individual Best Start Grant and Best Start Foods clients paid</t>
  </si>
  <si>
    <t>Re-determinations for Best Start Grant</t>
  </si>
  <si>
    <t>Appeals for Best Start Grant</t>
  </si>
  <si>
    <t>Internal reviews for Best Start Foods (management information)</t>
  </si>
  <si>
    <t>Applications by Best Start Grant and Best Start Foods payment type - Full Data</t>
  </si>
  <si>
    <t>Applications for Best Start Grant and Best Start Foods by age group - Full Data</t>
  </si>
  <si>
    <t>Applications for Best Start Grant and Best Start Foods by local authority area - Full Data</t>
  </si>
  <si>
    <t>Applications received and benefit components applied for by local authority area - Full Data</t>
  </si>
  <si>
    <t>Applications for Best Start Grant and Best Start Foods by health board area - Full Data</t>
  </si>
  <si>
    <t>Applications received and benefit components applied for by health board area - Full Data</t>
  </si>
  <si>
    <t>Applications for Best Start Grant Pregnancy and Baby Payment by type of birth - Full Data</t>
  </si>
  <si>
    <t>Best Start Grant and Best Start Foods payments by local authority area - Full Data</t>
  </si>
  <si>
    <t>List of financial years covered in this publication</t>
  </si>
  <si>
    <t>Best Start Grant and Best Start Foods from 10 December 2018 to 30 June 2025</t>
  </si>
  <si>
    <t>Table of Contents</t>
  </si>
  <si>
    <t>Notes related to the data in this spreadsheet</t>
  </si>
  <si>
    <t>This worksheet contains one table.</t>
  </si>
  <si>
    <t>Note number</t>
  </si>
  <si>
    <t>Note text</t>
  </si>
  <si>
    <t>Related tables</t>
  </si>
  <si>
    <t>note 1</t>
  </si>
  <si>
    <t>Figures are rounded for disclosure control and may not sum due to rounding. Figures replaced with [c] are suppressed for disclosure control (where applicable).</t>
  </si>
  <si>
    <t>1, 2, 3, 4, 5, 6, 7, 8, 9, 10, 11, 12, 13, 14, 15, 16, 17</t>
  </si>
  <si>
    <t>note 2</t>
  </si>
  <si>
    <t>Financial Year 2018-2019 includes the months from December 2018 to March 2019; All subsequent complete Financial Years include the months from April to March (inclusive). Financial Year 2025-2026 includes the months from April 2025 to June 2025.</t>
  </si>
  <si>
    <t>1, 2, 4, 5, 6, 7, 8, 9, 10, 11, 12, 14</t>
  </si>
  <si>
    <t>note 3</t>
  </si>
  <si>
    <t>From 12 August 2019 applications received are counted for both Best Start Grant and Best Start Foods. Until 12 August 2019 the numbers only include Best Start Grant applications.</t>
  </si>
  <si>
    <t>1, 2, 3, 4, 5, 6, 7, 8, 9, 10</t>
  </si>
  <si>
    <t>note 4</t>
  </si>
  <si>
    <t>Applications are processed once a decision has been made to authorise or deny, or once an application is withdrawn by the applicant. Data is presented by the month of decision rather than month/financial year the application was received. Applications received in a particular month/financial year were not necessarily processed in that same month/financial year.</t>
  </si>
  <si>
    <t>1, 2, 4, 5, 6, 7, 8, 10</t>
  </si>
  <si>
    <t>note 5</t>
  </si>
  <si>
    <t>Application was authorised for either Best Start Foods or at least one Best Start Grant payment for total authorisation rate.</t>
  </si>
  <si>
    <t>1, 2, 4, 5, 7</t>
  </si>
  <si>
    <t>note 6</t>
  </si>
  <si>
    <t>Application was denied for both Best Start Foods and all Best Start Grant payments for total denial rate.</t>
  </si>
  <si>
    <t>note 7</t>
  </si>
  <si>
    <t>Applications were either withdrawn for both payments from 12 August 2019, or Best Start Grant application was withdrawn before the launch of Best Start Foods.</t>
  </si>
  <si>
    <t>note 8</t>
  </si>
  <si>
    <t>Applications for multiple types of payment are counted multiple times within this table. Thus, adding up the components will not equal the number of total applications.</t>
  </si>
  <si>
    <t>2, 6, 8</t>
  </si>
  <si>
    <t>note 9</t>
  </si>
  <si>
    <t>Applications are categorised as being for Pregnancy and Baby Payment if the application form included baby details.</t>
  </si>
  <si>
    <t>note 10</t>
  </si>
  <si>
    <t>Applications are categorised as being for Early Learning Payment, School Age Payment, or Best Start Foods if the application form was received on or after the payment went live and it had details of dependent children of the relevant eligible ages.</t>
  </si>
  <si>
    <t>note 11</t>
  </si>
  <si>
    <t>Applications are categorised as being Unknown, where no children were of eligible age for either Best Start Grant or Best Start Foods payment. The authorisation rate for unknown applications is low because the application did not include children of eligible age.</t>
  </si>
  <si>
    <t>note 12</t>
  </si>
  <si>
    <t>It is likely that all applications in the 2018-2019 financial year were for Pregnancy and Baby Payment but some applications contained no evidence of pregnancy or eligible children and are categorised as 'unknown'.</t>
  </si>
  <si>
    <t>2</t>
  </si>
  <si>
    <t>note 13</t>
  </si>
  <si>
    <t>For each component included in the application form, application was only authorised for the particular component. Applications can be authorised for more than one component.</t>
  </si>
  <si>
    <t>note 14</t>
  </si>
  <si>
    <t>For each component included in the application form, application was only denied for the particular component. For Best Start Grant applications, applications can be denied for one component however can be approved for another.</t>
  </si>
  <si>
    <t>note 15</t>
  </si>
  <si>
    <t>For each component included in the application form, application was only withdrawn for the particular component.</t>
  </si>
  <si>
    <t>note 16</t>
  </si>
  <si>
    <t>Changes were made in March 2020 in response to the Covid-19 pandemic meaning the full telephony service was not available between 24th March onwards. On 3rd July, a limited inbound telephony service was re-introduced. The full telephony service resumed on 2nd November.</t>
  </si>
  <si>
    <t>3</t>
  </si>
  <si>
    <t>note 17</t>
  </si>
  <si>
    <t>Where application channel is neither online, paper nor phone, application channel has been classed as ‘other channels’. These figures are not subject to suppression as they do not reveal information on any individuals.</t>
  </si>
  <si>
    <t>note 18</t>
  </si>
  <si>
    <t>The under 18 age group includes some possible errors in date of birth.</t>
  </si>
  <si>
    <t>4</t>
  </si>
  <si>
    <t>note 19</t>
  </si>
  <si>
    <t>Age is unknown where date of birth is missing or incorrect (e.g. child date of birth has been input instead of applicant date of birth).</t>
  </si>
  <si>
    <t>note 20</t>
  </si>
  <si>
    <t>5, 6, 7, 8, 11</t>
  </si>
  <si>
    <t>note 21</t>
  </si>
  <si>
    <t>note 22</t>
  </si>
  <si>
    <t>See the data quality section of the publication for further information about how postcodes are matched to local authority areas, health board areas and country.</t>
  </si>
  <si>
    <t>note 23</t>
  </si>
  <si>
    <t>Applications have been classified as 'first birth' if the application form only included details of the baby or babies being applied for (either single or multiple births), and did not include details of other dependent children. Applications have been classified as 'subsequent births' where the application form included details of other dependent children.</t>
  </si>
  <si>
    <t>9</t>
  </si>
  <si>
    <t>note 24</t>
  </si>
  <si>
    <t>Applications are counted as 'multiple births' if they contained information on more than one expected child.</t>
  </si>
  <si>
    <t>note 25</t>
  </si>
  <si>
    <t>Applications are only counted as 'authorised' if they have been authorised for Pregnancy and Baby payment. Applications that were authorised for Early Learning Payment or School Age Payment but not Baby Payment are counted as 'denied' in this table.</t>
  </si>
  <si>
    <t>note 26</t>
  </si>
  <si>
    <t>10</t>
  </si>
  <si>
    <t>note 27</t>
  </si>
  <si>
    <t>All decisions made in December 2018 were made within 15 working days, and a high number were made within ten days. This is because applications were taken from 10 December, leaving only 14 working days in the rest of the month during which decisions could be made.</t>
  </si>
  <si>
    <t>note 28</t>
  </si>
  <si>
    <t>Median average processing time. The median is the middle value of an ordered dataset, or the point at which half of the values are higher and half of the values are lower. Value is dispayed in days.</t>
  </si>
  <si>
    <t>10, 17</t>
  </si>
  <si>
    <t>note 29</t>
  </si>
  <si>
    <t>Applications with 'Unknown' local authority area include a number of payments which cannot be linked to the full applicant details.</t>
  </si>
  <si>
    <t>11</t>
  </si>
  <si>
    <t>note 30</t>
  </si>
  <si>
    <t>Includes payments that are a result of re-determinations and appeals.</t>
  </si>
  <si>
    <t>11, 12, 14</t>
  </si>
  <si>
    <t>note 31</t>
  </si>
  <si>
    <t>Best Start Foods payments began in September 2019. Due to the nature of payment, payment value is rounded to the nearest pound.</t>
  </si>
  <si>
    <t>note 32</t>
  </si>
  <si>
    <t>Payment values have been allocated to the month the payment was issued, rather than the month it was received by a client.</t>
  </si>
  <si>
    <t>12, 13</t>
  </si>
  <si>
    <t>note 33</t>
  </si>
  <si>
    <t>The Best Start Foods payment cycles occur every four weeks. Two payment cycles fell within January 2020, December 2020, December 2021, November 2022, November 2023 and October 2024.</t>
  </si>
  <si>
    <t>12</t>
  </si>
  <si>
    <t>note 34</t>
  </si>
  <si>
    <t>From 28 November 2022, parents and carers who already receive Scottish Child Payment were automatically paid for Best Start Grant Early Learning and School Age Payments. See the Auto-award of payments section of the publication background notes for more information.</t>
  </si>
  <si>
    <t>13</t>
  </si>
  <si>
    <t>note 35</t>
  </si>
  <si>
    <t>This table covers the period from 28 November 2022 to 30 June 2025.</t>
  </si>
  <si>
    <t>note 36</t>
  </si>
  <si>
    <t>Auto-awards with an unknown payment date include cases where a payment issue date could not be consistently matched to the case record. See the data quality section of the publication for further information on defining mismatched cases.</t>
  </si>
  <si>
    <t>note 37</t>
  </si>
  <si>
    <t>A small number of payments with unknown payment date also had unknown component type (15). These payments were manually paid to the client due to processing issues, and they are counted towards the number of total autoawarded payments - 'All Component Types'. All other payments were paid automatically.</t>
  </si>
  <si>
    <t>note 38</t>
  </si>
  <si>
    <t>See the data quality section of the publication for further information about steps taken to account for manually generated payments within the Auto-Award count.</t>
  </si>
  <si>
    <t>note 39</t>
  </si>
  <si>
    <t>Payments are issued once applications are processed and a decision is made to authorise the application. Data is presented by the date a payment is issued rather than date the application was received or the date of decision.</t>
  </si>
  <si>
    <t>14</t>
  </si>
  <si>
    <t>note 40</t>
  </si>
  <si>
    <t>Data prior to 1 April 2022 is taken from manual tracker data collected by Client Experience Teams. Data from 1 April 2022 is extracted from Social Security Scotland's case management system.</t>
  </si>
  <si>
    <t>15</t>
  </si>
  <si>
    <t>note 41</t>
  </si>
  <si>
    <t>Re-determinations completed is the total of re-determinations which were Allowed, Disallowed, Withdrawn, Invalid, or Exceeded Deadline. For details on each of these categories, see the notes below.</t>
  </si>
  <si>
    <t>note 42</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</si>
  <si>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</si>
  <si>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note 43</t>
  </si>
  <si>
    <t>Completed re-determinations which are allowed are those where decision was in favour of the client. For example, the award value or award level was increased from that of the original application decision, or changed from not awarded to awarded.</t>
  </si>
  <si>
    <t>note 44</t>
  </si>
  <si>
    <t>Re-determination decision not made includes those which were Invalid, or exceeded the deadline and the client opted to cease the re-determination process and move to appeal, summed due to small numbers. For details on each of these categories, see the notes below.</t>
  </si>
  <si>
    <t>note 45</t>
  </si>
  <si>
    <t>Completed re-determinations which are invalid are those where the re-determination request is not received in a valid form or received within timescales set by regulations.</t>
  </si>
  <si>
    <t>note 46</t>
  </si>
  <si>
    <t>Completed re-determinations which are exceeded deadline.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t>
  </si>
  <si>
    <t>note 47</t>
  </si>
  <si>
    <t>Completed re-determinations which are withdrawn are Low Income Benefit re-determinations which were withdrawn at the request of the client.</t>
  </si>
  <si>
    <t>note 48</t>
  </si>
  <si>
    <t>Median average number of days to respond is the median time to make a decision on a re-determination. This only includes those with a decision made, that is Allowed or Disallowed. Invalid, withdrawn and exceeded deadlines re-determinations are excluded. The median is the middle value of an ordered dataset, or the point at which half of the values are higher and half of the values are lower.</t>
  </si>
  <si>
    <t>note 49</t>
  </si>
  <si>
    <t>Percentage of re-determinations closed within 16 working days is the number of re-determinations closed within legislated timelines as a percentage of re-determinations with a decision made, that is Allowed or Disallowed only. Invalid, withdrawn and exceeded deadlines re-determinations are excluded.</t>
  </si>
  <si>
    <t>note 50</t>
  </si>
  <si>
    <t>Percentage of re-determinations closed within 16 working days. Legislated timelines for re-determinations differ between benefits. For Low Income Benefits, the timeline is 16 working days.</t>
  </si>
  <si>
    <t>note 51</t>
  </si>
  <si>
    <t>Appeals decisions made is the total number of appeals which were upheld or not upheld. This total does not include appeals which were withdrawn or invalid.</t>
  </si>
  <si>
    <t>16</t>
  </si>
  <si>
    <t>note 52</t>
  </si>
  <si>
    <t>Completed appeals upheld are those which were decided in the client's favour. For example, the award value or award level was increased from that of the original decision by Social Security Scotland, or changed from not awarded to awarded.</t>
  </si>
  <si>
    <t>note 53</t>
  </si>
  <si>
    <t>Completed appeals not upheld are those which upheld the original decision by Social Security Scotland. For example, the award value or award level remained the same as the original application decision, or the decision remained not awarded.</t>
  </si>
  <si>
    <t>note 54</t>
  </si>
  <si>
    <t>Data is presented by the month of decision rather than month the request was received. Data presented does not include invalid requests.</t>
  </si>
  <si>
    <t>17</t>
  </si>
  <si>
    <t>note 55</t>
  </si>
  <si>
    <t>Average days to respond are only calculated for reviews that were disallowed or allowed - this figure excludes reviews that were withdrawn and Best Start Grant applications that had a re-determination associated with them.</t>
  </si>
  <si>
    <t>Month</t>
  </si>
  <si>
    <t>Total applications received</t>
  </si>
  <si>
    <t>Percentage of total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</si>
  <si>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</si>
  <si>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</si>
  <si>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</si>
  <si>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</si>
  <si>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</si>
  <si>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</si>
  <si>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</si>
  <si>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</si>
  <si>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</si>
  <si>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</si>
  <si>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</si>
  <si>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</si>
  <si>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</si>
  <si>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</si>
  <si>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</si>
  <si>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</si>
  <si>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</si>
  <si>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</si>
  <si>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</si>
  <si>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</si>
  <si>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</si>
  <si>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</si>
  <si>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</si>
  <si>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</si>
  <si>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</si>
  <si>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</si>
  <si>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</si>
  <si>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</si>
  <si>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</si>
  <si>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</si>
  <si>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</si>
  <si>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</si>
  <si>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</si>
  <si>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</si>
  <si>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</si>
  <si>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</si>
  <si>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</si>
  <si>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</si>
  <si>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</si>
  <si>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</si>
  <si>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</si>
  <si>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</si>
  <si>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</si>
  <si>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</si>
  <si>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</si>
  <si>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</si>
  <si>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</si>
  <si>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</si>
  <si>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</si>
  <si>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</si>
  <si>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</si>
  <si>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</si>
  <si>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</si>
  <si>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</si>
  <si>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</si>
  <si>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</si>
  <si>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</si>
  <si>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</si>
  <si>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</si>
  <si>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</si>
  <si>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</si>
  <si>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</si>
  <si>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</si>
  <si>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</si>
  <si>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</si>
  <si>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</si>
  <si>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</si>
  <si>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</si>
  <si>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</si>
  <si>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</si>
  <si>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</si>
  <si>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</si>
  <si>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</si>
  <si>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</si>
  <si>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</si>
  <si>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</si>
  <si>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</si>
  <si>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</si>
  <si>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</si>
  <si>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</si>
  <si>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</si>
  <si>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</si>
  <si>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</si>
  <si>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</si>
  <si>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April 2025</t>
  </si>
  <si>
    <t>May 2025</t>
  </si>
  <si>
    <t>June 2025</t>
  </si>
  <si>
    <t>Financial year 2018-2019</t>
  </si>
  <si>
    <t>Financial year 2019-2020</t>
  </si>
  <si>
    <t>Financial year 2020-2021</t>
  </si>
  <si>
    <t>Financial year 2021-2022</t>
  </si>
  <si>
    <t>Financial year 2022-2023</t>
  </si>
  <si>
    <t>Financial year 2023-2024</t>
  </si>
  <si>
    <t>Financial year 2024-2025</t>
  </si>
  <si>
    <t>Financial year 2025-2026</t>
  </si>
  <si>
    <t>Component included in applications</t>
  </si>
  <si>
    <t>Percentage of total applications processed</t>
  </si>
  <si>
    <t>Best Start Food</t>
  </si>
  <si>
    <t>Unknown</t>
  </si>
  <si>
    <t>Online applications</t>
  </si>
  <si>
    <t>Paper applications</t>
  </si>
  <si>
    <t>Phone applications</t>
  </si>
  <si>
    <t>Other channels</t>
  </si>
  <si>
    <t>Percentage of online application</t>
  </si>
  <si>
    <t>Percentage of paper application</t>
  </si>
  <si>
    <t>Percentage of phone application</t>
  </si>
  <si>
    <t>Applicant age group</t>
  </si>
  <si>
    <t>Under 18</t>
  </si>
  <si>
    <t>18-24</t>
  </si>
  <si>
    <t>25-29</t>
  </si>
  <si>
    <t>30-34</t>
  </si>
  <si>
    <t>35-39</t>
  </si>
  <si>
    <t>40-44</t>
  </si>
  <si>
    <t>45-49</t>
  </si>
  <si>
    <t>50-54</t>
  </si>
  <si>
    <t>55-59</t>
  </si>
  <si>
    <t>60-64</t>
  </si>
  <si>
    <t>65 and over</t>
  </si>
  <si>
    <t>Local authority area</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</si>
  <si>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</si>
  <si>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</si>
  <si>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</si>
  <si>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</si>
  <si>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</si>
  <si>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</si>
  <si>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</si>
  <si>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</si>
  <si>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</si>
  <si>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</si>
  <si>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</si>
  <si>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</si>
  <si>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</si>
  <si>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</si>
  <si>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</si>
  <si>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</si>
  <si>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</si>
  <si>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</si>
  <si>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</si>
  <si>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</si>
  <si>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</si>
  <si>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</si>
  <si>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</si>
  <si>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</si>
  <si>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</si>
  <si>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</si>
  <si>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</si>
  <si>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</si>
  <si>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</si>
  <si>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</si>
  <si>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</si>
  <si>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</si>
  <si>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 - Non-Scottish postcode</t>
  </si>
  <si>
    <t>Unknown - Other</t>
  </si>
  <si>
    <t>Unknown - Scottish postcode</t>
  </si>
  <si>
    <t>Applications for Best Start Grant - Pregnancy and Baby Payment</t>
  </si>
  <si>
    <t>Applications for Best Start Grant - Early Learning Payment</t>
  </si>
  <si>
    <t>Applications for Best Start Grant - School Age Payment</t>
  </si>
  <si>
    <t>Applications for Best Start Foods</t>
  </si>
  <si>
    <t>Applications for Unknown application</t>
  </si>
  <si>
    <t>Percentage of applications for Best Start Grant - Pregnancy and Baby Payment</t>
  </si>
  <si>
    <t>Percentage of applications for Best Start Grant - Early Learning Payment</t>
  </si>
  <si>
    <t>Percentage of applications for Best Start Grant - School Age Payment</t>
  </si>
  <si>
    <t>Percentage of applications for Best Start Foods</t>
  </si>
  <si>
    <t>Percentage of applications for Unknown application</t>
  </si>
  <si>
    <t>Health board area</t>
  </si>
  <si>
    <t>Ayrshire and Arran</t>
  </si>
  <si>
    <t>Borders</t>
  </si>
  <si>
    <t>Forth Valley</t>
  </si>
  <si>
    <t>Grampian</t>
  </si>
  <si>
    <t>Greater Glasgow and Clyde</t>
  </si>
  <si>
    <t>Lanarkshire</t>
  </si>
  <si>
    <t>Lothian</t>
  </si>
  <si>
    <t>Orkney</t>
  </si>
  <si>
    <t>Shetland</t>
  </si>
  <si>
    <t>Tayside</t>
  </si>
  <si>
    <t>Western Isles</t>
  </si>
  <si>
    <t>Type of birth</t>
  </si>
  <si>
    <t>Percentage of total pregnancy and baby applications received</t>
  </si>
  <si>
    <t>First Birth</t>
  </si>
  <si>
    <t>Multiple Births</t>
  </si>
  <si>
    <t>Subsequent Birth</t>
  </si>
  <si>
    <t>Month of decision</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</si>
  <si>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</si>
  <si>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</si>
  <si>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</si>
  <si>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</si>
  <si>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</si>
  <si>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</si>
  <si>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</si>
  <si>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</si>
  <si>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</si>
  <si>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or more working days</t>
  </si>
  <si>
    <t>Average processing time</t>
  </si>
  <si>
    <t>7</t>
  </si>
  <si>
    <t>1</t>
  </si>
  <si>
    <t>6</t>
  </si>
  <si>
    <t>21</t>
  </si>
  <si>
    <t>18</t>
  </si>
  <si>
    <t>19</t>
  </si>
  <si>
    <t>20</t>
  </si>
  <si>
    <t>28</t>
  </si>
  <si>
    <t>22</t>
  </si>
  <si>
    <t>26</t>
  </si>
  <si>
    <t>30</t>
  </si>
  <si>
    <t>34</t>
  </si>
  <si>
    <t>40</t>
  </si>
  <si>
    <t>44</t>
  </si>
  <si>
    <t>36</t>
  </si>
  <si>
    <t>35</t>
  </si>
  <si>
    <t>42</t>
  </si>
  <si>
    <t>31</t>
  </si>
  <si>
    <t>39</t>
  </si>
  <si>
    <t>25</t>
  </si>
  <si>
    <t>5</t>
  </si>
  <si>
    <t>8</t>
  </si>
  <si>
    <t>Financial Year 2018-2019</t>
  </si>
  <si>
    <t>Financial Year 2019-2020</t>
  </si>
  <si>
    <t>Financial Year 2020-2021</t>
  </si>
  <si>
    <t>Financial Year 2021-2022</t>
  </si>
  <si>
    <t>Financial Year 2022-2023</t>
  </si>
  <si>
    <t>Financial Year 2023-2024</t>
  </si>
  <si>
    <t>Financial Year 2024-2025</t>
  </si>
  <si>
    <t>Financial Year 2025-2026</t>
  </si>
  <si>
    <t>Percentage of Total Applications Processed</t>
  </si>
  <si>
    <t>Total number of payments</t>
  </si>
  <si>
    <t>Total value of payments</t>
  </si>
  <si>
    <t>Number of Best Start Grant - Pregnancy and Baby Payments</t>
  </si>
  <si>
    <t>Value of Best Start Grant - Pregnancy and Baby Payments</t>
  </si>
  <si>
    <t>Number of Best Start Grant - Early Learning Payments</t>
  </si>
  <si>
    <t>Value of Best Start Grant - Early Learning Payments</t>
  </si>
  <si>
    <t>Number of Best Start Grant - School Age Payments</t>
  </si>
  <si>
    <t>Value of Best Start Grant - School Age Payments</t>
  </si>
  <si>
    <t>Number of Best Start Foods Payments</t>
  </si>
  <si>
    <t>Value of Best Start Foods Payments</t>
  </si>
  <si>
    <t>Percentage of Best Start Grant - Pregnancy and Baby Payments</t>
  </si>
  <si>
    <t>Percentage of Best Start Grant - Early Learning Payments</t>
  </si>
  <si>
    <t>Percentage of Best Start Grant - School Age Payments</t>
  </si>
  <si>
    <t>Percentage of Best Start Foods Payments</t>
  </si>
  <si>
    <t>Month of payment</t>
  </si>
  <si>
    <t>Total number of Best Start Grant and Foods payments</t>
  </si>
  <si>
    <t>Number of Best Start Grant payments - All Component Types</t>
  </si>
  <si>
    <t>Value of Best Start Grant payments - All Component Types</t>
  </si>
  <si>
    <t>Unknown payment date</t>
  </si>
  <si>
    <t>Financial year of payment</t>
  </si>
  <si>
    <t>Number of individual Best Start Grant clients paid</t>
  </si>
  <si>
    <t>Number of individual Pregnancy and Baby Payment clients paid</t>
  </si>
  <si>
    <t>Number of individual Early Learning Payment clients paid</t>
  </si>
  <si>
    <t>Number of individual School Age Payment clients paid</t>
  </si>
  <si>
    <t>Number of individual Best Start Foods clients paid</t>
  </si>
  <si>
    <t>2018-2019</t>
  </si>
  <si>
    <t>2019-2020</t>
  </si>
  <si>
    <t>2020-2021</t>
  </si>
  <si>
    <t>2021-2022</t>
  </si>
  <si>
    <t>2022-2023</t>
  </si>
  <si>
    <t>2023-2024</t>
  </si>
  <si>
    <t>2024-2025</t>
  </si>
  <si>
    <t>2025-2026</t>
  </si>
  <si>
    <t>All time</t>
  </si>
  <si>
    <t>Re-determinations received</t>
  </si>
  <si>
    <t>Re-determinations completed</t>
  </si>
  <si>
    <t>Completed re-determinations which are disallowed</t>
  </si>
  <si>
    <t>Completed re-determinations which are withdrawn</t>
  </si>
  <si>
    <t>Percentage of completed re-determinations which are disallowed</t>
  </si>
  <si>
    <t>Percentage of completed re-determinations which are withdrawn</t>
  </si>
  <si>
    <t>Percentage of completed re-determinations where re-determination decision not made</t>
  </si>
  <si>
    <t>Median average number of days to respond</t>
  </si>
  <si>
    <t>Percentage of re-determinations closed within 16 days</t>
  </si>
  <si>
    <t>Appeals received</t>
  </si>
  <si>
    <t>Appeals decisions made</t>
  </si>
  <si>
    <t>Completed appeals upheld</t>
  </si>
  <si>
    <t>Completed appeals not upheld</t>
  </si>
  <si>
    <t>Percentage of completed appeals upheld</t>
  </si>
  <si>
    <t>Percentage of completed appeals not upheld</t>
  </si>
  <si>
    <t>Median number of days to respond</t>
  </si>
  <si>
    <t>Financial year</t>
  </si>
  <si>
    <t>Table 1: Applications for Best Start Grant and Best Start Foods by month [note 1, 2, 3, 4, 5, 6, 7]</t>
  </si>
  <si>
    <t>This worksheet contains one table.Financial year totals are located at the bottom of the table.</t>
  </si>
  <si>
    <t>Table 2: Applications by Best Start Grant and Best Start Foods payment type [note 1, 2, 3, 4, 5, 6, 7, 8, 9, 10, 11, 12, 13, 14, 15]</t>
  </si>
  <si>
    <t>This worksheet contains one table, which features a drop down menu to present the statistics by financial year. To select the financial year, navigate to cell B6 and either click the down arrow on screen or use the keyboard shortcut alt + the down arrow.</t>
  </si>
  <si>
    <t xml:space="preserve">To view the full data behind this table please see the worksheet entitled Table 2 - Full data. </t>
  </si>
  <si>
    <t>Financial Year selection 
[note 2]</t>
  </si>
  <si>
    <t>Table 3: Applications for Best Start Grant and Best Start Foods by channel [note 1, 3, 16, 17]</t>
  </si>
  <si>
    <t>Table 4: Applications for Best Start Grant and Best Start Foods by age group [note 1, 2, 3, 4, 5, 6, 7, 18, 19]</t>
  </si>
  <si>
    <t xml:space="preserve">To view the full data behind this table please see the worksheet entitled Table 4 - Full data. </t>
  </si>
  <si>
    <t>Table 5: Applications for Best Start Grant and Best Start Foods by local authority area [note 1, 2, 3, 4, 5, 6, 7, 20, 21, 22]</t>
  </si>
  <si>
    <t xml:space="preserve">To view the full data behind this table please see the worksheet entitled Table 5 - Full data. </t>
  </si>
  <si>
    <t>Table 6: Applications received and benefit components applied for by local authority area [note 1, 2, 3, 4, 8, 9, 10, 11, 20, 21, 22]</t>
  </si>
  <si>
    <t xml:space="preserve">To view the full data behind this table please see the worksheet entitled Table 6 - Full data. </t>
  </si>
  <si>
    <t>Table 7: Applications for Best Start Grant and Best Start Foods by health board area [note 1, 2, 3, 4, 5, 6, 7, 20, 21, 22]</t>
  </si>
  <si>
    <t xml:space="preserve">To view the full data behind this table please see the worksheet entitled Table 7 - Full data. </t>
  </si>
  <si>
    <t>Table 8: Applications received and benefit components applied for by health board area [note 1, 2, 3, 4, 8, 9, 10, 11, 20, 21, 22]</t>
  </si>
  <si>
    <t xml:space="preserve">To view the full data behind this table please see the worksheet entitled Table 8 - Full data. </t>
  </si>
  <si>
    <t>Table 9: Applications for Best Start Grant Pregnancy and Baby Payment by type of birth [note 1, 2, 3, 23, 24, 25]</t>
  </si>
  <si>
    <t xml:space="preserve">To view the full data behind this table please see the worksheet entitled Table 9 - Full data. </t>
  </si>
  <si>
    <t>Table 10: Processing times for Best Start Grant and Best Start Food by decision month [note 1, 2, 3, 4, 26, 27, 28]</t>
  </si>
  <si>
    <t xml:space="preserve">To view the full data behind this table please see the worksheet entitled Table 11 - Full data. </t>
  </si>
  <si>
    <t>Table 12: Payments by Best Start Grant and Best Start Foods payment type and month [note 1, 2, 30, 32, 33]</t>
  </si>
  <si>
    <t>Table 13: Number of Auto-awarded Payments for Best Start Grant [note 1, 32, 34, 35, 36, 37, 38]</t>
  </si>
  <si>
    <t>Table 14: Number of individual Best Start Grant and Best Start Foods clients paid [note 1, 2, 30, 39]</t>
  </si>
  <si>
    <t>Table 15: Re-determinations for Best Start Grant [note 1, 40, 41, 42, 43, 44, 45, 46, 47, 48, 49, 50]</t>
  </si>
  <si>
    <t>Table 16: Appeals for Best Start Grant [note 1, 51, 52, 53]</t>
  </si>
  <si>
    <t>Table 17: Internal reviews for Best Start Foods (management information) [note 1, 28, 54, 55]</t>
  </si>
  <si>
    <t>Chart 1: Applications for Best Start Grant and Best Start Foods by month</t>
  </si>
  <si>
    <t>This worksheet contains one chart. Alternative text for this chart is located in cell A3.</t>
  </si>
  <si>
    <t>Alternative Text: This chart summarises the number of applications received since the benefit launched on 10 December 2018. Vertical bars are used to show the number of applications for each month. The figures used in this chart are located in Table 1 of this document.</t>
  </si>
  <si>
    <t>Chart 2: Applications by Best Start Grant and Best Start Foods payment type</t>
  </si>
  <si>
    <t>Alternative Text: This chart summarises the number of applications received since the benefit launched on 10 December 2018. Vertical bars are used to show the number of applications received, summarised by financial year. Colours and labels are used to show the number of applications for each payment type. The figures used in this chart are located in Table 2 of this document. Notes are located below the chart, in cell A40.</t>
  </si>
  <si>
    <t>Chart 3: Payments by Best Start Grant and Best Start Foods payment type and month</t>
  </si>
  <si>
    <t>Alternative Text: This chart summarises the value of payments since the benefit launched on 10 December 2018. Vertical bars are used to show the value of payments for each month (in thousands of pounds) and colours and labels distinguish between the different payment types. The figures used in this chart are located in Table 12 of this document.</t>
  </si>
  <si>
    <t>[c]</t>
  </si>
  <si>
    <t xml:space="preserve">Financial Year selection </t>
  </si>
  <si>
    <t>Banded rows are used in this table. To remove these, highlight the table, go to the Table Design tab and uncheck the banded rows box.</t>
  </si>
  <si>
    <t>Link to the latest BSGF publication (opens in a new window)</t>
  </si>
  <si>
    <t>Publication date</t>
  </si>
  <si>
    <t>Time period</t>
  </si>
  <si>
    <t>Supplier</t>
  </si>
  <si>
    <t>Social Security Scotland</t>
  </si>
  <si>
    <t>Geographic coverage</t>
  </si>
  <si>
    <t>Scotland, Local authority areas</t>
  </si>
  <si>
    <t>Data source</t>
  </si>
  <si>
    <t>The data in this publication is sourced from Social Security Scotland’s case management system. The system holds information on all applications received, decisions and payments.</t>
  </si>
  <si>
    <t>Key Information</t>
  </si>
  <si>
    <t>This spreadsheet provides information on applications and payments for Best Start Grant and Best Start Foods.</t>
  </si>
  <si>
    <t>Figures are rounded for disclosure control and may not sum due to rounding. Figures shown as [c] have been suppressed for disclosure control.</t>
  </si>
  <si>
    <t>Further information about how the data is collected, quality assurance and data quality can be found in the "About the Data" section of the publication.</t>
  </si>
  <si>
    <t>These statistics are being published as official statistics in development.</t>
  </si>
  <si>
    <t>Link to other Social Security Scotland publications (opens in a new window)</t>
  </si>
  <si>
    <t>Contact Us</t>
  </si>
  <si>
    <t>Please get in touch if you need any further information, or have any suggestions for improvement.</t>
  </si>
  <si>
    <t>E-mail: MI@socialsecurity.gov.scot</t>
  </si>
  <si>
    <t>This spreadsheet contains the data tables and figures published alongside Social Security Scotland's publication "Best Start Grant and Best Start Foods until 30 June 2025".</t>
  </si>
  <si>
    <t>The data tables in this spreadsheet were originally published at 9.30am on 26 August 2025.</t>
  </si>
  <si>
    <t>The next publication is scheduled to be published in November 2025.</t>
  </si>
  <si>
    <t>10 December 2018 to 30 June 2025</t>
  </si>
  <si>
    <t>Pregnancy And Baby Payment</t>
  </si>
  <si>
    <t>Early Learning Payment</t>
  </si>
  <si>
    <t>School Age Payment</t>
  </si>
  <si>
    <t>Total applications processed excluding re-determinations</t>
  </si>
  <si>
    <t>not applicable</t>
  </si>
  <si>
    <t>Number of internal review requests received</t>
  </si>
  <si>
    <t>Internal reviews completed</t>
  </si>
  <si>
    <t>Completed internal reviews which are disallowed</t>
  </si>
  <si>
    <t>Completed internal reviews which are allowed</t>
  </si>
  <si>
    <t>Completed internal reviews which are withdrawn</t>
  </si>
  <si>
    <t>Percentage of internal reviews disallowed</t>
  </si>
  <si>
    <t>Percentage of internal reviews allowed</t>
  </si>
  <si>
    <t>Percentage of internal reviews withdrawn</t>
  </si>
  <si>
    <t>additional note 1</t>
  </si>
  <si>
    <t>Table 11: Best Start Grant and Best Start Foods payments by local authority area [note 1, 2, 20, 21, 22, 29, 30, 31] [additional note 1]</t>
  </si>
  <si>
    <t>Some applications cannot be matched to a Scottish local authority  or health board area by postcode, because the postcode on the application is not in the Scottish Statistics Postcode lookup file used to match postcode to a local authority area. These may be applications from people living in properties that are too new to be on the lookup file. Applications have been assigned as 'Unknown - Scottish postcode' if its valid postcode is based in any Scottish postcode area.</t>
  </si>
  <si>
    <t>Applications have been assigned as 'Unknown - Non-Scottish postcode' if their valid postcode on the application cannot be matched to a Scottish local authority area using the Scottish Statistics Postcode lookup file. Non-Scottish postcode applications that have been authorised or received payments did have a Scottish postcode at the time of application. Applications have been assigned as 'Unknown - Other' if they did not have a valid postcode and therefore cannot be matched to local authority areas, health boards or country.</t>
  </si>
  <si>
    <t xml:space="preserve">From June 2025 onwards, the method of collating payments by local authority area has been improved to better account for payment records with no postcode information. Where possible, missing postcode information has now been populated from clients' records for other benefit payments. This has resulted in £1.2 million of mostly Best Start Foods payments being re-categorised from 'Unknown' to valid local authority areas in the current publication. </t>
  </si>
  <si>
    <t>Completed re-determinations which are allowed</t>
  </si>
  <si>
    <t>Re-determination decision not made</t>
  </si>
  <si>
    <t>Percentage of completed re-determinations which are allowed</t>
  </si>
  <si>
    <t>Processing time is calculated in working days, and public holidays are excluded, even if applications were processed by staff working overtime on these days. Processing time is only calculated for applications that were decided by 30 June 2025, and does not include any applications that are flagged as having had a redetermination request. The number of applications processed in this table is therefore lower than the number of decisions shown in other tables. Both Best Start Foods and Best Start Grant applications are being processed at the same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</si>
</sst>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2" x14ac:knownFonts="1">
    <font>
      <sz val="12"/>
      <color rgb="FF000000"/>
      <name val="Calibri"/>
    </font>
    <font>
      <sz val="11"/>
      <color theme="1"/>
      <name val="Calibri"/>
      <family val="2"/>
      <scheme val="minor"/>
    </font>
    <font>
      <b/>
      <sz val="16"/>
      <color rgb="FF000000"/>
      <name val="Calibri"/>
      <family val="2"/>
    </font>
    <font>
      <b/>
      <sz val="14"/>
      <color rgb="FF000000"/>
      <name val="Calibri"/>
      <family val="2"/>
    </font>
    <font>
      <b/>
      <sz val="12"/>
      <color rgb="FF000000"/>
      <name val="Calibri"/>
      <family val="2"/>
    </font>
    <font>
      <b/>
      <sz val="15"/>
      <color rgb="FF000000"/>
      <name val="Calibri"/>
      <family val="2"/>
    </font>
    <font>
      <sz val="12"/>
      <color rgb="FF000000"/>
      <name val="Calibri"/>
      <family val="2"/>
    </font>
    <font>
      <b/>
      <sz val="12"/>
      <color theme="1"/>
      <name val="Calibri"/>
      <family val="2"/>
    </font>
    <font>
      <sz val="8"/>
      <name val="Calibri"/>
    </font>
    <font>
      <b/>
      <sz val="12"/>
      <color theme="1"/>
      <name val="Calibri"/>
      <family val="2"/>
      <scheme val="minor"/>
    </font>
    <font>
      <sz val="12"/>
      <color theme="1"/>
      <name val="Calibri"/>
      <family val="2"/>
      <scheme val="minor"/>
    </font>
    <font>
      <u/>
      <sz val="12"/>
      <color theme="10"/>
      <name val="Calibri"/>
    </font>
    <font>
      <sz val="12"/>
      <color theme="1"/>
      <name val="Calibri"/>
      <family val="2"/>
    </font>
    <font>
      <u/>
      <sz val="12"/>
      <color rgb="FF000000"/>
      <name val="Calibri"/>
      <family val="2"/>
    </font>
    <font>
      <b/>
      <sz val="12"/>
      <name val="Arial"/>
      <family val="2"/>
    </font>
    <font>
      <sz val="12"/>
      <name val="Calibri"/>
      <family val="2"/>
    </font>
    <font>
      <b/>
      <sz val="14"/>
      <name val="Arial"/>
      <family val="2"/>
    </font>
    <font>
      <b/>
      <sz val="12"/>
      <name val="Calibri"/>
      <family val="2"/>
    </font>
    <font>
      <sz val="10"/>
      <color rgb="FF000000"/>
      <name val="Arial"/>
      <family val="2"/>
    </font>
    <font>
      <sz val="10"/>
      <name val="Arial"/>
      <family val="2"/>
    </font>
    <font>
      <sz val="12"/>
      <name val="Arial"/>
      <family val="2"/>
    </font>
    <font>
      <u/>
      <sz val="12"/>
      <color theme="10"/>
      <name val="Calibri"/>
      <family val="2"/>
    </font>
  </fonts>
  <fills count="2">
    <fill>
      <patternFill patternType="none"/>
    </fill>
    <fill>
      <patternFill patternType="gray125"/>
    </fill>
  </fills>
  <borders count="2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rgb="FF000000"/>
      </top>
      <bottom/>
      <diagonal/>
    </border>
    <border>
      <left/>
      <right style="thin">
        <color indexed="64"/>
      </right>
      <top style="thin">
        <color indexed="64"/>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xf numFmtId="9" fontId="6" fillId="0" borderId="0" applyFont="0" applyFill="0" applyBorder="0" applyAlignment="0" applyProtection="0"/>
    <xf numFmtId="0" fontId="6" fillId="0" borderId="0"/>
    <xf numFmtId="0" fontId="11" fillId="0" borderId="0" applyNumberFormat="0" applyFill="0" applyBorder="0" applyAlignment="0" applyProtection="0"/>
    <xf numFmtId="0" fontId="14" fillId="0" borderId="0" applyNumberFormat="0" applyProtection="0">
      <alignment horizontal="left"/>
    </xf>
    <xf numFmtId="0" fontId="16" fillId="0" borderId="0" applyNumberFormat="0" applyProtection="0">
      <alignment horizontal="left"/>
    </xf>
    <xf numFmtId="0" fontId="18" fillId="0" borderId="0" applyNumberFormat="0" applyFill="0" applyBorder="0" applyAlignment="0" applyProtection="0"/>
    <xf numFmtId="0" fontId="19" fillId="0" borderId="0"/>
    <xf numFmtId="0" fontId="20" fillId="0" borderId="0"/>
  </cellStyleXfs>
  <cellXfs count="137">
    <xf numFmtId="0" fontId="0" fillId="0" borderId="0" xfId="0"/>
    <xf numFmtId="0" fontId="0" fillId="0" borderId="0" xfId="0" applyAlignment="1">
      <alignment wrapText="1"/>
    </xf>
    <xf numFmtId="0" fontId="2" fillId="0" borderId="0" xfId="0" applyFont="1"/>
    <xf numFmtId="0" fontId="3" fillId="0" borderId="0" xfId="0" applyFont="1"/>
    <xf numFmtId="0" fontId="0" fillId="0" borderId="0" xfId="0" applyAlignment="1">
      <alignment horizontal="center" vertical="center" wrapText="1"/>
    </xf>
    <xf numFmtId="0" fontId="0" fillId="0" borderId="0" xfId="0" applyAlignment="1">
      <alignment horizontal="left"/>
    </xf>
    <xf numFmtId="164" fontId="0" fillId="0" borderId="0" xfId="0" applyNumberFormat="1" applyAlignment="1">
      <alignment horizontal="right"/>
    </xf>
    <xf numFmtId="165" fontId="0" fillId="0" borderId="0" xfId="0" applyNumberFormat="1" applyAlignment="1">
      <alignment horizontal="right"/>
    </xf>
    <xf numFmtId="0" fontId="4" fillId="0" borderId="0" xfId="0" applyFont="1" applyAlignment="1">
      <alignment horizontal="left"/>
    </xf>
    <xf numFmtId="164" fontId="4" fillId="0" borderId="0" xfId="0" applyNumberFormat="1" applyFont="1" applyAlignment="1">
      <alignment horizontal="right"/>
    </xf>
    <xf numFmtId="165" fontId="4" fillId="0" borderId="0" xfId="0" applyNumberFormat="1" applyFont="1" applyAlignment="1">
      <alignment horizontal="right"/>
    </xf>
    <xf numFmtId="0" fontId="4" fillId="0" borderId="0" xfId="0" applyFont="1"/>
    <xf numFmtId="166" fontId="0" fillId="0" borderId="0" xfId="0" applyNumberFormat="1" applyAlignment="1">
      <alignment horizontal="right"/>
    </xf>
    <xf numFmtId="0" fontId="5" fillId="0" borderId="0" xfId="0" applyFont="1"/>
    <xf numFmtId="0" fontId="0" fillId="0" borderId="7" xfId="0" applyBorder="1" applyAlignment="1">
      <alignment horizontal="right"/>
    </xf>
    <xf numFmtId="165" fontId="0" fillId="0" borderId="7" xfId="0" applyNumberFormat="1" applyBorder="1" applyAlignment="1">
      <alignment horizontal="right"/>
    </xf>
    <xf numFmtId="165" fontId="4" fillId="0" borderId="7" xfId="0" applyNumberFormat="1" applyFont="1" applyBorder="1" applyAlignment="1">
      <alignment horizontal="right"/>
    </xf>
    <xf numFmtId="0" fontId="0" fillId="0" borderId="12" xfId="0" applyBorder="1" applyAlignment="1">
      <alignment horizontal="center" vertical="center" wrapText="1"/>
    </xf>
    <xf numFmtId="0" fontId="0" fillId="0" borderId="0" xfId="0" applyAlignment="1">
      <alignment horizontal="right"/>
    </xf>
    <xf numFmtId="0" fontId="4" fillId="0" borderId="6" xfId="0" applyFont="1" applyBorder="1"/>
    <xf numFmtId="0" fontId="0" fillId="0" borderId="6" xfId="0" applyBorder="1"/>
    <xf numFmtId="165" fontId="0" fillId="0" borderId="5" xfId="0" applyNumberFormat="1" applyBorder="1" applyAlignment="1">
      <alignment horizontal="right"/>
    </xf>
    <xf numFmtId="0" fontId="4" fillId="0" borderId="7" xfId="0" applyFont="1" applyBorder="1" applyAlignment="1">
      <alignment horizontal="right"/>
    </xf>
    <xf numFmtId="164" fontId="0" fillId="0" borderId="7" xfId="0" applyNumberFormat="1" applyBorder="1" applyAlignment="1">
      <alignment horizontal="right"/>
    </xf>
    <xf numFmtId="0" fontId="0" fillId="0" borderId="7" xfId="0" applyBorder="1" applyAlignment="1">
      <alignment horizontal="center" vertical="center" wrapText="1"/>
    </xf>
    <xf numFmtId="0" fontId="4" fillId="0" borderId="9" xfId="0" applyFont="1" applyBorder="1" applyAlignment="1">
      <alignment horizontal="right"/>
    </xf>
    <xf numFmtId="165" fontId="4" fillId="0" borderId="13" xfId="0" applyNumberFormat="1" applyFont="1" applyBorder="1" applyAlignment="1">
      <alignment horizontal="right"/>
    </xf>
    <xf numFmtId="0" fontId="4" fillId="0" borderId="6" xfId="0" applyFont="1" applyBorder="1" applyAlignment="1">
      <alignment horizontal="left"/>
    </xf>
    <xf numFmtId="164" fontId="4" fillId="0" borderId="6" xfId="0" applyNumberFormat="1" applyFont="1" applyBorder="1" applyAlignment="1">
      <alignment horizontal="right"/>
    </xf>
    <xf numFmtId="165" fontId="4" fillId="0" borderId="6" xfId="0" applyNumberFormat="1" applyFont="1" applyBorder="1" applyAlignment="1">
      <alignment horizontal="right"/>
    </xf>
    <xf numFmtId="165" fontId="4" fillId="0" borderId="5" xfId="0" applyNumberFormat="1" applyFont="1" applyBorder="1" applyAlignment="1">
      <alignment horizontal="right"/>
    </xf>
    <xf numFmtId="0" fontId="0" fillId="0" borderId="6" xfId="0" applyBorder="1" applyAlignment="1">
      <alignment horizontal="left"/>
    </xf>
    <xf numFmtId="164" fontId="0" fillId="0" borderId="6" xfId="0" applyNumberFormat="1" applyBorder="1" applyAlignment="1">
      <alignment horizontal="right"/>
    </xf>
    <xf numFmtId="165" fontId="0" fillId="0" borderId="6" xfId="0" applyNumberFormat="1" applyBorder="1" applyAlignment="1">
      <alignment horizontal="right"/>
    </xf>
    <xf numFmtId="165" fontId="4" fillId="0" borderId="9" xfId="0" applyNumberFormat="1" applyFont="1" applyBorder="1" applyAlignment="1">
      <alignment horizontal="right"/>
    </xf>
    <xf numFmtId="164" fontId="4" fillId="0" borderId="13" xfId="0" applyNumberFormat="1" applyFont="1" applyBorder="1" applyAlignment="1">
      <alignment horizontal="right"/>
    </xf>
    <xf numFmtId="166" fontId="4" fillId="0" borderId="6" xfId="0" applyNumberFormat="1" applyFont="1" applyBorder="1" applyAlignment="1">
      <alignment horizontal="right"/>
    </xf>
    <xf numFmtId="0" fontId="13" fillId="0" borderId="0" xfId="0" applyFont="1"/>
    <xf numFmtId="0" fontId="12" fillId="0" borderId="0" xfId="0" applyFont="1"/>
    <xf numFmtId="0" fontId="15" fillId="0" borderId="0" xfId="4" applyFont="1">
      <alignment horizontal="left"/>
    </xf>
    <xf numFmtId="0" fontId="11" fillId="0" borderId="0" xfId="3" applyFill="1" applyBorder="1"/>
    <xf numFmtId="0" fontId="17" fillId="0" borderId="0" xfId="5" applyFont="1">
      <alignment horizontal="left"/>
    </xf>
    <xf numFmtId="0" fontId="6" fillId="0" borderId="0" xfId="6" applyFont="1" applyFill="1" applyBorder="1" applyAlignment="1">
      <alignment horizontal="left" wrapText="1"/>
    </xf>
    <xf numFmtId="0" fontId="6" fillId="0" borderId="0" xfId="0" applyFont="1" applyAlignment="1">
      <alignment wrapText="1"/>
    </xf>
    <xf numFmtId="0" fontId="15" fillId="0" borderId="0" xfId="7" applyFont="1" applyAlignment="1">
      <alignment wrapText="1"/>
    </xf>
    <xf numFmtId="0" fontId="15" fillId="0" borderId="0" xfId="5" applyFont="1">
      <alignment horizontal="left"/>
    </xf>
    <xf numFmtId="0" fontId="15" fillId="0" borderId="0" xfId="8" applyFont="1"/>
    <xf numFmtId="0" fontId="21" fillId="0" borderId="0" xfId="3" applyFont="1" applyFill="1" applyBorder="1" applyAlignment="1" applyProtection="1">
      <alignment wrapText="1"/>
    </xf>
    <xf numFmtId="0" fontId="4" fillId="0" borderId="5" xfId="0" applyFont="1" applyBorder="1" applyAlignment="1">
      <alignment horizontal="right"/>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17" xfId="0" applyBorder="1" applyAlignment="1">
      <alignment horizontal="center" vertical="center" wrapText="1"/>
    </xf>
    <xf numFmtId="0" fontId="4" fillId="0" borderId="13" xfId="0" applyFont="1" applyBorder="1" applyAlignment="1">
      <alignment horizontal="left"/>
    </xf>
    <xf numFmtId="0" fontId="4" fillId="0" borderId="19" xfId="0" applyFont="1" applyBorder="1" applyAlignment="1">
      <alignment horizontal="left"/>
    </xf>
    <xf numFmtId="0" fontId="4" fillId="0" borderId="4" xfId="0" applyFont="1" applyBorder="1" applyAlignment="1">
      <alignment horizontal="left"/>
    </xf>
    <xf numFmtId="0" fontId="4" fillId="0" borderId="20" xfId="0" applyFont="1" applyBorder="1" applyAlignment="1">
      <alignment horizontal="left"/>
    </xf>
    <xf numFmtId="0" fontId="4" fillId="0" borderId="0" xfId="0" applyFont="1" applyAlignment="1">
      <alignment horizontal="left" wrapText="1"/>
    </xf>
    <xf numFmtId="0" fontId="6" fillId="0" borderId="0" xfId="0" applyFont="1" applyAlignment="1">
      <alignment horizontal="center" vertical="center" wrapText="1"/>
    </xf>
    <xf numFmtId="0" fontId="0" fillId="0" borderId="0" xfId="0" applyAlignment="1">
      <alignment horizontal="left" wrapText="1"/>
    </xf>
    <xf numFmtId="0" fontId="4" fillId="0" borderId="5" xfId="0" applyFont="1" applyBorder="1" applyAlignment="1">
      <alignment horizontal="left"/>
    </xf>
    <xf numFmtId="0" fontId="0" fillId="0" borderId="7" xfId="0" applyBorder="1" applyAlignment="1">
      <alignment horizontal="left"/>
    </xf>
    <xf numFmtId="0" fontId="4" fillId="0" borderId="9" xfId="0" applyFont="1" applyBorder="1" applyAlignment="1">
      <alignment horizontal="left"/>
    </xf>
    <xf numFmtId="166" fontId="4" fillId="0" borderId="13" xfId="0" applyNumberFormat="1" applyFont="1" applyBorder="1" applyAlignment="1">
      <alignment horizontal="right"/>
    </xf>
    <xf numFmtId="0" fontId="4" fillId="0" borderId="7" xfId="0" applyFont="1" applyBorder="1" applyAlignment="1">
      <alignment horizontal="left"/>
    </xf>
    <xf numFmtId="166" fontId="4" fillId="0" borderId="0" xfId="0" applyNumberFormat="1" applyFont="1" applyAlignment="1">
      <alignment horizontal="right"/>
    </xf>
    <xf numFmtId="166" fontId="4" fillId="0" borderId="7" xfId="0" applyNumberFormat="1" applyFont="1" applyBorder="1" applyAlignment="1">
      <alignment horizontal="right"/>
    </xf>
    <xf numFmtId="166" fontId="0" fillId="0" borderId="7" xfId="0" applyNumberFormat="1" applyBorder="1" applyAlignment="1">
      <alignment horizontal="right"/>
    </xf>
    <xf numFmtId="3" fontId="4" fillId="0" borderId="6" xfId="0" applyNumberFormat="1" applyFont="1" applyBorder="1" applyAlignment="1">
      <alignment horizontal="right"/>
    </xf>
    <xf numFmtId="0" fontId="4" fillId="0" borderId="6" xfId="0" applyFont="1" applyBorder="1" applyAlignment="1">
      <alignment horizontal="right"/>
    </xf>
    <xf numFmtId="9" fontId="4" fillId="0" borderId="6" xfId="1" applyFont="1" applyFill="1" applyBorder="1" applyAlignment="1">
      <alignment horizontal="right"/>
    </xf>
    <xf numFmtId="9" fontId="4" fillId="0" borderId="6" xfId="1" applyFont="1" applyFill="1" applyBorder="1"/>
    <xf numFmtId="3" fontId="6" fillId="0" borderId="0" xfId="2" applyNumberFormat="1" applyAlignment="1">
      <alignment horizontal="right"/>
    </xf>
    <xf numFmtId="9" fontId="0" fillId="0" borderId="0" xfId="1" applyFont="1" applyFill="1" applyBorder="1" applyAlignment="1">
      <alignment horizontal="right"/>
    </xf>
    <xf numFmtId="9" fontId="6" fillId="0" borderId="0" xfId="1" applyFill="1" applyBorder="1" applyAlignment="1">
      <alignment horizontal="right"/>
    </xf>
    <xf numFmtId="3" fontId="0" fillId="0" borderId="0" xfId="0" applyNumberFormat="1" applyAlignment="1">
      <alignment horizontal="right"/>
    </xf>
    <xf numFmtId="3" fontId="4" fillId="0" borderId="13" xfId="0" applyNumberFormat="1" applyFont="1" applyBorder="1" applyAlignment="1">
      <alignment horizontal="right"/>
    </xf>
    <xf numFmtId="0" fontId="4" fillId="0" borderId="13" xfId="0" applyFont="1" applyBorder="1" applyAlignment="1">
      <alignment horizontal="right"/>
    </xf>
    <xf numFmtId="9" fontId="4" fillId="0" borderId="13" xfId="1" applyFont="1" applyFill="1" applyBorder="1" applyAlignment="1">
      <alignment horizontal="right"/>
    </xf>
    <xf numFmtId="0" fontId="4" fillId="0" borderId="13" xfId="0" applyFont="1" applyBorder="1"/>
    <xf numFmtId="3" fontId="4" fillId="0" borderId="0" xfId="0" applyNumberFormat="1" applyFont="1" applyAlignment="1">
      <alignment horizontal="right"/>
    </xf>
    <xf numFmtId="0" fontId="4" fillId="0" borderId="0" xfId="0" applyFont="1" applyAlignment="1">
      <alignment horizontal="right"/>
    </xf>
    <xf numFmtId="9" fontId="4" fillId="0" borderId="0" xfId="1" applyFont="1" applyFill="1" applyBorder="1" applyAlignment="1">
      <alignment horizontal="right"/>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right" vertical="center" wrapText="1"/>
    </xf>
    <xf numFmtId="0" fontId="4" fillId="0" borderId="5" xfId="0" applyFont="1" applyBorder="1" applyAlignment="1">
      <alignment horizontal="right" vertical="center" wrapText="1"/>
    </xf>
    <xf numFmtId="9" fontId="4" fillId="0" borderId="2" xfId="1" applyFont="1" applyFill="1" applyBorder="1" applyAlignment="1">
      <alignment horizontal="right" vertical="center" wrapText="1"/>
    </xf>
    <xf numFmtId="9" fontId="4" fillId="0" borderId="6" xfId="1" applyFont="1" applyFill="1" applyBorder="1" applyAlignment="1">
      <alignment horizontal="right" vertical="center" wrapText="1"/>
    </xf>
    <xf numFmtId="0" fontId="0" fillId="0" borderId="1" xfId="0" applyBorder="1" applyAlignment="1">
      <alignment horizontal="right"/>
    </xf>
    <xf numFmtId="9" fontId="1" fillId="0" borderId="14" xfId="1" applyFont="1" applyFill="1" applyBorder="1" applyAlignment="1">
      <alignment horizontal="right"/>
    </xf>
    <xf numFmtId="9" fontId="1" fillId="0" borderId="1" xfId="1" applyFont="1" applyFill="1" applyBorder="1" applyAlignment="1">
      <alignment horizontal="right"/>
    </xf>
    <xf numFmtId="9" fontId="0" fillId="0" borderId="1" xfId="1" applyFont="1" applyFill="1" applyBorder="1" applyAlignment="1">
      <alignment horizontal="right"/>
    </xf>
    <xf numFmtId="9" fontId="0" fillId="0" borderId="7" xfId="1" applyFont="1" applyFill="1" applyBorder="1" applyAlignment="1">
      <alignment horizontal="right"/>
    </xf>
    <xf numFmtId="0" fontId="4" fillId="0" borderId="14" xfId="0" applyFont="1" applyBorder="1" applyAlignment="1">
      <alignment horizontal="left"/>
    </xf>
    <xf numFmtId="0" fontId="4" fillId="0" borderId="14" xfId="0" applyFont="1" applyBorder="1" applyAlignment="1">
      <alignment horizontal="right"/>
    </xf>
    <xf numFmtId="9" fontId="4" fillId="0" borderId="14" xfId="1" applyFont="1" applyFill="1" applyBorder="1" applyAlignment="1">
      <alignment horizontal="right"/>
    </xf>
    <xf numFmtId="0" fontId="4" fillId="0" borderId="1" xfId="0" applyFont="1" applyBorder="1" applyAlignment="1">
      <alignment horizontal="left"/>
    </xf>
    <xf numFmtId="0" fontId="4" fillId="0" borderId="1" xfId="0" applyFont="1" applyBorder="1" applyAlignment="1">
      <alignment horizontal="right"/>
    </xf>
    <xf numFmtId="9" fontId="4" fillId="0" borderId="1" xfId="1" applyFont="1" applyFill="1" applyBorder="1" applyAlignment="1">
      <alignment horizontal="right"/>
    </xf>
    <xf numFmtId="9" fontId="4" fillId="0" borderId="0" xfId="1" applyFont="1" applyFill="1" applyAlignment="1">
      <alignment horizontal="right"/>
    </xf>
    <xf numFmtId="9" fontId="4" fillId="0" borderId="7" xfId="1" applyFont="1" applyFill="1" applyBorder="1" applyAlignment="1">
      <alignment horizontal="right"/>
    </xf>
    <xf numFmtId="0" fontId="4" fillId="0" borderId="15" xfId="0" applyFont="1" applyBorder="1" applyAlignment="1">
      <alignment horizontal="left"/>
    </xf>
    <xf numFmtId="37" fontId="9" fillId="0" borderId="12" xfId="0" applyNumberFormat="1" applyFont="1" applyBorder="1"/>
    <xf numFmtId="164" fontId="4" fillId="0" borderId="12" xfId="0" applyNumberFormat="1" applyFont="1" applyBorder="1" applyAlignment="1">
      <alignment horizontal="right"/>
    </xf>
    <xf numFmtId="165" fontId="4" fillId="0" borderId="12" xfId="0" applyNumberFormat="1" applyFont="1" applyBorder="1" applyAlignment="1">
      <alignment horizontal="right"/>
    </xf>
    <xf numFmtId="3" fontId="6" fillId="0" borderId="1" xfId="2" applyNumberFormat="1" applyBorder="1" applyAlignment="1">
      <alignment horizontal="right"/>
    </xf>
    <xf numFmtId="9" fontId="6" fillId="0" borderId="1" xfId="2" applyNumberFormat="1" applyBorder="1" applyAlignment="1">
      <alignment horizontal="right"/>
    </xf>
    <xf numFmtId="9" fontId="10" fillId="0" borderId="1" xfId="1" applyFont="1" applyFill="1" applyBorder="1" applyAlignment="1">
      <alignment horizontal="right"/>
    </xf>
    <xf numFmtId="0" fontId="6" fillId="0" borderId="1" xfId="2" applyBorder="1"/>
    <xf numFmtId="0" fontId="6" fillId="0" borderId="1" xfId="2" applyBorder="1" applyAlignment="1">
      <alignment horizontal="right"/>
    </xf>
    <xf numFmtId="9" fontId="6" fillId="0" borderId="7" xfId="2" applyNumberFormat="1" applyBorder="1" applyAlignment="1">
      <alignment horizontal="right"/>
    </xf>
    <xf numFmtId="0" fontId="10" fillId="0" borderId="1" xfId="0" applyFont="1" applyBorder="1"/>
    <xf numFmtId="3" fontId="6" fillId="0" borderId="1" xfId="0" applyNumberFormat="1" applyFont="1" applyBorder="1" applyAlignment="1">
      <alignment horizontal="right"/>
    </xf>
    <xf numFmtId="0" fontId="6" fillId="0" borderId="7" xfId="0" applyFont="1" applyBorder="1" applyAlignment="1">
      <alignment horizontal="right"/>
    </xf>
    <xf numFmtId="164" fontId="6" fillId="0" borderId="1" xfId="0" applyNumberFormat="1" applyFont="1" applyBorder="1" applyAlignment="1">
      <alignment horizontal="right"/>
    </xf>
    <xf numFmtId="165" fontId="6" fillId="0" borderId="7" xfId="0" applyNumberFormat="1" applyFont="1" applyBorder="1" applyAlignment="1">
      <alignment horizontal="right"/>
    </xf>
    <xf numFmtId="0" fontId="6" fillId="0" borderId="7" xfId="1" applyNumberFormat="1" applyFont="1" applyFill="1" applyBorder="1"/>
    <xf numFmtId="0" fontId="10" fillId="0" borderId="10" xfId="0" applyFont="1" applyBorder="1"/>
    <xf numFmtId="164" fontId="6" fillId="0" borderId="10" xfId="0" applyNumberFormat="1" applyFont="1" applyBorder="1" applyAlignment="1">
      <alignment horizontal="right"/>
    </xf>
    <xf numFmtId="165" fontId="6" fillId="0" borderId="11" xfId="0" applyNumberFormat="1" applyFont="1" applyBorder="1" applyAlignment="1">
      <alignment horizontal="right"/>
    </xf>
    <xf numFmtId="3" fontId="4" fillId="0" borderId="8" xfId="2" applyNumberFormat="1" applyFont="1" applyBorder="1" applyAlignment="1">
      <alignment horizontal="right"/>
    </xf>
    <xf numFmtId="3" fontId="4" fillId="0" borderId="3" xfId="2" applyNumberFormat="1" applyFont="1" applyBorder="1" applyAlignment="1">
      <alignment horizontal="right"/>
    </xf>
    <xf numFmtId="9" fontId="4" fillId="0" borderId="3" xfId="2" applyNumberFormat="1" applyFont="1" applyBorder="1" applyAlignment="1">
      <alignment horizontal="right"/>
    </xf>
    <xf numFmtId="3" fontId="4" fillId="0" borderId="7" xfId="2" applyNumberFormat="1" applyFont="1" applyBorder="1" applyAlignment="1">
      <alignment horizontal="right"/>
    </xf>
    <xf numFmtId="3" fontId="4" fillId="0" borderId="1" xfId="2" applyNumberFormat="1" applyFont="1" applyBorder="1" applyAlignment="1">
      <alignment horizontal="right"/>
    </xf>
    <xf numFmtId="9" fontId="4" fillId="0" borderId="1" xfId="2" applyNumberFormat="1" applyFont="1" applyBorder="1" applyAlignment="1">
      <alignment horizontal="right"/>
    </xf>
    <xf numFmtId="3" fontId="4" fillId="0" borderId="7" xfId="0" applyNumberFormat="1" applyFont="1" applyBorder="1" applyAlignment="1">
      <alignment horizontal="right"/>
    </xf>
    <xf numFmtId="3" fontId="4" fillId="0" borderId="1" xfId="0" applyNumberFormat="1" applyFont="1" applyBorder="1" applyAlignment="1">
      <alignment horizontal="right"/>
    </xf>
    <xf numFmtId="3" fontId="7" fillId="0" borderId="1" xfId="0" applyNumberFormat="1" applyFont="1" applyBorder="1" applyAlignment="1">
      <alignment horizontal="right"/>
    </xf>
    <xf numFmtId="165" fontId="4" fillId="0" borderId="1" xfId="0" applyNumberFormat="1" applyFont="1" applyBorder="1" applyAlignment="1">
      <alignment horizontal="right"/>
    </xf>
    <xf numFmtId="0" fontId="4" fillId="0" borderId="1" xfId="0" applyFont="1" applyBorder="1"/>
    <xf numFmtId="0" fontId="9" fillId="0" borderId="1" xfId="0" applyFont="1" applyBorder="1"/>
    <xf numFmtId="164" fontId="4" fillId="0" borderId="1" xfId="0" applyNumberFormat="1" applyFont="1" applyBorder="1" applyAlignment="1">
      <alignment horizontal="right"/>
    </xf>
    <xf numFmtId="164" fontId="4" fillId="0" borderId="7" xfId="0" applyNumberFormat="1" applyFont="1" applyBorder="1" applyAlignment="1">
      <alignment horizontal="right"/>
    </xf>
    <xf numFmtId="166" fontId="4" fillId="0" borderId="5" xfId="0" applyNumberFormat="1" applyFont="1" applyBorder="1" applyAlignment="1">
      <alignment horizontal="right"/>
    </xf>
    <xf numFmtId="166" fontId="4" fillId="0" borderId="9" xfId="0" applyNumberFormat="1" applyFont="1" applyBorder="1" applyAlignment="1">
      <alignment horizontal="right"/>
    </xf>
  </cellXfs>
  <cellStyles count="9">
    <cellStyle name="Heading 2 2" xfId="5" xr:uid="{0704E3B7-974D-4611-863F-6F6FDD03619C}"/>
    <cellStyle name="Heading 2 5" xfId="4" xr:uid="{32B1DCBA-FCF7-4F2A-B2B6-E0671B565DD1}"/>
    <cellStyle name="Hyperlink" xfId="3" builtinId="8"/>
    <cellStyle name="Normal" xfId="0" builtinId="0"/>
    <cellStyle name="Normal 2" xfId="2" xr:uid="{13D7C117-1F7B-42DC-AF8D-DF065740836E}"/>
    <cellStyle name="Normal 26" xfId="7" xr:uid="{1853DE2F-D30C-49C6-B57F-D89EC9D327AF}"/>
    <cellStyle name="Normal 4 7" xfId="8" xr:uid="{95915408-8B66-46D4-A5F4-6E43133EBD57}"/>
    <cellStyle name="Paragraph Han" xfId="6" xr:uid="{6FC626C8-4D6C-41F2-B52A-8DEAABD70E31}"/>
    <cellStyle name="Per cent" xfId="1" builtinId="5"/>
  </cellStyles>
  <dxfs count="192">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2"/>
        <name val="Calibri"/>
        <family val="2"/>
      </font>
      <fill>
        <patternFill patternType="none">
          <fgColor indexed="64"/>
          <bgColor auto="1"/>
        </patternFill>
      </fill>
      <border diagonalUp="0" diagonalDown="0" outline="0">
        <right style="thin">
          <color indexed="64"/>
        </right>
      </border>
    </dxf>
    <dxf>
      <font>
        <strike val="0"/>
        <outline val="0"/>
        <shadow val="0"/>
        <u val="none"/>
        <vertAlign val="baseline"/>
        <sz val="12"/>
        <name val="Calibri"/>
        <family val="2"/>
      </font>
      <fill>
        <patternFill patternType="none">
          <fgColor indexed="64"/>
          <bgColor auto="1"/>
        </patternFill>
      </fill>
    </dxf>
    <dxf>
      <font>
        <strike val="0"/>
        <outline val="0"/>
        <shadow val="0"/>
        <u val="none"/>
        <vertAlign val="baseline"/>
        <sz val="12"/>
        <name val="Calibri"/>
        <family val="2"/>
      </font>
      <fill>
        <patternFill patternType="none">
          <fgColor indexed="64"/>
          <bgColor auto="1"/>
        </patternFill>
      </fill>
    </dxf>
    <dxf>
      <font>
        <strike val="0"/>
        <outline val="0"/>
        <shadow val="0"/>
        <u val="none"/>
        <vertAlign val="baseline"/>
        <sz val="12"/>
        <name val="Calibri"/>
        <family val="2"/>
      </font>
      <fill>
        <patternFill patternType="none">
          <fgColor indexed="64"/>
          <bgColor auto="1"/>
        </patternFill>
      </fill>
    </dxf>
    <dxf>
      <font>
        <strike val="0"/>
        <outline val="0"/>
        <shadow val="0"/>
        <u val="none"/>
        <vertAlign val="baseline"/>
        <sz val="12"/>
        <name val="Calibri"/>
        <family val="2"/>
      </font>
      <fill>
        <patternFill patternType="none">
          <fgColor indexed="64"/>
          <bgColor auto="1"/>
        </patternFill>
      </fill>
    </dxf>
    <dxf>
      <font>
        <strike val="0"/>
        <outline val="0"/>
        <shadow val="0"/>
        <u val="none"/>
        <vertAlign val="baseline"/>
        <sz val="12"/>
        <name val="Calibri"/>
        <family val="2"/>
      </font>
      <fill>
        <patternFill patternType="none">
          <fgColor indexed="64"/>
          <bgColor auto="1"/>
        </patternFill>
      </fill>
    </dxf>
    <dxf>
      <font>
        <strike val="0"/>
        <outline val="0"/>
        <shadow val="0"/>
        <u val="none"/>
        <vertAlign val="baseline"/>
        <sz val="12"/>
        <name val="Calibri"/>
        <family val="2"/>
      </font>
      <fill>
        <patternFill patternType="none">
          <fgColor indexed="64"/>
          <bgColor auto="1"/>
        </patternFill>
      </fill>
    </dxf>
    <dxf>
      <font>
        <strike val="0"/>
        <outline val="0"/>
        <shadow val="0"/>
        <u val="none"/>
        <vertAlign val="baseline"/>
        <sz val="12"/>
        <name val="Calibri"/>
        <family val="2"/>
      </font>
      <fill>
        <patternFill patternType="none">
          <fgColor indexed="64"/>
          <bgColor auto="1"/>
        </patternFill>
      </fill>
    </dxf>
    <dxf>
      <font>
        <strike val="0"/>
        <outline val="0"/>
        <shadow val="0"/>
        <u val="none"/>
        <vertAlign val="baseline"/>
        <sz val="12"/>
        <name val="Calibri"/>
        <family val="2"/>
      </font>
      <fill>
        <patternFill patternType="none">
          <fgColor indexed="64"/>
          <bgColor auto="1"/>
        </patternFill>
      </fill>
    </dxf>
    <dxf>
      <fill>
        <patternFill patternType="none">
          <fgColor indexed="64"/>
          <bgColor auto="1"/>
        </patternFill>
      </fill>
    </dxf>
    <dxf>
      <fill>
        <patternFill patternType="none">
          <fgColor indexed="64"/>
          <bgColor auto="1"/>
        </patternFill>
      </fill>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right" textRotation="0" indent="0" justifyLastLine="0" shrinkToFit="0" readingOrder="0"/>
    </dxf>
    <dxf>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border>
    </dxf>
    <dxf>
      <fill>
        <patternFill patternType="none">
          <fgColor indexed="64"/>
          <bgColor auto="1"/>
        </patternFill>
      </fill>
      <alignment horizontal="right" textRotation="0" indent="0" justifyLastLine="0" shrinkToFit="0" readingOrder="0"/>
      <border diagonalUp="0" diagonalDown="0" outline="0">
        <left style="thin">
          <color indexed="64"/>
        </left>
        <right style="thin">
          <color indexed="64"/>
        </right>
      </border>
    </dxf>
    <dxf>
      <fill>
        <patternFill patternType="none">
          <fgColor indexed="64"/>
          <bgColor auto="1"/>
        </patternFill>
      </fill>
      <alignment horizontal="right" textRotation="0" indent="0" justifyLastLine="0" shrinkToFit="0" readingOrder="0"/>
      <border diagonalUp="0" diagonalDown="0" outline="0">
        <right style="thin">
          <color indexed="64"/>
        </right>
      </border>
    </dxf>
    <dxf>
      <fill>
        <patternFill patternType="none">
          <fgColor indexed="64"/>
          <bgColor auto="1"/>
        </patternFill>
      </fill>
      <alignment horizontal="right" textRotation="0" indent="0" justifyLastLine="0" shrinkToFit="0" readingOrder="0"/>
      <border diagonalUp="0" diagonalDown="0" outline="0">
        <right style="thin">
          <color indexed="64"/>
        </right>
      </border>
    </dxf>
    <dxf>
      <fill>
        <patternFill patternType="none">
          <fgColor indexed="64"/>
          <bgColor auto="1"/>
        </patternFill>
      </fill>
      <alignment horizontal="right" textRotation="0" indent="0" justifyLastLine="0" shrinkToFit="0" readingOrder="0"/>
    </dxf>
    <dxf>
      <fill>
        <patternFill patternType="none">
          <fgColor indexed="64"/>
          <bgColor auto="1"/>
        </patternFill>
      </fill>
    </dxf>
    <dxf>
      <border diagonalUp="0" diagonalDown="0">
        <left style="thin">
          <color auto="1"/>
        </left>
        <right style="thin">
          <color auto="1"/>
        </right>
        <top style="thin">
          <color auto="1"/>
        </top>
        <bottom style="thin">
          <color auto="1"/>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diagonalUp="0" diagonalDown="0">
        <left/>
        <right style="thin">
          <color auto="1"/>
        </right>
        <top/>
        <bottom/>
      </border>
    </dxf>
    <dxf>
      <fill>
        <patternFill patternType="none">
          <fgColor indexed="64"/>
          <bgColor auto="1"/>
        </patternFill>
      </fill>
    </dxf>
    <dxf>
      <border diagonalUp="0" diagonalDown="0">
        <left/>
        <right style="thin">
          <color indexed="64"/>
        </right>
        <top/>
        <bottom/>
        <vertical/>
        <horizontal/>
      </border>
    </dxf>
    <dxf>
      <numFmt numFmtId="164" formatCode="#,##0;\-;0"/>
      <alignment horizontal="right" vertical="bottom" textRotation="0" wrapText="0" indent="0" justifyLastLine="0" shrinkToFit="0" readingOrder="0"/>
    </dxf>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right style="thin">
          <color indexed="64"/>
        </right>
        <top/>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diagonalUp="0" diagonalDown="0" outline="0">
        <left/>
        <right style="thin">
          <color indexed="64"/>
        </right>
      </border>
    </dxf>
    <dxf>
      <fill>
        <patternFill patternType="none">
          <fgColor indexed="64"/>
          <bgColor auto="1"/>
        </patternFill>
      </fill>
    </dxf>
    <dxf>
      <fill>
        <patternFill patternType="none">
          <fgColor indexed="64"/>
          <bgColor auto="1"/>
        </patternFill>
      </fill>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border diagonalUp="0" diagonalDown="0">
        <left/>
        <right style="thin">
          <color indexed="64"/>
        </right>
        <top/>
        <bottom/>
        <vertical/>
        <horizontal/>
      </border>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ertAlign val="baseline"/>
        <sz val="12"/>
        <color rgb="FF000000"/>
        <name val="Calibri"/>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2600000" cy="7200000"/>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3</xdr:row>
      <xdr:rowOff>0</xdr:rowOff>
    </xdr:from>
    <xdr:ext cx="16200000" cy="7200000"/>
    <xdr:pic>
      <xdr:nvPicPr>
        <xdr:cNvPr id="3" name="Picture 2">
          <a:extLst>
            <a:ext uri="{FF2B5EF4-FFF2-40B4-BE49-F238E27FC236}">
              <a16:creationId xmlns:a16="http://schemas.microsoft.com/office/drawing/2014/main" id="{5B7D6F5B-0CF1-44A7-9EBE-BB932922D227}"/>
            </a:ext>
          </a:extLst>
        </xdr:cNvPr>
        <xdr:cNvPicPr>
          <a:picLocks noChangeAspect="1"/>
        </xdr:cNvPicPr>
      </xdr:nvPicPr>
      <xdr:blipFill>
        <a:blip xmlns:r="http://schemas.openxmlformats.org/officeDocument/2006/relationships" r:embed="rId1"/>
        <a:stretch>
          <a:fillRect/>
        </a:stretch>
      </xdr:blipFill>
      <xdr:spPr>
        <a:xfrm>
          <a:off x="0" y="838200"/>
          <a:ext cx="16200000" cy="720000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32" totalsRowShown="0">
  <tableColumns count="2">
    <tableColumn id="1" xr3:uid="{00000000-0010-0000-0000-000001000000}" name="Table Number" dataDxfId="191"/>
    <tableColumn id="2" xr3:uid="{00000000-0010-0000-0000-000002000000}" name="Table or Chart 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08_apps" displayName="tab08_apps" ref="A6:M24" totalsRowShown="0">
  <tableColumns count="13">
    <tableColumn id="1" xr3:uid="{00000000-0010-0000-0900-000001000000}" name="Health board area"/>
    <tableColumn id="2" xr3:uid="{00000000-0010-0000-0900-000002000000}" name="Total applications received"/>
    <tableColumn id="3" xr3:uid="{00000000-0010-0000-0900-000003000000}" name="Percentage of total applications received"/>
    <tableColumn id="4" xr3:uid="{00000000-0010-0000-0900-000004000000}" name="Applications for Best Start Grant - Pregnancy and Baby Payment"/>
    <tableColumn id="5" xr3:uid="{00000000-0010-0000-0900-000005000000}" name="Applications for Best Start Grant - Early Learning Payment"/>
    <tableColumn id="6" xr3:uid="{00000000-0010-0000-0900-000006000000}" name="Applications for Best Start Grant - School Age Payment"/>
    <tableColumn id="7" xr3:uid="{00000000-0010-0000-0900-000007000000}" name="Applications for Best Start Foods"/>
    <tableColumn id="8" xr3:uid="{00000000-0010-0000-0900-000008000000}" name="Applications for Unknown application"/>
    <tableColumn id="9" xr3:uid="{00000000-0010-0000-0900-000009000000}" name="Percentage of applications for Best Start Grant - Pregnancy and Baby Payment"/>
    <tableColumn id="10" xr3:uid="{00000000-0010-0000-0900-00000A000000}" name="Percentage of applications for Best Start Grant - Early Learning Payment"/>
    <tableColumn id="11" xr3:uid="{00000000-0010-0000-0900-00000B000000}" name="Percentage of applications for Best Start Grant - School Age Payment"/>
    <tableColumn id="12" xr3:uid="{00000000-0010-0000-0900-00000C000000}" name="Percentage of applications for Best Start Foods"/>
    <tableColumn id="13" xr3:uid="{00000000-0010-0000-0900-00000D000000}" name="Percentage of applications for Unknown application" dataDxfId="18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09_apps" displayName="tab09_apps" ref="A6:J10" totalsRowShown="0">
  <tableColumns count="10">
    <tableColumn id="1" xr3:uid="{00000000-0010-0000-0A00-000001000000}" name="Type of birth"/>
    <tableColumn id="2" xr3:uid="{00000000-0010-0000-0A00-000002000000}" name="Total applications received"/>
    <tableColumn id="3" xr3:uid="{00000000-0010-0000-0A00-000003000000}" name="Percentage of total pregnancy and baby applications received"/>
    <tableColumn id="4" xr3:uid="{00000000-0010-0000-0A00-000004000000}" name="Total applications processed"/>
    <tableColumn id="5" xr3:uid="{00000000-0010-0000-0A00-000005000000}" name="Authorised applications"/>
    <tableColumn id="6" xr3:uid="{00000000-0010-0000-0A00-000006000000}" name="Denied applications"/>
    <tableColumn id="7" xr3:uid="{00000000-0010-0000-0A00-000007000000}" name="Withdrawn applications"/>
    <tableColumn id="8" xr3:uid="{00000000-0010-0000-0A00-000008000000}" name="Percentage of processed applications authorised"/>
    <tableColumn id="9" xr3:uid="{00000000-0010-0000-0A00-000009000000}" name="Percentage of processed applications denied"/>
    <tableColumn id="10" xr3:uid="{00000000-0010-0000-0A00-00000A000000}" name="Percentage of processed applications withdrawn" dataDxfId="18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10_apps" displayName="tab10_apps" ref="A4:M93" totalsRowShown="0">
  <tableColumns count="13">
    <tableColumn id="1" xr3:uid="{00000000-0010-0000-0B00-000001000000}" name="Month of decision"/>
    <tableColumn id="2" xr3:uid="{00000000-0010-0000-0B00-000002000000}" name="Total applications processed excluding re-determinations"/>
    <tableColumn id="3" xr3:uid="{00000000-0010-0000-0B00-000003000000}" name="Applications processed in_x000a_the same working day"/>
    <tableColumn id="4" xr3:uid="{00000000-0010-0000-0B00-000004000000}" name="Applications processed in_x000a_1-5 working days"/>
    <tableColumn id="5" xr3:uid="{00000000-0010-0000-0B00-000005000000}" name="Applications processed in_x000a_6-10 working days"/>
    <tableColumn id="6" xr3:uid="{00000000-0010-0000-0B00-000006000000}" name="Applications processed in_x000a_11-15 working days"/>
    <tableColumn id="7" xr3:uid="{00000000-0010-0000-0B00-000007000000}" name="Applications processed in_x000a_16-20 working days"/>
    <tableColumn id="8" xr3:uid="{00000000-0010-0000-0B00-000008000000}" name="Applications processed in_x000a_21-25 working days"/>
    <tableColumn id="9" xr3:uid="{00000000-0010-0000-0B00-000009000000}" name="Applications processed in_x000a_26-30 working days"/>
    <tableColumn id="10" xr3:uid="{00000000-0010-0000-0B00-00000A000000}" name="Applications processed in_x000a_31-35 working days"/>
    <tableColumn id="11" xr3:uid="{00000000-0010-0000-0B00-00000B000000}" name="Applications processed in_x000a_36-40 working days"/>
    <tableColumn id="12" xr3:uid="{00000000-0010-0000-0B00-00000C000000}" name="Applications processed in_x000a_41 or more working days"/>
    <tableColumn id="13" xr3:uid="{00000000-0010-0000-0B00-00000D000000}" name="Average processing time" dataDxfId="179"/>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11_pay" displayName="tab11_pay" ref="A6:O42" totalsRowShown="0">
  <tableColumns count="15">
    <tableColumn id="1" xr3:uid="{00000000-0010-0000-0C00-000001000000}" name="Local authority area"/>
    <tableColumn id="2" xr3:uid="{00000000-0010-0000-0C00-000002000000}" name="Total number of payments"/>
    <tableColumn id="3" xr3:uid="{00000000-0010-0000-0C00-000003000000}" name="Total value of payments"/>
    <tableColumn id="4" xr3:uid="{00000000-0010-0000-0C00-000004000000}" name="Number of Best Start Grant - Pregnancy and Baby Payments"/>
    <tableColumn id="5" xr3:uid="{00000000-0010-0000-0C00-000005000000}" name="Value of Best Start Grant - Pregnancy and Baby Payments"/>
    <tableColumn id="6" xr3:uid="{00000000-0010-0000-0C00-000006000000}" name="Number of Best Start Grant - Early Learning Payments"/>
    <tableColumn id="7" xr3:uid="{00000000-0010-0000-0C00-000007000000}" name="Value of Best Start Grant - Early Learning Payments"/>
    <tableColumn id="8" xr3:uid="{00000000-0010-0000-0C00-000008000000}" name="Number of Best Start Grant - School Age Payments"/>
    <tableColumn id="9" xr3:uid="{00000000-0010-0000-0C00-000009000000}" name="Value of Best Start Grant - School Age Payments"/>
    <tableColumn id="10" xr3:uid="{00000000-0010-0000-0C00-00000A000000}" name="Number of Best Start Foods Payments"/>
    <tableColumn id="11" xr3:uid="{00000000-0010-0000-0C00-00000B000000}" name="Value of Best Start Foods Payments"/>
    <tableColumn id="12" xr3:uid="{00000000-0010-0000-0C00-00000C000000}" name="Percentage of Best Start Grant - Pregnancy and Baby Payments"/>
    <tableColumn id="13" xr3:uid="{00000000-0010-0000-0C00-00000D000000}" name="Percentage of Best Start Grant - Early Learning Payments"/>
    <tableColumn id="14" xr3:uid="{00000000-0010-0000-0C00-00000E000000}" name="Percentage of Best Start Grant - School Age Payments"/>
    <tableColumn id="15" xr3:uid="{00000000-0010-0000-0C00-00000F000000}" name="Percentage of Best Start Foods Payments" dataDxfId="17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12_pay" displayName="tab12_pay" ref="A4:O92" totalsRowShown="0" headerRowDxfId="177" dataDxfId="176">
  <tableColumns count="15">
    <tableColumn id="1" xr3:uid="{00000000-0010-0000-0D00-000001000000}" name="Month of payment" dataDxfId="175"/>
    <tableColumn id="2" xr3:uid="{00000000-0010-0000-0D00-000002000000}" name="Total number of Best Start Grant and Foods payments" dataDxfId="174"/>
    <tableColumn id="3" xr3:uid="{00000000-0010-0000-0D00-000003000000}" name="Total value of payments" dataDxfId="173"/>
    <tableColumn id="4" xr3:uid="{00000000-0010-0000-0D00-000004000000}" name="Number of Best Start Grant - Pregnancy and Baby Payments" dataDxfId="172"/>
    <tableColumn id="5" xr3:uid="{00000000-0010-0000-0D00-000005000000}" name="Value of Best Start Grant - Pregnancy and Baby Payments" dataDxfId="171"/>
    <tableColumn id="6" xr3:uid="{00000000-0010-0000-0D00-000006000000}" name="Number of Best Start Grant - Early Learning Payments" dataDxfId="170"/>
    <tableColumn id="7" xr3:uid="{00000000-0010-0000-0D00-000007000000}" name="Value of Best Start Grant - Early Learning Payments" dataDxfId="169"/>
    <tableColumn id="8" xr3:uid="{00000000-0010-0000-0D00-000008000000}" name="Number of Best Start Grant - School Age Payments" dataDxfId="168"/>
    <tableColumn id="9" xr3:uid="{00000000-0010-0000-0D00-000009000000}" name="Value of Best Start Grant - School Age Payments" dataDxfId="167"/>
    <tableColumn id="10" xr3:uid="{00000000-0010-0000-0D00-00000A000000}" name="Number of Best Start Foods Payments" dataDxfId="166"/>
    <tableColumn id="11" xr3:uid="{00000000-0010-0000-0D00-00000B000000}" name="Value of Best Start Foods Payments" dataDxfId="165"/>
    <tableColumn id="12" xr3:uid="{00000000-0010-0000-0D00-00000C000000}" name="Percentage of Best Start Grant - Pregnancy and Baby Payments" dataDxfId="164"/>
    <tableColumn id="13" xr3:uid="{00000000-0010-0000-0D00-00000D000000}" name="Percentage of Best Start Grant - Early Learning Payments" dataDxfId="163"/>
    <tableColumn id="14" xr3:uid="{00000000-0010-0000-0D00-00000E000000}" name="Percentage of Best Start Grant - School Age Payments" dataDxfId="162"/>
    <tableColumn id="15" xr3:uid="{00000000-0010-0000-0D00-00000F000000}" name="Percentage of Best Start Foods Payments" dataDxfId="16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13_pdc" displayName="tab13_pdc" ref="A4:G41" totalsRowShown="0" headerRowDxfId="160" dataDxfId="159">
  <tableColumns count="7">
    <tableColumn id="1" xr3:uid="{00000000-0010-0000-0E00-000001000000}" name="Month of payment" dataDxfId="158"/>
    <tableColumn id="2" xr3:uid="{00000000-0010-0000-0E00-000002000000}" name="Number of Best Start Grant payments - All Component Types" dataDxfId="157"/>
    <tableColumn id="3" xr3:uid="{00000000-0010-0000-0E00-000003000000}" name="Value of Best Start Grant payments - All Component Types" dataDxfId="156"/>
    <tableColumn id="4" xr3:uid="{00000000-0010-0000-0E00-000004000000}" name="Number of Best Start Grant - Early Learning Payments" dataDxfId="155"/>
    <tableColumn id="5" xr3:uid="{00000000-0010-0000-0E00-000005000000}" name="Value of Best Start Grant - Early Learning Payments" dataDxfId="154"/>
    <tableColumn id="6" xr3:uid="{00000000-0010-0000-0E00-000006000000}" name="Number of Best Start Grant - School Age Payments" dataDxfId="153"/>
    <tableColumn id="7" xr3:uid="{00000000-0010-0000-0E00-000007000000}" name="Value of Best Start Grant - School Age Payments" dataDxfId="15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14_pay" displayName="tab14_pay" ref="A4:G13" totalsRowShown="0">
  <tableColumns count="7">
    <tableColumn id="1" xr3:uid="{00000000-0010-0000-0F00-000001000000}" name="Financial year of payment"/>
    <tableColumn id="2" xr3:uid="{00000000-0010-0000-0F00-000002000000}" name="Number of individual Best Start Grant and Best Start Foods clients paid" dataDxfId="151"/>
    <tableColumn id="3" xr3:uid="{00000000-0010-0000-0F00-000003000000}" name="Number of individual Best Start Grant clients paid"/>
    <tableColumn id="4" xr3:uid="{00000000-0010-0000-0F00-000004000000}" name="Number of individual Pregnancy and Baby Payment clients paid"/>
    <tableColumn id="5" xr3:uid="{00000000-0010-0000-0F00-000005000000}" name="Number of individual Early Learning Payment clients paid"/>
    <tableColumn id="6" xr3:uid="{00000000-0010-0000-0F00-000006000000}" name="Number of individual School Age Payment clients paid"/>
    <tableColumn id="7" xr3:uid="{00000000-0010-0000-0F00-000007000000}" name="Number of individual Best Start Foods clients paid" dataDxfId="150"/>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15_redet" displayName="tab15_redet" ref="A4:M92" totalsRowShown="0" dataDxfId="149" tableBorderDxfId="148">
  <tableColumns count="13">
    <tableColumn id="1" xr3:uid="{00000000-0010-0000-1000-000001000000}" name="Month" dataDxfId="147"/>
    <tableColumn id="2" xr3:uid="{00000000-0010-0000-1000-000002000000}" name="Re-determinations received" dataDxfId="146"/>
    <tableColumn id="3" xr3:uid="{00000000-0010-0000-1000-000003000000}" name="Re-determinations completed" dataDxfId="145"/>
    <tableColumn id="4" xr3:uid="{00000000-0010-0000-1000-000004000000}" name="Completed re-determinations which are disallowed" dataDxfId="144"/>
    <tableColumn id="5" xr3:uid="{00000000-0010-0000-1000-000005000000}" name="Completed re-determinations which are allowed" dataDxfId="143"/>
    <tableColumn id="6" xr3:uid="{00000000-0010-0000-1000-000006000000}" name="Completed re-determinations which are withdrawn" dataDxfId="142"/>
    <tableColumn id="7" xr3:uid="{00000000-0010-0000-1000-000007000000}" name="Re-determination decision not made" dataDxfId="141"/>
    <tableColumn id="8" xr3:uid="{00000000-0010-0000-1000-000008000000}" name="Percentage of completed re-determinations which are disallowed" dataDxfId="140" dataCellStyle="Per cent"/>
    <tableColumn id="9" xr3:uid="{00000000-0010-0000-1000-000009000000}" name="Percentage of completed re-determinations which are allowed" dataDxfId="139" dataCellStyle="Per cent"/>
    <tableColumn id="10" xr3:uid="{00000000-0010-0000-1000-00000A000000}" name="Percentage of completed re-determinations which are withdrawn" dataDxfId="138" dataCellStyle="Per cent"/>
    <tableColumn id="11" xr3:uid="{00000000-0010-0000-1000-00000B000000}" name="Percentage of completed re-determinations where re-determination decision not made" dataDxfId="137" dataCellStyle="Per cent"/>
    <tableColumn id="12" xr3:uid="{00000000-0010-0000-1000-00000C000000}" name="Median average number of days to respond" dataDxfId="136"/>
    <tableColumn id="13" xr3:uid="{00000000-0010-0000-1000-00000D000000}" name="Percentage of re-determinations closed within 16 days" dataDxfId="135" dataCellStyle="Per cent"/>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16_appeal" displayName="tab16_appeal" ref="A4:G92" totalsRowShown="0" headerRowDxfId="134" dataDxfId="133" tableBorderDxfId="132">
  <tableColumns count="7">
    <tableColumn id="1" xr3:uid="{00000000-0010-0000-1100-000001000000}" name="Month" dataDxfId="131"/>
    <tableColumn id="2" xr3:uid="{00000000-0010-0000-1100-000002000000}" name="Appeals received" dataDxfId="130"/>
    <tableColumn id="3" xr3:uid="{00000000-0010-0000-1100-000003000000}" name="Appeals decisions made" dataDxfId="129"/>
    <tableColumn id="4" xr3:uid="{00000000-0010-0000-1100-000004000000}" name="Completed appeals upheld" dataDxfId="128"/>
    <tableColumn id="5" xr3:uid="{00000000-0010-0000-1100-000005000000}" name="Completed appeals not upheld" dataDxfId="127"/>
    <tableColumn id="6" xr3:uid="{00000000-0010-0000-1100-000006000000}" name="Percentage of completed appeals upheld" dataDxfId="126" dataCellStyle="Per cent"/>
    <tableColumn id="7" xr3:uid="{00000000-0010-0000-1100-000007000000}" name="Percentage of completed appeals not upheld" dataDxfId="125" dataCellStyle="Per cent"/>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17_review" displayName="tab17_review" ref="A4:J83" totalsRowShown="0" headerRowDxfId="124" dataDxfId="122" headerRowBorderDxfId="123">
  <tableColumns count="10">
    <tableColumn id="1" xr3:uid="{00000000-0010-0000-1200-000001000000}" name="Month" dataDxfId="121"/>
    <tableColumn id="2" xr3:uid="{00000000-0010-0000-1200-000002000000}" name="Number of internal review requests received" dataDxfId="120"/>
    <tableColumn id="4" xr3:uid="{00000000-0010-0000-1200-000004000000}" name="Internal reviews completed" dataDxfId="119"/>
    <tableColumn id="5" xr3:uid="{00000000-0010-0000-1200-000005000000}" name="Completed internal reviews which are disallowed" dataDxfId="118"/>
    <tableColumn id="6" xr3:uid="{00000000-0010-0000-1200-000006000000}" name="Completed internal reviews which are allowed" dataDxfId="117"/>
    <tableColumn id="7" xr3:uid="{00000000-0010-0000-1200-000007000000}" name="Completed internal reviews which are withdrawn" dataDxfId="116"/>
    <tableColumn id="8" xr3:uid="{00000000-0010-0000-1200-000008000000}" name="Percentage of internal reviews disallowed" dataDxfId="115"/>
    <tableColumn id="9" xr3:uid="{00000000-0010-0000-1200-000009000000}" name="Percentage of internal reviews allowed" dataDxfId="114"/>
    <tableColumn id="10" xr3:uid="{00000000-0010-0000-1200-00000A000000}" name="Percentage of internal reviews withdrawn" dataDxfId="113"/>
    <tableColumn id="11" xr3:uid="{00000000-0010-0000-1200-00000B000000}" name="Median number of days to respond" dataDxfId="11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C60" totalsRowShown="0">
  <tableColumns count="3">
    <tableColumn id="1" xr3:uid="{00000000-0010-0000-0100-000001000000}" name="Note number"/>
    <tableColumn id="2" xr3:uid="{00000000-0010-0000-0100-000002000000}" name="Note text" dataDxfId="190"/>
    <tableColumn id="3" xr3:uid="{00000000-0010-0000-0100-000003000000}" name="Related tables" dataDxfId="189"/>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02_apps_full" displayName="tab02_apps_full" ref="A1:L54" totalsRowShown="0" headerRowDxfId="111" dataDxfId="110">
  <tableColumns count="12">
    <tableColumn id="1" xr3:uid="{00000000-0010-0000-1300-000001000000}" name="Component included in applications" dataDxfId="109"/>
    <tableColumn id="2" xr3:uid="{00000000-0010-0000-1300-000002000000}" name="Financial year" dataDxfId="108"/>
    <tableColumn id="3" xr3:uid="{00000000-0010-0000-1300-000003000000}" name="Total applications received" dataDxfId="107"/>
    <tableColumn id="4" xr3:uid="{00000000-0010-0000-1300-000004000000}" name="Percentage of total applications received" dataDxfId="106"/>
    <tableColumn id="5" xr3:uid="{00000000-0010-0000-1300-000005000000}" name="Total applications processed" dataDxfId="105"/>
    <tableColumn id="6" xr3:uid="{00000000-0010-0000-1300-000006000000}" name="Percentage of total applications processed" dataDxfId="104"/>
    <tableColumn id="7" xr3:uid="{00000000-0010-0000-1300-000007000000}" name="Authorised applications" dataDxfId="103"/>
    <tableColumn id="8" xr3:uid="{00000000-0010-0000-1300-000008000000}" name="Denied applications" dataDxfId="102"/>
    <tableColumn id="9" xr3:uid="{00000000-0010-0000-1300-000009000000}" name="Withdrawn applications" dataDxfId="101"/>
    <tableColumn id="10" xr3:uid="{00000000-0010-0000-1300-00000A000000}" name="Percentage of processed applications authorised" dataDxfId="100"/>
    <tableColumn id="11" xr3:uid="{00000000-0010-0000-1300-00000B000000}" name="Percentage of processed applications denied" dataDxfId="99"/>
    <tableColumn id="12" xr3:uid="{00000000-0010-0000-1300-00000C000000}" name="Percentage of processed applications withdrawn" dataDxfId="98"/>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04_apps_full" displayName="tab04_apps_full" ref="A1:K118" totalsRowShown="0" dataDxfId="97">
  <tableColumns count="11">
    <tableColumn id="1" xr3:uid="{00000000-0010-0000-1400-000001000000}" name="Applicant age group" dataDxfId="96"/>
    <tableColumn id="2" xr3:uid="{00000000-0010-0000-1400-000002000000}" name="Financial year" dataDxfId="95"/>
    <tableColumn id="3" xr3:uid="{00000000-0010-0000-1400-000003000000}" name="Total applications received" dataDxfId="94"/>
    <tableColumn id="4" xr3:uid="{00000000-0010-0000-1400-000004000000}" name="Percentage of total applications received" dataDxfId="93"/>
    <tableColumn id="5" xr3:uid="{00000000-0010-0000-1400-000005000000}" name="Total applications processed" dataDxfId="92"/>
    <tableColumn id="6" xr3:uid="{00000000-0010-0000-1400-000006000000}" name="Authorised applications" dataDxfId="91"/>
    <tableColumn id="7" xr3:uid="{00000000-0010-0000-1400-000007000000}" name="Denied applications" dataDxfId="90"/>
    <tableColumn id="8" xr3:uid="{00000000-0010-0000-1400-000008000000}" name="Withdrawn applications" dataDxfId="89"/>
    <tableColumn id="9" xr3:uid="{00000000-0010-0000-1400-000009000000}" name="Percentage of processed applications authorised" dataDxfId="88"/>
    <tableColumn id="10" xr3:uid="{00000000-0010-0000-1400-00000A000000}" name="Percentage of processed applications denied" dataDxfId="87"/>
    <tableColumn id="11" xr3:uid="{00000000-0010-0000-1400-00000B000000}" name="Percentage of processed applications withdrawn" dataDxfId="86"/>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05_apps_full" displayName="tab05_apps_full" ref="A1:K325" totalsRowShown="0" dataDxfId="85">
  <tableColumns count="11">
    <tableColumn id="1" xr3:uid="{00000000-0010-0000-1500-000001000000}" name="Local authority area" dataDxfId="84"/>
    <tableColumn id="2" xr3:uid="{00000000-0010-0000-1500-000002000000}" name="Financial year" dataDxfId="83"/>
    <tableColumn id="3" xr3:uid="{00000000-0010-0000-1500-000003000000}" name="Total applications received" dataDxfId="82"/>
    <tableColumn id="4" xr3:uid="{00000000-0010-0000-1500-000004000000}" name="Percentage of total applications received" dataDxfId="81"/>
    <tableColumn id="5" xr3:uid="{00000000-0010-0000-1500-000005000000}" name="Total applications processed" dataDxfId="80"/>
    <tableColumn id="6" xr3:uid="{00000000-0010-0000-1500-000006000000}" name="Authorised applications" dataDxfId="79"/>
    <tableColumn id="7" xr3:uid="{00000000-0010-0000-1500-000007000000}" name="Denied applications" dataDxfId="78"/>
    <tableColumn id="8" xr3:uid="{00000000-0010-0000-1500-000008000000}" name="Withdrawn applications" dataDxfId="77"/>
    <tableColumn id="9" xr3:uid="{00000000-0010-0000-1500-000009000000}" name="Percentage of processed applications authorised" dataDxfId="76"/>
    <tableColumn id="10" xr3:uid="{00000000-0010-0000-1500-00000A000000}" name="Percentage of processed applications denied" dataDxfId="75"/>
    <tableColumn id="11" xr3:uid="{00000000-0010-0000-1500-00000B000000}" name="Percentage of processed applications withdrawn" dataDxfId="74"/>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06_apps_full" displayName="tab06_apps_full" ref="A1:N325" totalsRowShown="0" headerRowDxfId="73" dataDxfId="72">
  <tableColumns count="14">
    <tableColumn id="1" xr3:uid="{00000000-0010-0000-1600-000001000000}" name="Local authority area" dataDxfId="71"/>
    <tableColumn id="2" xr3:uid="{00000000-0010-0000-1600-000002000000}" name="Financial year" dataDxfId="70"/>
    <tableColumn id="3" xr3:uid="{00000000-0010-0000-1600-000003000000}" name="Total applications received" dataDxfId="69"/>
    <tableColumn id="4" xr3:uid="{00000000-0010-0000-1600-000004000000}" name="Percentage of total applications received" dataDxfId="68"/>
    <tableColumn id="5" xr3:uid="{00000000-0010-0000-1600-000005000000}" name="Applications for Best Start Grant - Pregnancy and Baby Payment" dataDxfId="67"/>
    <tableColumn id="6" xr3:uid="{00000000-0010-0000-1600-000006000000}" name="Applications for Best Start Grant - Early Learning Payment" dataDxfId="66"/>
    <tableColumn id="7" xr3:uid="{00000000-0010-0000-1600-000007000000}" name="Applications for Best Start Grant - School Age Payment" dataDxfId="65"/>
    <tableColumn id="8" xr3:uid="{00000000-0010-0000-1600-000008000000}" name="Applications for Best Start Foods" dataDxfId="64"/>
    <tableColumn id="9" xr3:uid="{00000000-0010-0000-1600-000009000000}" name="Applications for Unknown application" dataDxfId="63"/>
    <tableColumn id="10" xr3:uid="{00000000-0010-0000-1600-00000A000000}" name="Percentage of applications for Best Start Grant - Pregnancy and Baby Payment" dataDxfId="62"/>
    <tableColumn id="11" xr3:uid="{00000000-0010-0000-1600-00000B000000}" name="Percentage of applications for Best Start Grant - Early Learning Payment" dataDxfId="61"/>
    <tableColumn id="12" xr3:uid="{00000000-0010-0000-1600-00000C000000}" name="Percentage of applications for Best Start Grant - School Age Payment" dataDxfId="60"/>
    <tableColumn id="13" xr3:uid="{00000000-0010-0000-1600-00000D000000}" name="Percentage of applications for Best Start Foods" dataDxfId="59"/>
    <tableColumn id="14" xr3:uid="{00000000-0010-0000-1600-00000E000000}" name="Percentage of applications for Unknown application" dataDxfId="58"/>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07_apps_full" displayName="tab07_apps_full" ref="A1:K163" totalsRowShown="0" dataDxfId="57">
  <tableColumns count="11">
    <tableColumn id="1" xr3:uid="{00000000-0010-0000-1700-000001000000}" name="Health board area" dataDxfId="56"/>
    <tableColumn id="2" xr3:uid="{00000000-0010-0000-1700-000002000000}" name="Financial year" dataDxfId="55"/>
    <tableColumn id="3" xr3:uid="{00000000-0010-0000-1700-000003000000}" name="Total applications received" dataDxfId="54"/>
    <tableColumn id="4" xr3:uid="{00000000-0010-0000-1700-000004000000}" name="Percentage of total applications received" dataDxfId="53"/>
    <tableColumn id="5" xr3:uid="{00000000-0010-0000-1700-000005000000}" name="Total applications processed" dataDxfId="52"/>
    <tableColumn id="6" xr3:uid="{00000000-0010-0000-1700-000006000000}" name="Authorised applications" dataDxfId="51"/>
    <tableColumn id="7" xr3:uid="{00000000-0010-0000-1700-000007000000}" name="Denied applications" dataDxfId="50"/>
    <tableColumn id="8" xr3:uid="{00000000-0010-0000-1700-000008000000}" name="Withdrawn applications" dataDxfId="49"/>
    <tableColumn id="9" xr3:uid="{00000000-0010-0000-1700-000009000000}" name="Percentage of processed applications authorised" dataDxfId="48"/>
    <tableColumn id="10" xr3:uid="{00000000-0010-0000-1700-00000A000000}" name="Percentage of processed applications denied" dataDxfId="47"/>
    <tableColumn id="11" xr3:uid="{00000000-0010-0000-1700-00000B000000}" name="Percentage of processed applications withdrawn" dataDxfId="46"/>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08_apps_full" displayName="tab08_apps_full" ref="A1:N163" totalsRowShown="0" headerRowDxfId="45" dataDxfId="44">
  <tableColumns count="14">
    <tableColumn id="1" xr3:uid="{00000000-0010-0000-1800-000001000000}" name="Health board area" dataDxfId="43"/>
    <tableColumn id="2" xr3:uid="{00000000-0010-0000-1800-000002000000}" name="Financial year" dataDxfId="42"/>
    <tableColumn id="3" xr3:uid="{00000000-0010-0000-1800-000003000000}" name="Total applications received" dataDxfId="41"/>
    <tableColumn id="4" xr3:uid="{00000000-0010-0000-1800-000004000000}" name="Percentage of total applications received" dataDxfId="40"/>
    <tableColumn id="5" xr3:uid="{00000000-0010-0000-1800-000005000000}" name="Applications for Best Start Grant - Pregnancy and Baby Payment" dataDxfId="39"/>
    <tableColumn id="6" xr3:uid="{00000000-0010-0000-1800-000006000000}" name="Applications for Best Start Grant - Early Learning Payment" dataDxfId="38"/>
    <tableColumn id="7" xr3:uid="{00000000-0010-0000-1800-000007000000}" name="Applications for Best Start Grant - School Age Payment" dataDxfId="37"/>
    <tableColumn id="8" xr3:uid="{00000000-0010-0000-1800-000008000000}" name="Applications for Best Start Foods" dataDxfId="36"/>
    <tableColumn id="9" xr3:uid="{00000000-0010-0000-1800-000009000000}" name="Applications for Unknown application" dataDxfId="35"/>
    <tableColumn id="10" xr3:uid="{00000000-0010-0000-1800-00000A000000}" name="Percentage of applications for Best Start Grant - Pregnancy and Baby Payment" dataDxfId="34"/>
    <tableColumn id="11" xr3:uid="{00000000-0010-0000-1800-00000B000000}" name="Percentage of applications for Best Start Grant - Early Learning Payment" dataDxfId="33"/>
    <tableColumn id="12" xr3:uid="{00000000-0010-0000-1800-00000C000000}" name="Percentage of applications for Best Start Grant - School Age Payment" dataDxfId="32"/>
    <tableColumn id="13" xr3:uid="{00000000-0010-0000-1800-00000D000000}" name="Percentage of applications for Best Start Foods" dataDxfId="31"/>
    <tableColumn id="14" xr3:uid="{00000000-0010-0000-1800-00000E000000}" name="Percentage of applications for Unknown application" dataDxfId="3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09_apps_full" displayName="tab09_apps_full" ref="A1:K37" totalsRowShown="0" dataDxfId="29">
  <tableColumns count="11">
    <tableColumn id="1" xr3:uid="{00000000-0010-0000-1900-000001000000}" name="Type of birth" dataDxfId="28"/>
    <tableColumn id="2" xr3:uid="{00000000-0010-0000-1900-000002000000}" name="Financial year" dataDxfId="27"/>
    <tableColumn id="3" xr3:uid="{00000000-0010-0000-1900-000003000000}" name="Total applications received" dataDxfId="26"/>
    <tableColumn id="4" xr3:uid="{00000000-0010-0000-1900-000004000000}" name="Percentage of total pregnancy and baby applications received" dataDxfId="25"/>
    <tableColumn id="5" xr3:uid="{00000000-0010-0000-1900-000005000000}" name="Total applications processed" dataDxfId="24"/>
    <tableColumn id="6" xr3:uid="{00000000-0010-0000-1900-000006000000}" name="Authorised applications" dataDxfId="23"/>
    <tableColumn id="7" xr3:uid="{00000000-0010-0000-1900-000007000000}" name="Denied applications" dataDxfId="22"/>
    <tableColumn id="8" xr3:uid="{00000000-0010-0000-1900-000008000000}" name="Withdrawn applications" dataDxfId="21"/>
    <tableColumn id="9" xr3:uid="{00000000-0010-0000-1900-000009000000}" name="Percentage of processed applications authorised" dataDxfId="20"/>
    <tableColumn id="10" xr3:uid="{00000000-0010-0000-1900-00000A000000}" name="Percentage of processed applications denied" dataDxfId="19"/>
    <tableColumn id="11" xr3:uid="{00000000-0010-0000-1900-00000B000000}" name="Percentage of processed applications withdrawn" dataDxfId="18"/>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11_pay_full" displayName="tab11_pay_full" ref="A1:P325" totalsRowShown="0" headerRowDxfId="17" dataDxfId="16">
  <tableColumns count="16">
    <tableColumn id="1" xr3:uid="{00000000-0010-0000-1A00-000001000000}" name="Local authority area" dataDxfId="15"/>
    <tableColumn id="2" xr3:uid="{00000000-0010-0000-1A00-000002000000}" name="Financial year" dataDxfId="14"/>
    <tableColumn id="3" xr3:uid="{00000000-0010-0000-1A00-000003000000}" name="Total number of payments" dataDxfId="13"/>
    <tableColumn id="4" xr3:uid="{00000000-0010-0000-1A00-000004000000}" name="Total value of payments" dataDxfId="12"/>
    <tableColumn id="5" xr3:uid="{00000000-0010-0000-1A00-000005000000}" name="Number of Best Start Grant - Pregnancy and Baby Payments" dataDxfId="11"/>
    <tableColumn id="6" xr3:uid="{00000000-0010-0000-1A00-000006000000}" name="Value of Best Start Grant - Pregnancy and Baby Payments" dataDxfId="10"/>
    <tableColumn id="7" xr3:uid="{00000000-0010-0000-1A00-000007000000}" name="Number of Best Start Grant - Early Learning Payments" dataDxfId="9"/>
    <tableColumn id="8" xr3:uid="{00000000-0010-0000-1A00-000008000000}" name="Value of Best Start Grant - Early Learning Payments" dataDxfId="8"/>
    <tableColumn id="9" xr3:uid="{00000000-0010-0000-1A00-000009000000}" name="Number of Best Start Grant - School Age Payments" dataDxfId="7"/>
    <tableColumn id="10" xr3:uid="{00000000-0010-0000-1A00-00000A000000}" name="Value of Best Start Grant - School Age Payments" dataDxfId="6"/>
    <tableColumn id="11" xr3:uid="{00000000-0010-0000-1A00-00000B000000}" name="Number of Best Start Foods Payments" dataDxfId="5"/>
    <tableColumn id="12" xr3:uid="{00000000-0010-0000-1A00-00000C000000}" name="Value of Best Start Foods Payments" dataDxfId="4"/>
    <tableColumn id="13" xr3:uid="{00000000-0010-0000-1A00-00000D000000}" name="Percentage of Best Start Grant - Pregnancy and Baby Payments" dataDxfId="3"/>
    <tableColumn id="14" xr3:uid="{00000000-0010-0000-1A00-00000E000000}" name="Percentage of Best Start Grant - Early Learning Payments" dataDxfId="2"/>
    <tableColumn id="15" xr3:uid="{00000000-0010-0000-1A00-00000F000000}" name="Percentage of Best Start Grant - School Age Payments" dataDxfId="1"/>
    <tableColumn id="16" xr3:uid="{00000000-0010-0000-1A00-000010000000}" name="Percentage of Best Start Foods Payments" dataDxfId="0"/>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finyearlookup" displayName="tablefinyearlookup" ref="A2:A11" totalsRowShown="0">
  <tableColumns count="1">
    <tableColumn id="1" xr3:uid="{00000000-0010-0000-1B00-000001000000}" name="Financial year"/>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01_apps" displayName="tab01_apps" ref="A4:J92" totalsRowShown="0">
  <tableColumns count="10">
    <tableColumn id="1" xr3:uid="{00000000-0010-0000-0200-000001000000}" name="Month"/>
    <tableColumn id="2" xr3:uid="{00000000-0010-0000-0200-000002000000}" name="Total applications received"/>
    <tableColumn id="3" xr3:uid="{00000000-0010-0000-0200-000003000000}" name="Percentage of total applications received"/>
    <tableColumn id="4" xr3:uid="{00000000-0010-0000-0200-000004000000}" name="Total applications processed"/>
    <tableColumn id="5" xr3:uid="{00000000-0010-0000-0200-000005000000}" name="Authorised applications"/>
    <tableColumn id="6" xr3:uid="{00000000-0010-0000-0200-000006000000}" name="Denied applications"/>
    <tableColumn id="7" xr3:uid="{00000000-0010-0000-0200-000007000000}" name="Withdrawn applications"/>
    <tableColumn id="8" xr3:uid="{00000000-0010-0000-0200-000008000000}" name="Percentage of processed applications authorised"/>
    <tableColumn id="9" xr3:uid="{00000000-0010-0000-0200-000009000000}" name="Percentage of processed applications denied"/>
    <tableColumn id="10" xr3:uid="{00000000-0010-0000-0200-00000A000000}" name="Percentage of processed applications withdrawn" dataDxfId="18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02_apps" displayName="tab02_apps" ref="A6:K12" totalsRowShown="0">
  <tableColumns count="11">
    <tableColumn id="1" xr3:uid="{00000000-0010-0000-0300-000001000000}" name="Component included in applications"/>
    <tableColumn id="2" xr3:uid="{00000000-0010-0000-0300-000002000000}" name="Total applications received"/>
    <tableColumn id="3" xr3:uid="{00000000-0010-0000-0300-000003000000}" name="Percentage of total applications received"/>
    <tableColumn id="4" xr3:uid="{00000000-0010-0000-0300-000004000000}" name="Total applications processed"/>
    <tableColumn id="5" xr3:uid="{00000000-0010-0000-0300-000005000000}" name="Percentage of total applications processed"/>
    <tableColumn id="6" xr3:uid="{00000000-0010-0000-0300-000006000000}" name="Authorised applications"/>
    <tableColumn id="7" xr3:uid="{00000000-0010-0000-0300-000007000000}" name="Denied applications"/>
    <tableColumn id="8" xr3:uid="{00000000-0010-0000-0300-000008000000}" name="Withdrawn applications"/>
    <tableColumn id="9" xr3:uid="{00000000-0010-0000-0300-000009000000}" name="Percentage of processed applications authorised"/>
    <tableColumn id="10" xr3:uid="{00000000-0010-0000-0300-00000A000000}" name="Percentage of processed applications denied"/>
    <tableColumn id="11" xr3:uid="{00000000-0010-0000-0300-00000B000000}" name="Percentage of processed applications withdrawn" dataDxfId="18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03_apps" displayName="tab03_apps" ref="A4:I84" totalsRowShown="0">
  <tableColumns count="9">
    <tableColumn id="1" xr3:uid="{00000000-0010-0000-0400-000001000000}" name="Month"/>
    <tableColumn id="2" xr3:uid="{00000000-0010-0000-0400-000002000000}" name="Total applications received"/>
    <tableColumn id="3" xr3:uid="{00000000-0010-0000-0400-000003000000}" name="Online applications"/>
    <tableColumn id="4" xr3:uid="{00000000-0010-0000-0400-000004000000}" name="Paper applications"/>
    <tableColumn id="5" xr3:uid="{00000000-0010-0000-0400-000005000000}" name="Phone applications"/>
    <tableColumn id="6" xr3:uid="{00000000-0010-0000-0400-000006000000}" name="Other channels"/>
    <tableColumn id="7" xr3:uid="{00000000-0010-0000-0400-000007000000}" name="Percentage of online application"/>
    <tableColumn id="8" xr3:uid="{00000000-0010-0000-0400-000008000000}" name="Percentage of paper application"/>
    <tableColumn id="9" xr3:uid="{00000000-0010-0000-0400-000009000000}" name="Percentage of phone application" dataDxfId="18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04_apps" displayName="tab04_apps" ref="A6:J19" totalsRowShown="0">
  <tableColumns count="10">
    <tableColumn id="1" xr3:uid="{00000000-0010-0000-0500-000001000000}" name="Applicant age group"/>
    <tableColumn id="2" xr3:uid="{00000000-0010-0000-0500-000002000000}" name="Total applications received"/>
    <tableColumn id="3" xr3:uid="{00000000-0010-0000-0500-000003000000}" name="Percentage of total applications received"/>
    <tableColumn id="4" xr3:uid="{00000000-0010-0000-0500-000004000000}" name="Total applications processed"/>
    <tableColumn id="5" xr3:uid="{00000000-0010-0000-0500-000005000000}" name="Authorised applications"/>
    <tableColumn id="6" xr3:uid="{00000000-0010-0000-0500-000006000000}" name="Denied applications"/>
    <tableColumn id="7" xr3:uid="{00000000-0010-0000-0500-000007000000}" name="Withdrawn applications"/>
    <tableColumn id="8" xr3:uid="{00000000-0010-0000-0500-000008000000}" name="Percentage of processed applications authorised"/>
    <tableColumn id="9" xr3:uid="{00000000-0010-0000-0500-000009000000}" name="Percentage of processed applications denied"/>
    <tableColumn id="10" xr3:uid="{00000000-0010-0000-0500-00000A000000}" name="Percentage of processed applications withdrawn" dataDxfId="185"/>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05_apps" displayName="tab05_apps" ref="A6:J42" totalsRowShown="0">
  <tableColumns count="10">
    <tableColumn id="1" xr3:uid="{00000000-0010-0000-0600-000001000000}" name="Local authority area"/>
    <tableColumn id="2" xr3:uid="{00000000-0010-0000-0600-000002000000}" name="Total applications received"/>
    <tableColumn id="3" xr3:uid="{00000000-0010-0000-0600-000003000000}" name="Percentage of total applications received"/>
    <tableColumn id="4" xr3:uid="{00000000-0010-0000-0600-000004000000}" name="Total applications processed"/>
    <tableColumn id="5" xr3:uid="{00000000-0010-0000-0600-000005000000}" name="Authorised applications"/>
    <tableColumn id="6" xr3:uid="{00000000-0010-0000-0600-000006000000}" name="Denied applications"/>
    <tableColumn id="7" xr3:uid="{00000000-0010-0000-0600-000007000000}" name="Withdrawn applications"/>
    <tableColumn id="8" xr3:uid="{00000000-0010-0000-0600-000008000000}" name="Percentage of processed applications authorised"/>
    <tableColumn id="9" xr3:uid="{00000000-0010-0000-0600-000009000000}" name="Percentage of processed applications denied"/>
    <tableColumn id="10" xr3:uid="{00000000-0010-0000-0600-00000A000000}" name="Percentage of processed applications withdrawn" dataDxfId="184"/>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06_apps" displayName="tab06_apps" ref="A6:M42" totalsRowShown="0">
  <tableColumns count="13">
    <tableColumn id="1" xr3:uid="{00000000-0010-0000-0700-000001000000}" name="Local authority area"/>
    <tableColumn id="2" xr3:uid="{00000000-0010-0000-0700-000002000000}" name="Total applications received"/>
    <tableColumn id="3" xr3:uid="{00000000-0010-0000-0700-000003000000}" name="Percentage of total applications received"/>
    <tableColumn id="4" xr3:uid="{00000000-0010-0000-0700-000004000000}" name="Applications for Best Start Grant - Pregnancy and Baby Payment"/>
    <tableColumn id="5" xr3:uid="{00000000-0010-0000-0700-000005000000}" name="Applications for Best Start Grant - Early Learning Payment"/>
    <tableColumn id="6" xr3:uid="{00000000-0010-0000-0700-000006000000}" name="Applications for Best Start Grant - School Age Payment"/>
    <tableColumn id="7" xr3:uid="{00000000-0010-0000-0700-000007000000}" name="Applications for Best Start Foods"/>
    <tableColumn id="8" xr3:uid="{00000000-0010-0000-0700-000008000000}" name="Applications for Unknown application"/>
    <tableColumn id="9" xr3:uid="{00000000-0010-0000-0700-000009000000}" name="Percentage of applications for Best Start Grant - Pregnancy and Baby Payment"/>
    <tableColumn id="10" xr3:uid="{00000000-0010-0000-0700-00000A000000}" name="Percentage of applications for Best Start Grant - Early Learning Payment"/>
    <tableColumn id="11" xr3:uid="{00000000-0010-0000-0700-00000B000000}" name="Percentage of applications for Best Start Grant - School Age Payment"/>
    <tableColumn id="12" xr3:uid="{00000000-0010-0000-0700-00000C000000}" name="Percentage of applications for Best Start Foods"/>
    <tableColumn id="13" xr3:uid="{00000000-0010-0000-0700-00000D000000}" name="Percentage of applications for Unknown application" dataDxfId="18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07_apps" displayName="tab07_apps" ref="A6:J24" totalsRowShown="0">
  <tableColumns count="10">
    <tableColumn id="1" xr3:uid="{00000000-0010-0000-0800-000001000000}" name="Health board area"/>
    <tableColumn id="2" xr3:uid="{00000000-0010-0000-0800-000002000000}" name="Total applications received"/>
    <tableColumn id="3" xr3:uid="{00000000-0010-0000-0800-000003000000}" name="Percentage of total applications received"/>
    <tableColumn id="4" xr3:uid="{00000000-0010-0000-0800-000004000000}" name="Total applications processed"/>
    <tableColumn id="5" xr3:uid="{00000000-0010-0000-0800-000005000000}" name="Authorised applications"/>
    <tableColumn id="6" xr3:uid="{00000000-0010-0000-0800-000006000000}" name="Denied applications"/>
    <tableColumn id="7" xr3:uid="{00000000-0010-0000-0800-000007000000}" name="Withdrawn applications"/>
    <tableColumn id="8" xr3:uid="{00000000-0010-0000-0800-000008000000}" name="Percentage of processed applications authorised"/>
    <tableColumn id="9" xr3:uid="{00000000-0010-0000-0800-000009000000}" name="Percentage of processed applications denied"/>
    <tableColumn id="10" xr3:uid="{00000000-0010-0000-0800-00000A000000}" name="Percentage of processed applications withdrawn" dataDxfId="18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ocialsecurity.gov.scot/publications/statistics" TargetMode="External"/><Relationship Id="rId2" Type="http://schemas.openxmlformats.org/officeDocument/2006/relationships/hyperlink" Target="mailto:MI@socialsecurity.gov.scot" TargetMode="External"/><Relationship Id="rId1" Type="http://schemas.openxmlformats.org/officeDocument/2006/relationships/hyperlink" Target="https://www.socialsecurity.gov.scot/publications/statistics/statistics-collection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F86B8-1324-4D99-A634-60F4A4C29B52}">
  <dimension ref="A1:A23"/>
  <sheetViews>
    <sheetView tabSelected="1" workbookViewId="0"/>
  </sheetViews>
  <sheetFormatPr defaultRowHeight="15.5" x14ac:dyDescent="0.35"/>
  <cols>
    <col min="1" max="1" width="98.5" customWidth="1"/>
  </cols>
  <sheetData>
    <row r="1" spans="1:1" ht="21" x14ac:dyDescent="0.5">
      <c r="A1" s="2" t="s">
        <v>28</v>
      </c>
    </row>
    <row r="2" spans="1:1" x14ac:dyDescent="0.35">
      <c r="A2" s="39" t="s">
        <v>497</v>
      </c>
    </row>
    <row r="3" spans="1:1" x14ac:dyDescent="0.35">
      <c r="A3" s="40" t="s">
        <v>479</v>
      </c>
    </row>
    <row r="4" spans="1:1" x14ac:dyDescent="0.35">
      <c r="A4" s="41" t="s">
        <v>480</v>
      </c>
    </row>
    <row r="5" spans="1:1" x14ac:dyDescent="0.35">
      <c r="A5" s="42" t="s">
        <v>498</v>
      </c>
    </row>
    <row r="6" spans="1:1" x14ac:dyDescent="0.35">
      <c r="A6" s="43" t="s">
        <v>499</v>
      </c>
    </row>
    <row r="7" spans="1:1" x14ac:dyDescent="0.35">
      <c r="A7" s="41" t="s">
        <v>481</v>
      </c>
    </row>
    <row r="8" spans="1:1" x14ac:dyDescent="0.35">
      <c r="A8" s="44" t="s">
        <v>500</v>
      </c>
    </row>
    <row r="9" spans="1:1" x14ac:dyDescent="0.35">
      <c r="A9" s="41" t="s">
        <v>482</v>
      </c>
    </row>
    <row r="10" spans="1:1" x14ac:dyDescent="0.35">
      <c r="A10" s="44" t="s">
        <v>483</v>
      </c>
    </row>
    <row r="11" spans="1:1" x14ac:dyDescent="0.35">
      <c r="A11" s="41" t="s">
        <v>484</v>
      </c>
    </row>
    <row r="12" spans="1:1" x14ac:dyDescent="0.35">
      <c r="A12" s="44" t="s">
        <v>485</v>
      </c>
    </row>
    <row r="13" spans="1:1" x14ac:dyDescent="0.35">
      <c r="A13" s="41" t="s">
        <v>486</v>
      </c>
    </row>
    <row r="14" spans="1:1" x14ac:dyDescent="0.35">
      <c r="A14" s="45" t="s">
        <v>487</v>
      </c>
    </row>
    <row r="15" spans="1:1" x14ac:dyDescent="0.35">
      <c r="A15" s="41" t="s">
        <v>488</v>
      </c>
    </row>
    <row r="16" spans="1:1" x14ac:dyDescent="0.35">
      <c r="A16" s="45" t="s">
        <v>489</v>
      </c>
    </row>
    <row r="17" spans="1:1" x14ac:dyDescent="0.35">
      <c r="A17" s="38" t="s">
        <v>490</v>
      </c>
    </row>
    <row r="18" spans="1:1" x14ac:dyDescent="0.35">
      <c r="A18" s="38" t="s">
        <v>491</v>
      </c>
    </row>
    <row r="19" spans="1:1" x14ac:dyDescent="0.35">
      <c r="A19" t="s">
        <v>492</v>
      </c>
    </row>
    <row r="20" spans="1:1" x14ac:dyDescent="0.35">
      <c r="A20" s="40" t="s">
        <v>493</v>
      </c>
    </row>
    <row r="21" spans="1:1" x14ac:dyDescent="0.35">
      <c r="A21" s="41" t="s">
        <v>494</v>
      </c>
    </row>
    <row r="22" spans="1:1" x14ac:dyDescent="0.35">
      <c r="A22" s="46" t="s">
        <v>495</v>
      </c>
    </row>
    <row r="23" spans="1:1" x14ac:dyDescent="0.35">
      <c r="A23" s="47" t="s">
        <v>496</v>
      </c>
    </row>
  </sheetData>
  <hyperlinks>
    <hyperlink ref="A3" r:id="rId1" location="best-start-grant" xr:uid="{CEF70797-E6B6-487E-8072-87927DF194A7}"/>
    <hyperlink ref="A23" r:id="rId2" xr:uid="{AEB26C4B-56A7-4BCF-A5B1-5D731A5D7EAC}"/>
    <hyperlink ref="A20" r:id="rId3" xr:uid="{BEEDEA96-0C93-4B5E-BA23-3071EB0D53D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4"/>
  <sheetViews>
    <sheetView workbookViewId="0"/>
  </sheetViews>
  <sheetFormatPr defaultColWidth="10.58203125" defaultRowHeight="15.5" x14ac:dyDescent="0.35"/>
  <cols>
    <col min="1" max="1" width="32.58203125" customWidth="1"/>
    <col min="2" max="10" width="16.58203125" customWidth="1"/>
  </cols>
  <sheetData>
    <row r="1" spans="1:10" ht="19.5" x14ac:dyDescent="0.45">
      <c r="A1" s="13" t="s">
        <v>455</v>
      </c>
    </row>
    <row r="2" spans="1:10" x14ac:dyDescent="0.35">
      <c r="A2" t="s">
        <v>445</v>
      </c>
    </row>
    <row r="3" spans="1:10" x14ac:dyDescent="0.35">
      <c r="A3" t="s">
        <v>456</v>
      </c>
    </row>
    <row r="4" spans="1:10" x14ac:dyDescent="0.35">
      <c r="A4" t="s">
        <v>478</v>
      </c>
    </row>
    <row r="5" spans="1:10" x14ac:dyDescent="0.35">
      <c r="A5" s="50" t="s">
        <v>477</v>
      </c>
      <c r="B5" s="49" t="s">
        <v>424</v>
      </c>
    </row>
    <row r="6" spans="1:10" ht="62" x14ac:dyDescent="0.35">
      <c r="A6" s="51" t="s">
        <v>331</v>
      </c>
      <c r="B6" s="4" t="s">
        <v>165</v>
      </c>
      <c r="C6" s="4" t="s">
        <v>166</v>
      </c>
      <c r="D6" s="4" t="s">
        <v>167</v>
      </c>
      <c r="E6" s="4" t="s">
        <v>168</v>
      </c>
      <c r="F6" s="4" t="s">
        <v>169</v>
      </c>
      <c r="G6" s="4" t="s">
        <v>170</v>
      </c>
      <c r="H6" s="4" t="s">
        <v>171</v>
      </c>
      <c r="I6" s="4" t="s">
        <v>172</v>
      </c>
      <c r="J6" s="24" t="s">
        <v>173</v>
      </c>
    </row>
    <row r="7" spans="1:10" x14ac:dyDescent="0.35">
      <c r="A7" s="27" t="s">
        <v>174</v>
      </c>
      <c r="B7" s="28">
        <f>SUMIFS('Table 7 - Full data'!C:C,'Table 7 - Full data'!$A:$A,$A7,'Table 7 - Full data'!$B:$B,$B$5)</f>
        <v>548235</v>
      </c>
      <c r="C7" s="29">
        <f>SUMIFS('Table 7 - Full data'!D:D,'Table 7 - Full data'!$A:$A,$A7,'Table 7 - Full data'!$B:$B,$B$5)</f>
        <v>1</v>
      </c>
      <c r="D7" s="28">
        <f>SUMIFS('Table 7 - Full data'!E:E,'Table 7 - Full data'!$A:$A,$A7,'Table 7 - Full data'!$B:$B,$B$5)</f>
        <v>544045</v>
      </c>
      <c r="E7" s="28">
        <f>SUMIFS('Table 7 - Full data'!F:F,'Table 7 - Full data'!$A:$A,$A7,'Table 7 - Full data'!$B:$B,$B$5)</f>
        <v>358635</v>
      </c>
      <c r="F7" s="28">
        <f>SUMIFS('Table 7 - Full data'!G:G,'Table 7 - Full data'!$A:$A,$A7,'Table 7 - Full data'!$B:$B,$B$5)</f>
        <v>167405</v>
      </c>
      <c r="G7" s="28">
        <f>SUMIFS('Table 7 - Full data'!H:H,'Table 7 - Full data'!$A:$A,$A7,'Table 7 - Full data'!$B:$B,$B$5)</f>
        <v>18000</v>
      </c>
      <c r="H7" s="29">
        <f>SUMIFS('Table 7 - Full data'!I:I,'Table 7 - Full data'!$A:$A,$A7,'Table 7 - Full data'!$B:$B,$B$5)</f>
        <v>0.66</v>
      </c>
      <c r="I7" s="29">
        <f>SUMIFS('Table 7 - Full data'!J:J,'Table 7 - Full data'!$A:$A,$A7,'Table 7 - Full data'!$B:$B,$B$5)</f>
        <v>0.31</v>
      </c>
      <c r="J7" s="30">
        <f>SUMIFS('Table 7 - Full data'!K:K,'Table 7 - Full data'!$A:$A,$A7,'Table 7 - Full data'!$B:$B,$B$5)</f>
        <v>0.03</v>
      </c>
    </row>
    <row r="8" spans="1:10" x14ac:dyDescent="0.35">
      <c r="A8" s="5" t="s">
        <v>332</v>
      </c>
      <c r="B8" s="6">
        <f>SUMIFS('Table 7 - Full data'!C:C,'Table 7 - Full data'!$A:$A,$A8,'Table 7 - Full data'!$B:$B,$B$5)</f>
        <v>44110</v>
      </c>
      <c r="C8" s="7">
        <f>SUMIFS('Table 7 - Full data'!D:D,'Table 7 - Full data'!$A:$A,$A8,'Table 7 - Full data'!$B:$B,$B$5)</f>
        <v>0.08</v>
      </c>
      <c r="D8" s="6">
        <f>SUMIFS('Table 7 - Full data'!E:E,'Table 7 - Full data'!$A:$A,$A8,'Table 7 - Full data'!$B:$B,$B$5)</f>
        <v>43795</v>
      </c>
      <c r="E8" s="6">
        <f>SUMIFS('Table 7 - Full data'!F:F,'Table 7 - Full data'!$A:$A,$A8,'Table 7 - Full data'!$B:$B,$B$5)</f>
        <v>30180</v>
      </c>
      <c r="F8" s="6">
        <f>SUMIFS('Table 7 - Full data'!G:G,'Table 7 - Full data'!$A:$A,$A8,'Table 7 - Full data'!$B:$B,$B$5)</f>
        <v>12140</v>
      </c>
      <c r="G8" s="6">
        <f>SUMIFS('Table 7 - Full data'!H:H,'Table 7 - Full data'!$A:$A,$A8,'Table 7 - Full data'!$B:$B,$B$5)</f>
        <v>1475</v>
      </c>
      <c r="H8" s="7">
        <f>SUMIFS('Table 7 - Full data'!I:I,'Table 7 - Full data'!$A:$A,$A8,'Table 7 - Full data'!$B:$B,$B$5)</f>
        <v>0.69</v>
      </c>
      <c r="I8" s="7">
        <f>SUMIFS('Table 7 - Full data'!J:J,'Table 7 - Full data'!$A:$A,$A8,'Table 7 - Full data'!$B:$B,$B$5)</f>
        <v>0.28000000000000003</v>
      </c>
      <c r="J8" s="15">
        <f>SUMIFS('Table 7 - Full data'!K:K,'Table 7 - Full data'!$A:$A,$A8,'Table 7 - Full data'!$B:$B,$B$5)</f>
        <v>0.03</v>
      </c>
    </row>
    <row r="9" spans="1:10" x14ac:dyDescent="0.35">
      <c r="A9" s="5" t="s">
        <v>333</v>
      </c>
      <c r="B9" s="6">
        <f>SUMIFS('Table 7 - Full data'!C:C,'Table 7 - Full data'!$A:$A,$A9,'Table 7 - Full data'!$B:$B,$B$5)</f>
        <v>8990</v>
      </c>
      <c r="C9" s="7">
        <f>SUMIFS('Table 7 - Full data'!D:D,'Table 7 - Full data'!$A:$A,$A9,'Table 7 - Full data'!$B:$B,$B$5)</f>
        <v>0.02</v>
      </c>
      <c r="D9" s="6">
        <f>SUMIFS('Table 7 - Full data'!E:E,'Table 7 - Full data'!$A:$A,$A9,'Table 7 - Full data'!$B:$B,$B$5)</f>
        <v>8920</v>
      </c>
      <c r="E9" s="6">
        <f>SUMIFS('Table 7 - Full data'!F:F,'Table 7 - Full data'!$A:$A,$A9,'Table 7 - Full data'!$B:$B,$B$5)</f>
        <v>6130</v>
      </c>
      <c r="F9" s="6">
        <f>SUMIFS('Table 7 - Full data'!G:G,'Table 7 - Full data'!$A:$A,$A9,'Table 7 - Full data'!$B:$B,$B$5)</f>
        <v>2535</v>
      </c>
      <c r="G9" s="6">
        <f>SUMIFS('Table 7 - Full data'!H:H,'Table 7 - Full data'!$A:$A,$A9,'Table 7 - Full data'!$B:$B,$B$5)</f>
        <v>250</v>
      </c>
      <c r="H9" s="7">
        <f>SUMIFS('Table 7 - Full data'!I:I,'Table 7 - Full data'!$A:$A,$A9,'Table 7 - Full data'!$B:$B,$B$5)</f>
        <v>0.69</v>
      </c>
      <c r="I9" s="7">
        <f>SUMIFS('Table 7 - Full data'!J:J,'Table 7 - Full data'!$A:$A,$A9,'Table 7 - Full data'!$B:$B,$B$5)</f>
        <v>0.28000000000000003</v>
      </c>
      <c r="J9" s="15">
        <f>SUMIFS('Table 7 - Full data'!K:K,'Table 7 - Full data'!$A:$A,$A9,'Table 7 - Full data'!$B:$B,$B$5)</f>
        <v>0.03</v>
      </c>
    </row>
    <row r="10" spans="1:10" x14ac:dyDescent="0.35">
      <c r="A10" s="5" t="s">
        <v>292</v>
      </c>
      <c r="B10" s="6">
        <f>SUMIFS('Table 7 - Full data'!C:C,'Table 7 - Full data'!$A:$A,$A10,'Table 7 - Full data'!$B:$B,$B$5)</f>
        <v>14280</v>
      </c>
      <c r="C10" s="7">
        <f>SUMIFS('Table 7 - Full data'!D:D,'Table 7 - Full data'!$A:$A,$A10,'Table 7 - Full data'!$B:$B,$B$5)</f>
        <v>0.03</v>
      </c>
      <c r="D10" s="6">
        <f>SUMIFS('Table 7 - Full data'!E:E,'Table 7 - Full data'!$A:$A,$A10,'Table 7 - Full data'!$B:$B,$B$5)</f>
        <v>14185</v>
      </c>
      <c r="E10" s="6">
        <f>SUMIFS('Table 7 - Full data'!F:F,'Table 7 - Full data'!$A:$A,$A10,'Table 7 - Full data'!$B:$B,$B$5)</f>
        <v>9725</v>
      </c>
      <c r="F10" s="6">
        <f>SUMIFS('Table 7 - Full data'!G:G,'Table 7 - Full data'!$A:$A,$A10,'Table 7 - Full data'!$B:$B,$B$5)</f>
        <v>3990</v>
      </c>
      <c r="G10" s="6">
        <f>SUMIFS('Table 7 - Full data'!H:H,'Table 7 - Full data'!$A:$A,$A10,'Table 7 - Full data'!$B:$B,$B$5)</f>
        <v>475</v>
      </c>
      <c r="H10" s="7">
        <f>SUMIFS('Table 7 - Full data'!I:I,'Table 7 - Full data'!$A:$A,$A10,'Table 7 - Full data'!$B:$B,$B$5)</f>
        <v>0.69</v>
      </c>
      <c r="I10" s="7">
        <f>SUMIFS('Table 7 - Full data'!J:J,'Table 7 - Full data'!$A:$A,$A10,'Table 7 - Full data'!$B:$B,$B$5)</f>
        <v>0.28000000000000003</v>
      </c>
      <c r="J10" s="15">
        <f>SUMIFS('Table 7 - Full data'!K:K,'Table 7 - Full data'!$A:$A,$A10,'Table 7 - Full data'!$B:$B,$B$5)</f>
        <v>0.03</v>
      </c>
    </row>
    <row r="11" spans="1:10" x14ac:dyDescent="0.35">
      <c r="A11" s="5" t="s">
        <v>299</v>
      </c>
      <c r="B11" s="6">
        <f>SUMIFS('Table 7 - Full data'!C:C,'Table 7 - Full data'!$A:$A,$A11,'Table 7 - Full data'!$B:$B,$B$5)</f>
        <v>39670</v>
      </c>
      <c r="C11" s="7">
        <f>SUMIFS('Table 7 - Full data'!D:D,'Table 7 - Full data'!$A:$A,$A11,'Table 7 - Full data'!$B:$B,$B$5)</f>
        <v>7.0000000000000007E-2</v>
      </c>
      <c r="D11" s="6">
        <f>SUMIFS('Table 7 - Full data'!E:E,'Table 7 - Full data'!$A:$A,$A11,'Table 7 - Full data'!$B:$B,$B$5)</f>
        <v>39400</v>
      </c>
      <c r="E11" s="6">
        <f>SUMIFS('Table 7 - Full data'!F:F,'Table 7 - Full data'!$A:$A,$A11,'Table 7 - Full data'!$B:$B,$B$5)</f>
        <v>27315</v>
      </c>
      <c r="F11" s="6">
        <f>SUMIFS('Table 7 - Full data'!G:G,'Table 7 - Full data'!$A:$A,$A11,'Table 7 - Full data'!$B:$B,$B$5)</f>
        <v>10810</v>
      </c>
      <c r="G11" s="6">
        <f>SUMIFS('Table 7 - Full data'!H:H,'Table 7 - Full data'!$A:$A,$A11,'Table 7 - Full data'!$B:$B,$B$5)</f>
        <v>1270</v>
      </c>
      <c r="H11" s="7">
        <f>SUMIFS('Table 7 - Full data'!I:I,'Table 7 - Full data'!$A:$A,$A11,'Table 7 - Full data'!$B:$B,$B$5)</f>
        <v>0.69</v>
      </c>
      <c r="I11" s="7">
        <f>SUMIFS('Table 7 - Full data'!J:J,'Table 7 - Full data'!$A:$A,$A11,'Table 7 - Full data'!$B:$B,$B$5)</f>
        <v>0.27</v>
      </c>
      <c r="J11" s="15">
        <f>SUMIFS('Table 7 - Full data'!K:K,'Table 7 - Full data'!$A:$A,$A11,'Table 7 - Full data'!$B:$B,$B$5)</f>
        <v>0.03</v>
      </c>
    </row>
    <row r="12" spans="1:10" x14ac:dyDescent="0.35">
      <c r="A12" s="5" t="s">
        <v>334</v>
      </c>
      <c r="B12" s="6">
        <f>SUMIFS('Table 7 - Full data'!C:C,'Table 7 - Full data'!$A:$A,$A12,'Table 7 - Full data'!$B:$B,$B$5)</f>
        <v>28415</v>
      </c>
      <c r="C12" s="7">
        <f>SUMIFS('Table 7 - Full data'!D:D,'Table 7 - Full data'!$A:$A,$A12,'Table 7 - Full data'!$B:$B,$B$5)</f>
        <v>0.05</v>
      </c>
      <c r="D12" s="6">
        <f>SUMIFS('Table 7 - Full data'!E:E,'Table 7 - Full data'!$A:$A,$A12,'Table 7 - Full data'!$B:$B,$B$5)</f>
        <v>28200</v>
      </c>
      <c r="E12" s="6">
        <f>SUMIFS('Table 7 - Full data'!F:F,'Table 7 - Full data'!$A:$A,$A12,'Table 7 - Full data'!$B:$B,$B$5)</f>
        <v>19115</v>
      </c>
      <c r="F12" s="6">
        <f>SUMIFS('Table 7 - Full data'!G:G,'Table 7 - Full data'!$A:$A,$A12,'Table 7 - Full data'!$B:$B,$B$5)</f>
        <v>8160</v>
      </c>
      <c r="G12" s="6">
        <f>SUMIFS('Table 7 - Full data'!H:H,'Table 7 - Full data'!$A:$A,$A12,'Table 7 - Full data'!$B:$B,$B$5)</f>
        <v>925</v>
      </c>
      <c r="H12" s="7">
        <f>SUMIFS('Table 7 - Full data'!I:I,'Table 7 - Full data'!$A:$A,$A12,'Table 7 - Full data'!$B:$B,$B$5)</f>
        <v>0.68</v>
      </c>
      <c r="I12" s="7">
        <f>SUMIFS('Table 7 - Full data'!J:J,'Table 7 - Full data'!$A:$A,$A12,'Table 7 - Full data'!$B:$B,$B$5)</f>
        <v>0.28999999999999998</v>
      </c>
      <c r="J12" s="15">
        <f>SUMIFS('Table 7 - Full data'!K:K,'Table 7 - Full data'!$A:$A,$A12,'Table 7 - Full data'!$B:$B,$B$5)</f>
        <v>0.03</v>
      </c>
    </row>
    <row r="13" spans="1:10" x14ac:dyDescent="0.35">
      <c r="A13" s="5" t="s">
        <v>335</v>
      </c>
      <c r="B13" s="6">
        <f>SUMIFS('Table 7 - Full data'!C:C,'Table 7 - Full data'!$A:$A,$A13,'Table 7 - Full data'!$B:$B,$B$5)</f>
        <v>39710</v>
      </c>
      <c r="C13" s="7">
        <f>SUMIFS('Table 7 - Full data'!D:D,'Table 7 - Full data'!$A:$A,$A13,'Table 7 - Full data'!$B:$B,$B$5)</f>
        <v>7.0000000000000007E-2</v>
      </c>
      <c r="D13" s="6">
        <f>SUMIFS('Table 7 - Full data'!E:E,'Table 7 - Full data'!$A:$A,$A13,'Table 7 - Full data'!$B:$B,$B$5)</f>
        <v>39420</v>
      </c>
      <c r="E13" s="6">
        <f>SUMIFS('Table 7 - Full data'!F:F,'Table 7 - Full data'!$A:$A,$A13,'Table 7 - Full data'!$B:$B,$B$5)</f>
        <v>25635</v>
      </c>
      <c r="F13" s="6">
        <f>SUMIFS('Table 7 - Full data'!G:G,'Table 7 - Full data'!$A:$A,$A13,'Table 7 - Full data'!$B:$B,$B$5)</f>
        <v>12540</v>
      </c>
      <c r="G13" s="6">
        <f>SUMIFS('Table 7 - Full data'!H:H,'Table 7 - Full data'!$A:$A,$A13,'Table 7 - Full data'!$B:$B,$B$5)</f>
        <v>1245</v>
      </c>
      <c r="H13" s="7">
        <f>SUMIFS('Table 7 - Full data'!I:I,'Table 7 - Full data'!$A:$A,$A13,'Table 7 - Full data'!$B:$B,$B$5)</f>
        <v>0.65</v>
      </c>
      <c r="I13" s="7">
        <f>SUMIFS('Table 7 - Full data'!J:J,'Table 7 - Full data'!$A:$A,$A13,'Table 7 - Full data'!$B:$B,$B$5)</f>
        <v>0.32</v>
      </c>
      <c r="J13" s="15">
        <f>SUMIFS('Table 7 - Full data'!K:K,'Table 7 - Full data'!$A:$A,$A13,'Table 7 - Full data'!$B:$B,$B$5)</f>
        <v>0.03</v>
      </c>
    </row>
    <row r="14" spans="1:10" x14ac:dyDescent="0.35">
      <c r="A14" s="5" t="s">
        <v>336</v>
      </c>
      <c r="B14" s="6">
        <f>SUMIFS('Table 7 - Full data'!C:C,'Table 7 - Full data'!$A:$A,$A14,'Table 7 - Full data'!$B:$B,$B$5)</f>
        <v>139695</v>
      </c>
      <c r="C14" s="7">
        <f>SUMIFS('Table 7 - Full data'!D:D,'Table 7 - Full data'!$A:$A,$A14,'Table 7 - Full data'!$B:$B,$B$5)</f>
        <v>0.25</v>
      </c>
      <c r="D14" s="6">
        <f>SUMIFS('Table 7 - Full data'!E:E,'Table 7 - Full data'!$A:$A,$A14,'Table 7 - Full data'!$B:$B,$B$5)</f>
        <v>138530</v>
      </c>
      <c r="E14" s="6">
        <f>SUMIFS('Table 7 - Full data'!F:F,'Table 7 - Full data'!$A:$A,$A14,'Table 7 - Full data'!$B:$B,$B$5)</f>
        <v>92130</v>
      </c>
      <c r="F14" s="6">
        <f>SUMIFS('Table 7 - Full data'!G:G,'Table 7 - Full data'!$A:$A,$A14,'Table 7 - Full data'!$B:$B,$B$5)</f>
        <v>41755</v>
      </c>
      <c r="G14" s="6">
        <f>SUMIFS('Table 7 - Full data'!H:H,'Table 7 - Full data'!$A:$A,$A14,'Table 7 - Full data'!$B:$B,$B$5)</f>
        <v>4645</v>
      </c>
      <c r="H14" s="7">
        <f>SUMIFS('Table 7 - Full data'!I:I,'Table 7 - Full data'!$A:$A,$A14,'Table 7 - Full data'!$B:$B,$B$5)</f>
        <v>0.67</v>
      </c>
      <c r="I14" s="7">
        <f>SUMIFS('Table 7 - Full data'!J:J,'Table 7 - Full data'!$A:$A,$A14,'Table 7 - Full data'!$B:$B,$B$5)</f>
        <v>0.3</v>
      </c>
      <c r="J14" s="15">
        <f>SUMIFS('Table 7 - Full data'!K:K,'Table 7 - Full data'!$A:$A,$A14,'Table 7 - Full data'!$B:$B,$B$5)</f>
        <v>0.03</v>
      </c>
    </row>
    <row r="15" spans="1:10" x14ac:dyDescent="0.35">
      <c r="A15" s="5" t="s">
        <v>301</v>
      </c>
      <c r="B15" s="6">
        <f>SUMIFS('Table 7 - Full data'!C:C,'Table 7 - Full data'!$A:$A,$A15,'Table 7 - Full data'!$B:$B,$B$5)</f>
        <v>24350</v>
      </c>
      <c r="C15" s="7">
        <f>SUMIFS('Table 7 - Full data'!D:D,'Table 7 - Full data'!$A:$A,$A15,'Table 7 - Full data'!$B:$B,$B$5)</f>
        <v>0.04</v>
      </c>
      <c r="D15" s="6">
        <f>SUMIFS('Table 7 - Full data'!E:E,'Table 7 - Full data'!$A:$A,$A15,'Table 7 - Full data'!$B:$B,$B$5)</f>
        <v>24160</v>
      </c>
      <c r="E15" s="6">
        <f>SUMIFS('Table 7 - Full data'!F:F,'Table 7 - Full data'!$A:$A,$A15,'Table 7 - Full data'!$B:$B,$B$5)</f>
        <v>16010</v>
      </c>
      <c r="F15" s="6">
        <f>SUMIFS('Table 7 - Full data'!G:G,'Table 7 - Full data'!$A:$A,$A15,'Table 7 - Full data'!$B:$B,$B$5)</f>
        <v>7395</v>
      </c>
      <c r="G15" s="6">
        <f>SUMIFS('Table 7 - Full data'!H:H,'Table 7 - Full data'!$A:$A,$A15,'Table 7 - Full data'!$B:$B,$B$5)</f>
        <v>755</v>
      </c>
      <c r="H15" s="7">
        <f>SUMIFS('Table 7 - Full data'!I:I,'Table 7 - Full data'!$A:$A,$A15,'Table 7 - Full data'!$B:$B,$B$5)</f>
        <v>0.66</v>
      </c>
      <c r="I15" s="7">
        <f>SUMIFS('Table 7 - Full data'!J:J,'Table 7 - Full data'!$A:$A,$A15,'Table 7 - Full data'!$B:$B,$B$5)</f>
        <v>0.31</v>
      </c>
      <c r="J15" s="15">
        <f>SUMIFS('Table 7 - Full data'!K:K,'Table 7 - Full data'!$A:$A,$A15,'Table 7 - Full data'!$B:$B,$B$5)</f>
        <v>0.03</v>
      </c>
    </row>
    <row r="16" spans="1:10" x14ac:dyDescent="0.35">
      <c r="A16" s="5" t="s">
        <v>337</v>
      </c>
      <c r="B16" s="6">
        <f>SUMIFS('Table 7 - Full data'!C:C,'Table 7 - Full data'!$A:$A,$A16,'Table 7 - Full data'!$B:$B,$B$5)</f>
        <v>75435</v>
      </c>
      <c r="C16" s="7">
        <f>SUMIFS('Table 7 - Full data'!D:D,'Table 7 - Full data'!$A:$A,$A16,'Table 7 - Full data'!$B:$B,$B$5)</f>
        <v>0.14000000000000001</v>
      </c>
      <c r="D16" s="6">
        <f>SUMIFS('Table 7 - Full data'!E:E,'Table 7 - Full data'!$A:$A,$A16,'Table 7 - Full data'!$B:$B,$B$5)</f>
        <v>74905</v>
      </c>
      <c r="E16" s="6">
        <f>SUMIFS('Table 7 - Full data'!F:F,'Table 7 - Full data'!$A:$A,$A16,'Table 7 - Full data'!$B:$B,$B$5)</f>
        <v>50560</v>
      </c>
      <c r="F16" s="6">
        <f>SUMIFS('Table 7 - Full data'!G:G,'Table 7 - Full data'!$A:$A,$A16,'Table 7 - Full data'!$B:$B,$B$5)</f>
        <v>21910</v>
      </c>
      <c r="G16" s="6">
        <f>SUMIFS('Table 7 - Full data'!H:H,'Table 7 - Full data'!$A:$A,$A16,'Table 7 - Full data'!$B:$B,$B$5)</f>
        <v>2435</v>
      </c>
      <c r="H16" s="7">
        <f>SUMIFS('Table 7 - Full data'!I:I,'Table 7 - Full data'!$A:$A,$A16,'Table 7 - Full data'!$B:$B,$B$5)</f>
        <v>0.67</v>
      </c>
      <c r="I16" s="7">
        <f>SUMIFS('Table 7 - Full data'!J:J,'Table 7 - Full data'!$A:$A,$A16,'Table 7 - Full data'!$B:$B,$B$5)</f>
        <v>0.28999999999999998</v>
      </c>
      <c r="J16" s="15">
        <f>SUMIFS('Table 7 - Full data'!K:K,'Table 7 - Full data'!$A:$A,$A16,'Table 7 - Full data'!$B:$B,$B$5)</f>
        <v>0.03</v>
      </c>
    </row>
    <row r="17" spans="1:10" x14ac:dyDescent="0.35">
      <c r="A17" s="5" t="s">
        <v>338</v>
      </c>
      <c r="B17" s="6">
        <f>SUMIFS('Table 7 - Full data'!C:C,'Table 7 - Full data'!$A:$A,$A17,'Table 7 - Full data'!$B:$B,$B$5)</f>
        <v>73885</v>
      </c>
      <c r="C17" s="7">
        <f>SUMIFS('Table 7 - Full data'!D:D,'Table 7 - Full data'!$A:$A,$A17,'Table 7 - Full data'!$B:$B,$B$5)</f>
        <v>0.13</v>
      </c>
      <c r="D17" s="6">
        <f>SUMIFS('Table 7 - Full data'!E:E,'Table 7 - Full data'!$A:$A,$A17,'Table 7 - Full data'!$B:$B,$B$5)</f>
        <v>73340</v>
      </c>
      <c r="E17" s="6">
        <f>SUMIFS('Table 7 - Full data'!F:F,'Table 7 - Full data'!$A:$A,$A17,'Table 7 - Full data'!$B:$B,$B$5)</f>
        <v>48780</v>
      </c>
      <c r="F17" s="6">
        <f>SUMIFS('Table 7 - Full data'!G:G,'Table 7 - Full data'!$A:$A,$A17,'Table 7 - Full data'!$B:$B,$B$5)</f>
        <v>22160</v>
      </c>
      <c r="G17" s="6">
        <f>SUMIFS('Table 7 - Full data'!H:H,'Table 7 - Full data'!$A:$A,$A17,'Table 7 - Full data'!$B:$B,$B$5)</f>
        <v>2400</v>
      </c>
      <c r="H17" s="7">
        <f>SUMIFS('Table 7 - Full data'!I:I,'Table 7 - Full data'!$A:$A,$A17,'Table 7 - Full data'!$B:$B,$B$5)</f>
        <v>0.67</v>
      </c>
      <c r="I17" s="7">
        <f>SUMIFS('Table 7 - Full data'!J:J,'Table 7 - Full data'!$A:$A,$A17,'Table 7 - Full data'!$B:$B,$B$5)</f>
        <v>0.3</v>
      </c>
      <c r="J17" s="15">
        <f>SUMIFS('Table 7 - Full data'!K:K,'Table 7 - Full data'!$A:$A,$A17,'Table 7 - Full data'!$B:$B,$B$5)</f>
        <v>0.03</v>
      </c>
    </row>
    <row r="18" spans="1:10" x14ac:dyDescent="0.35">
      <c r="A18" s="5" t="s">
        <v>339</v>
      </c>
      <c r="B18" s="6">
        <f>SUMIFS('Table 7 - Full data'!C:C,'Table 7 - Full data'!$A:$A,$A18,'Table 7 - Full data'!$B:$B,$B$5)</f>
        <v>1125</v>
      </c>
      <c r="C18" s="7">
        <f>SUMIFS('Table 7 - Full data'!D:D,'Table 7 - Full data'!$A:$A,$A18,'Table 7 - Full data'!$B:$B,$B$5)</f>
        <v>0</v>
      </c>
      <c r="D18" s="6">
        <f>SUMIFS('Table 7 - Full data'!E:E,'Table 7 - Full data'!$A:$A,$A18,'Table 7 - Full data'!$B:$B,$B$5)</f>
        <v>1120</v>
      </c>
      <c r="E18" s="6">
        <f>SUMIFS('Table 7 - Full data'!F:F,'Table 7 - Full data'!$A:$A,$A18,'Table 7 - Full data'!$B:$B,$B$5)</f>
        <v>685</v>
      </c>
      <c r="F18" s="6">
        <f>SUMIFS('Table 7 - Full data'!G:G,'Table 7 - Full data'!$A:$A,$A18,'Table 7 - Full data'!$B:$B,$B$5)</f>
        <v>405</v>
      </c>
      <c r="G18" s="6">
        <f>SUMIFS('Table 7 - Full data'!H:H,'Table 7 - Full data'!$A:$A,$A18,'Table 7 - Full data'!$B:$B,$B$5)</f>
        <v>30</v>
      </c>
      <c r="H18" s="7">
        <f>SUMIFS('Table 7 - Full data'!I:I,'Table 7 - Full data'!$A:$A,$A18,'Table 7 - Full data'!$B:$B,$B$5)</f>
        <v>0.61</v>
      </c>
      <c r="I18" s="7">
        <f>SUMIFS('Table 7 - Full data'!J:J,'Table 7 - Full data'!$A:$A,$A18,'Table 7 - Full data'!$B:$B,$B$5)</f>
        <v>0.36</v>
      </c>
      <c r="J18" s="15">
        <f>SUMIFS('Table 7 - Full data'!K:K,'Table 7 - Full data'!$A:$A,$A18,'Table 7 - Full data'!$B:$B,$B$5)</f>
        <v>0.03</v>
      </c>
    </row>
    <row r="19" spans="1:10" x14ac:dyDescent="0.35">
      <c r="A19" s="5" t="s">
        <v>340</v>
      </c>
      <c r="B19" s="6">
        <f>SUMIFS('Table 7 - Full data'!C:C,'Table 7 - Full data'!$A:$A,$A19,'Table 7 - Full data'!$B:$B,$B$5)</f>
        <v>1205</v>
      </c>
      <c r="C19" s="7">
        <f>SUMIFS('Table 7 - Full data'!D:D,'Table 7 - Full data'!$A:$A,$A19,'Table 7 - Full data'!$B:$B,$B$5)</f>
        <v>0</v>
      </c>
      <c r="D19" s="6">
        <f>SUMIFS('Table 7 - Full data'!E:E,'Table 7 - Full data'!$A:$A,$A19,'Table 7 - Full data'!$B:$B,$B$5)</f>
        <v>1195</v>
      </c>
      <c r="E19" s="6">
        <f>SUMIFS('Table 7 - Full data'!F:F,'Table 7 - Full data'!$A:$A,$A19,'Table 7 - Full data'!$B:$B,$B$5)</f>
        <v>740</v>
      </c>
      <c r="F19" s="6">
        <f>SUMIFS('Table 7 - Full data'!G:G,'Table 7 - Full data'!$A:$A,$A19,'Table 7 - Full data'!$B:$B,$B$5)</f>
        <v>420</v>
      </c>
      <c r="G19" s="6">
        <f>SUMIFS('Table 7 - Full data'!H:H,'Table 7 - Full data'!$A:$A,$A19,'Table 7 - Full data'!$B:$B,$B$5)</f>
        <v>35</v>
      </c>
      <c r="H19" s="7">
        <f>SUMIFS('Table 7 - Full data'!I:I,'Table 7 - Full data'!$A:$A,$A19,'Table 7 - Full data'!$B:$B,$B$5)</f>
        <v>0.62</v>
      </c>
      <c r="I19" s="7">
        <f>SUMIFS('Table 7 - Full data'!J:J,'Table 7 - Full data'!$A:$A,$A19,'Table 7 - Full data'!$B:$B,$B$5)</f>
        <v>0.35</v>
      </c>
      <c r="J19" s="15">
        <f>SUMIFS('Table 7 - Full data'!K:K,'Table 7 - Full data'!$A:$A,$A19,'Table 7 - Full data'!$B:$B,$B$5)</f>
        <v>0.03</v>
      </c>
    </row>
    <row r="20" spans="1:10" x14ac:dyDescent="0.35">
      <c r="A20" s="5" t="s">
        <v>341</v>
      </c>
      <c r="B20" s="6">
        <f>SUMIFS('Table 7 - Full data'!C:C,'Table 7 - Full data'!$A:$A,$A20,'Table 7 - Full data'!$B:$B,$B$5)</f>
        <v>39815</v>
      </c>
      <c r="C20" s="7">
        <f>SUMIFS('Table 7 - Full data'!D:D,'Table 7 - Full data'!$A:$A,$A20,'Table 7 - Full data'!$B:$B,$B$5)</f>
        <v>7.0000000000000007E-2</v>
      </c>
      <c r="D20" s="6">
        <f>SUMIFS('Table 7 - Full data'!E:E,'Table 7 - Full data'!$A:$A,$A20,'Table 7 - Full data'!$B:$B,$B$5)</f>
        <v>39495</v>
      </c>
      <c r="E20" s="6">
        <f>SUMIFS('Table 7 - Full data'!F:F,'Table 7 - Full data'!$A:$A,$A20,'Table 7 - Full data'!$B:$B,$B$5)</f>
        <v>27000</v>
      </c>
      <c r="F20" s="6">
        <f>SUMIFS('Table 7 - Full data'!G:G,'Table 7 - Full data'!$A:$A,$A20,'Table 7 - Full data'!$B:$B,$B$5)</f>
        <v>11240</v>
      </c>
      <c r="G20" s="6">
        <f>SUMIFS('Table 7 - Full data'!H:H,'Table 7 - Full data'!$A:$A,$A20,'Table 7 - Full data'!$B:$B,$B$5)</f>
        <v>1250</v>
      </c>
      <c r="H20" s="7">
        <f>SUMIFS('Table 7 - Full data'!I:I,'Table 7 - Full data'!$A:$A,$A20,'Table 7 - Full data'!$B:$B,$B$5)</f>
        <v>0.68</v>
      </c>
      <c r="I20" s="7">
        <f>SUMIFS('Table 7 - Full data'!J:J,'Table 7 - Full data'!$A:$A,$A20,'Table 7 - Full data'!$B:$B,$B$5)</f>
        <v>0.28000000000000003</v>
      </c>
      <c r="J20" s="15">
        <f>SUMIFS('Table 7 - Full data'!K:K,'Table 7 - Full data'!$A:$A,$A20,'Table 7 - Full data'!$B:$B,$B$5)</f>
        <v>0.03</v>
      </c>
    </row>
    <row r="21" spans="1:10" x14ac:dyDescent="0.35">
      <c r="A21" s="5" t="s">
        <v>342</v>
      </c>
      <c r="B21" s="6">
        <f>SUMIFS('Table 7 - Full data'!C:C,'Table 7 - Full data'!$A:$A,$A21,'Table 7 - Full data'!$B:$B,$B$5)</f>
        <v>1525</v>
      </c>
      <c r="C21" s="7">
        <f>SUMIFS('Table 7 - Full data'!D:D,'Table 7 - Full data'!$A:$A,$A21,'Table 7 - Full data'!$B:$B,$B$5)</f>
        <v>0</v>
      </c>
      <c r="D21" s="6">
        <f>SUMIFS('Table 7 - Full data'!E:E,'Table 7 - Full data'!$A:$A,$A21,'Table 7 - Full data'!$B:$B,$B$5)</f>
        <v>1515</v>
      </c>
      <c r="E21" s="6">
        <f>SUMIFS('Table 7 - Full data'!F:F,'Table 7 - Full data'!$A:$A,$A21,'Table 7 - Full data'!$B:$B,$B$5)</f>
        <v>945</v>
      </c>
      <c r="F21" s="6">
        <f>SUMIFS('Table 7 - Full data'!G:G,'Table 7 - Full data'!$A:$A,$A21,'Table 7 - Full data'!$B:$B,$B$5)</f>
        <v>530</v>
      </c>
      <c r="G21" s="6">
        <f>SUMIFS('Table 7 - Full data'!H:H,'Table 7 - Full data'!$A:$A,$A21,'Table 7 - Full data'!$B:$B,$B$5)</f>
        <v>40</v>
      </c>
      <c r="H21" s="7">
        <f>SUMIFS('Table 7 - Full data'!I:I,'Table 7 - Full data'!$A:$A,$A21,'Table 7 - Full data'!$B:$B,$B$5)</f>
        <v>0.63</v>
      </c>
      <c r="I21" s="7">
        <f>SUMIFS('Table 7 - Full data'!J:J,'Table 7 - Full data'!$A:$A,$A21,'Table 7 - Full data'!$B:$B,$B$5)</f>
        <v>0.35</v>
      </c>
      <c r="J21" s="15">
        <f>SUMIFS('Table 7 - Full data'!K:K,'Table 7 - Full data'!$A:$A,$A21,'Table 7 - Full data'!$B:$B,$B$5)</f>
        <v>0.03</v>
      </c>
    </row>
    <row r="22" spans="1:10" x14ac:dyDescent="0.35">
      <c r="A22" s="5" t="s">
        <v>318</v>
      </c>
      <c r="B22" s="6">
        <f>SUMIFS('Table 7 - Full data'!C:C,'Table 7 - Full data'!$A:$A,$A22,'Table 7 - Full data'!$B:$B,$B$5)</f>
        <v>13945</v>
      </c>
      <c r="C22" s="7">
        <f>SUMIFS('Table 7 - Full data'!D:D,'Table 7 - Full data'!$A:$A,$A22,'Table 7 - Full data'!$B:$B,$B$5)</f>
        <v>0.03</v>
      </c>
      <c r="D22" s="6">
        <f>SUMIFS('Table 7 - Full data'!E:E,'Table 7 - Full data'!$A:$A,$A22,'Table 7 - Full data'!$B:$B,$B$5)</f>
        <v>13930</v>
      </c>
      <c r="E22" s="6">
        <f>SUMIFS('Table 7 - Full data'!F:F,'Table 7 - Full data'!$A:$A,$A22,'Table 7 - Full data'!$B:$B,$B$5)</f>
        <v>2625</v>
      </c>
      <c r="F22" s="6">
        <f>SUMIFS('Table 7 - Full data'!G:G,'Table 7 - Full data'!$A:$A,$A22,'Table 7 - Full data'!$B:$B,$B$5)</f>
        <v>11020</v>
      </c>
      <c r="G22" s="6">
        <f>SUMIFS('Table 7 - Full data'!H:H,'Table 7 - Full data'!$A:$A,$A22,'Table 7 - Full data'!$B:$B,$B$5)</f>
        <v>280</v>
      </c>
      <c r="H22" s="7">
        <f>SUMIFS('Table 7 - Full data'!I:I,'Table 7 - Full data'!$A:$A,$A22,'Table 7 - Full data'!$B:$B,$B$5)</f>
        <v>0.19</v>
      </c>
      <c r="I22" s="7">
        <f>SUMIFS('Table 7 - Full data'!J:J,'Table 7 - Full data'!$A:$A,$A22,'Table 7 - Full data'!$B:$B,$B$5)</f>
        <v>0.79</v>
      </c>
      <c r="J22" s="15">
        <f>SUMIFS('Table 7 - Full data'!K:K,'Table 7 - Full data'!$A:$A,$A22,'Table 7 - Full data'!$B:$B,$B$5)</f>
        <v>0.02</v>
      </c>
    </row>
    <row r="23" spans="1:10" x14ac:dyDescent="0.35">
      <c r="A23" s="5" t="s">
        <v>319</v>
      </c>
      <c r="B23" s="6">
        <f>SUMIFS('Table 7 - Full data'!C:C,'Table 7 - Full data'!$A:$A,$A23,'Table 7 - Full data'!$B:$B,$B$5)</f>
        <v>1100</v>
      </c>
      <c r="C23" s="7">
        <f>SUMIFS('Table 7 - Full data'!D:D,'Table 7 - Full data'!$A:$A,$A23,'Table 7 - Full data'!$B:$B,$B$5)</f>
        <v>0</v>
      </c>
      <c r="D23" s="6">
        <f>SUMIFS('Table 7 - Full data'!E:E,'Table 7 - Full data'!$A:$A,$A23,'Table 7 - Full data'!$B:$B,$B$5)</f>
        <v>975</v>
      </c>
      <c r="E23" s="6">
        <f>SUMIFS('Table 7 - Full data'!F:F,'Table 7 - Full data'!$A:$A,$A23,'Table 7 - Full data'!$B:$B,$B$5)</f>
        <v>370</v>
      </c>
      <c r="F23" s="6">
        <f>SUMIFS('Table 7 - Full data'!G:G,'Table 7 - Full data'!$A:$A,$A23,'Table 7 - Full data'!$B:$B,$B$5)</f>
        <v>150</v>
      </c>
      <c r="G23" s="6">
        <f>SUMIFS('Table 7 - Full data'!H:H,'Table 7 - Full data'!$A:$A,$A23,'Table 7 - Full data'!$B:$B,$B$5)</f>
        <v>460</v>
      </c>
      <c r="H23" s="7">
        <f>SUMIFS('Table 7 - Full data'!I:I,'Table 7 - Full data'!$A:$A,$A23,'Table 7 - Full data'!$B:$B,$B$5)</f>
        <v>0.38</v>
      </c>
      <c r="I23" s="7">
        <f>SUMIFS('Table 7 - Full data'!J:J,'Table 7 - Full data'!$A:$A,$A23,'Table 7 - Full data'!$B:$B,$B$5)</f>
        <v>0.15</v>
      </c>
      <c r="J23" s="15">
        <f>SUMIFS('Table 7 - Full data'!K:K,'Table 7 - Full data'!$A:$A,$A23,'Table 7 - Full data'!$B:$B,$B$5)</f>
        <v>0.47</v>
      </c>
    </row>
    <row r="24" spans="1:10" x14ac:dyDescent="0.35">
      <c r="A24" s="5" t="s">
        <v>320</v>
      </c>
      <c r="B24" s="6">
        <f>SUMIFS('Table 7 - Full data'!C:C,'Table 7 - Full data'!$A:$A,$A24,'Table 7 - Full data'!$B:$B,$B$5)</f>
        <v>980</v>
      </c>
      <c r="C24" s="7">
        <f>SUMIFS('Table 7 - Full data'!D:D,'Table 7 - Full data'!$A:$A,$A24,'Table 7 - Full data'!$B:$B,$B$5)</f>
        <v>0</v>
      </c>
      <c r="D24" s="6">
        <f>SUMIFS('Table 7 - Full data'!E:E,'Table 7 - Full data'!$A:$A,$A24,'Table 7 - Full data'!$B:$B,$B$5)</f>
        <v>965</v>
      </c>
      <c r="E24" s="6">
        <f>SUMIFS('Table 7 - Full data'!F:F,'Table 7 - Full data'!$A:$A,$A24,'Table 7 - Full data'!$B:$B,$B$5)</f>
        <v>680</v>
      </c>
      <c r="F24" s="6">
        <f>SUMIFS('Table 7 - Full data'!G:G,'Table 7 - Full data'!$A:$A,$A24,'Table 7 - Full data'!$B:$B,$B$5)</f>
        <v>245</v>
      </c>
      <c r="G24" s="6">
        <f>SUMIFS('Table 7 - Full data'!H:H,'Table 7 - Full data'!$A:$A,$A24,'Table 7 - Full data'!$B:$B,$B$5)</f>
        <v>35</v>
      </c>
      <c r="H24" s="7">
        <f>SUMIFS('Table 7 - Full data'!I:I,'Table 7 - Full data'!$A:$A,$A24,'Table 7 - Full data'!$B:$B,$B$5)</f>
        <v>0.71</v>
      </c>
      <c r="I24" s="7">
        <f>SUMIFS('Table 7 - Full data'!J:J,'Table 7 - Full data'!$A:$A,$A24,'Table 7 - Full data'!$B:$B,$B$5)</f>
        <v>0.26</v>
      </c>
      <c r="J24" s="15">
        <f>SUMIFS('Table 7 - Full data'!K:K,'Table 7 - Full data'!$A:$A,$A24,'Table 7 - Full data'!$B:$B,$B$5)</f>
        <v>0.04</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lookup'!$A3:$A11</xm:f>
          </x14:formula1>
          <xm:sqref>B5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4"/>
  <sheetViews>
    <sheetView workbookViewId="0"/>
  </sheetViews>
  <sheetFormatPr defaultColWidth="10.58203125" defaultRowHeight="15.5" x14ac:dyDescent="0.35"/>
  <cols>
    <col min="1" max="1" width="32.58203125" customWidth="1"/>
    <col min="2" max="13" width="16.58203125" customWidth="1"/>
  </cols>
  <sheetData>
    <row r="1" spans="1:13" ht="19.5" x14ac:dyDescent="0.45">
      <c r="A1" s="13" t="s">
        <v>457</v>
      </c>
    </row>
    <row r="2" spans="1:13" x14ac:dyDescent="0.35">
      <c r="A2" t="s">
        <v>445</v>
      </c>
    </row>
    <row r="3" spans="1:13" x14ac:dyDescent="0.35">
      <c r="A3" t="s">
        <v>458</v>
      </c>
    </row>
    <row r="4" spans="1:13" x14ac:dyDescent="0.35">
      <c r="A4" t="s">
        <v>478</v>
      </c>
    </row>
    <row r="5" spans="1:13" x14ac:dyDescent="0.35">
      <c r="A5" s="50" t="s">
        <v>477</v>
      </c>
      <c r="B5" s="49" t="s">
        <v>424</v>
      </c>
    </row>
    <row r="6" spans="1:13" ht="77.5" x14ac:dyDescent="0.35">
      <c r="A6" s="51" t="s">
        <v>331</v>
      </c>
      <c r="B6" s="4" t="s">
        <v>165</v>
      </c>
      <c r="C6" s="4" t="s">
        <v>166</v>
      </c>
      <c r="D6" s="4" t="s">
        <v>321</v>
      </c>
      <c r="E6" s="4" t="s">
        <v>322</v>
      </c>
      <c r="F6" s="4" t="s">
        <v>323</v>
      </c>
      <c r="G6" s="4" t="s">
        <v>324</v>
      </c>
      <c r="H6" s="4" t="s">
        <v>325</v>
      </c>
      <c r="I6" s="4" t="s">
        <v>326</v>
      </c>
      <c r="J6" s="4" t="s">
        <v>327</v>
      </c>
      <c r="K6" s="4" t="s">
        <v>328</v>
      </c>
      <c r="L6" s="4" t="s">
        <v>329</v>
      </c>
      <c r="M6" s="24" t="s">
        <v>330</v>
      </c>
    </row>
    <row r="7" spans="1:13" x14ac:dyDescent="0.35">
      <c r="A7" s="27" t="s">
        <v>174</v>
      </c>
      <c r="B7" s="28">
        <f>SUMIFS('Table 8 - Full data'!C:C,'Table 8 - Full data'!$A:$A,$A7,'Table 8 - Full data'!$B:$B,$B$5)</f>
        <v>548235</v>
      </c>
      <c r="C7" s="29">
        <f>SUMIFS('Table 8 - Full data'!D:D,'Table 8 - Full data'!$A:$A,$A7,'Table 8 - Full data'!$B:$B,$B$5)</f>
        <v>1</v>
      </c>
      <c r="D7" s="28">
        <f>SUMIFS('Table 8 - Full data'!E:E,'Table 8 - Full data'!$A:$A,$A7,'Table 8 - Full data'!$B:$B,$B$5)</f>
        <v>225005</v>
      </c>
      <c r="E7" s="28">
        <f>SUMIFS('Table 8 - Full data'!F:F,'Table 8 - Full data'!$A:$A,$A7,'Table 8 - Full data'!$B:$B,$B$5)</f>
        <v>162180</v>
      </c>
      <c r="F7" s="28">
        <f>SUMIFS('Table 8 - Full data'!G:G,'Table 8 - Full data'!$A:$A,$A7,'Table 8 - Full data'!$B:$B,$B$5)</f>
        <v>117685</v>
      </c>
      <c r="G7" s="28">
        <f>SUMIFS('Table 8 - Full data'!H:H,'Table 8 - Full data'!$A:$A,$A7,'Table 8 - Full data'!$B:$B,$B$5)</f>
        <v>348570</v>
      </c>
      <c r="H7" s="28">
        <f>SUMIFS('Table 8 - Full data'!I:I,'Table 8 - Full data'!$A:$A,$A7,'Table 8 - Full data'!$B:$B,$B$5)</f>
        <v>58910</v>
      </c>
      <c r="I7" s="29">
        <f>SUMIFS('Table 8 - Full data'!J:J,'Table 8 - Full data'!$A:$A,$A7,'Table 8 - Full data'!$B:$B,$B$5)</f>
        <v>0.41</v>
      </c>
      <c r="J7" s="29">
        <f>SUMIFS('Table 8 - Full data'!K:K,'Table 8 - Full data'!$A:$A,$A7,'Table 8 - Full data'!$B:$B,$B$5)</f>
        <v>0.3</v>
      </c>
      <c r="K7" s="29">
        <f>SUMIFS('Table 8 - Full data'!L:L,'Table 8 - Full data'!$A:$A,$A7,'Table 8 - Full data'!$B:$B,$B$5)</f>
        <v>0.21</v>
      </c>
      <c r="L7" s="29">
        <f>SUMIFS('Table 8 - Full data'!M:M,'Table 8 - Full data'!$A:$A,$A7,'Table 8 - Full data'!$B:$B,$B$5)</f>
        <v>0.64</v>
      </c>
      <c r="M7" s="30">
        <f>SUMIFS('Table 8 - Full data'!N:N,'Table 8 - Full data'!$A:$A,$A7,'Table 8 - Full data'!$B:$B,$B$5)</f>
        <v>0.11</v>
      </c>
    </row>
    <row r="8" spans="1:13" x14ac:dyDescent="0.35">
      <c r="A8" s="5" t="s">
        <v>332</v>
      </c>
      <c r="B8" s="6">
        <f>SUMIFS('Table 8 - Full data'!C:C,'Table 8 - Full data'!$A:$A,$A8,'Table 8 - Full data'!$B:$B,$B$5)</f>
        <v>44110</v>
      </c>
      <c r="C8" s="7">
        <f>SUMIFS('Table 8 - Full data'!D:D,'Table 8 - Full data'!$A:$A,$A8,'Table 8 - Full data'!$B:$B,$B$5)</f>
        <v>0.08</v>
      </c>
      <c r="D8" s="6">
        <f>SUMIFS('Table 8 - Full data'!E:E,'Table 8 - Full data'!$A:$A,$A8,'Table 8 - Full data'!$B:$B,$B$5)</f>
        <v>17715</v>
      </c>
      <c r="E8" s="6">
        <f>SUMIFS('Table 8 - Full data'!F:F,'Table 8 - Full data'!$A:$A,$A8,'Table 8 - Full data'!$B:$B,$B$5)</f>
        <v>13390</v>
      </c>
      <c r="F8" s="6">
        <f>SUMIFS('Table 8 - Full data'!G:G,'Table 8 - Full data'!$A:$A,$A8,'Table 8 - Full data'!$B:$B,$B$5)</f>
        <v>9665</v>
      </c>
      <c r="G8" s="6">
        <f>SUMIFS('Table 8 - Full data'!H:H,'Table 8 - Full data'!$A:$A,$A8,'Table 8 - Full data'!$B:$B,$B$5)</f>
        <v>27765</v>
      </c>
      <c r="H8" s="6">
        <f>SUMIFS('Table 8 - Full data'!I:I,'Table 8 - Full data'!$A:$A,$A8,'Table 8 - Full data'!$B:$B,$B$5)</f>
        <v>4700</v>
      </c>
      <c r="I8" s="7">
        <f>SUMIFS('Table 8 - Full data'!J:J,'Table 8 - Full data'!$A:$A,$A8,'Table 8 - Full data'!$B:$B,$B$5)</f>
        <v>0.4</v>
      </c>
      <c r="J8" s="7">
        <f>SUMIFS('Table 8 - Full data'!K:K,'Table 8 - Full data'!$A:$A,$A8,'Table 8 - Full data'!$B:$B,$B$5)</f>
        <v>0.3</v>
      </c>
      <c r="K8" s="7">
        <f>SUMIFS('Table 8 - Full data'!L:L,'Table 8 - Full data'!$A:$A,$A8,'Table 8 - Full data'!$B:$B,$B$5)</f>
        <v>0.22</v>
      </c>
      <c r="L8" s="7">
        <f>SUMIFS('Table 8 - Full data'!M:M,'Table 8 - Full data'!$A:$A,$A8,'Table 8 - Full data'!$B:$B,$B$5)</f>
        <v>0.63</v>
      </c>
      <c r="M8" s="15">
        <f>SUMIFS('Table 8 - Full data'!N:N,'Table 8 - Full data'!$A:$A,$A8,'Table 8 - Full data'!$B:$B,$B$5)</f>
        <v>0.11</v>
      </c>
    </row>
    <row r="9" spans="1:13" x14ac:dyDescent="0.35">
      <c r="A9" s="5" t="s">
        <v>333</v>
      </c>
      <c r="B9" s="6">
        <f>SUMIFS('Table 8 - Full data'!C:C,'Table 8 - Full data'!$A:$A,$A9,'Table 8 - Full data'!$B:$B,$B$5)</f>
        <v>8990</v>
      </c>
      <c r="C9" s="7">
        <f>SUMIFS('Table 8 - Full data'!D:D,'Table 8 - Full data'!$A:$A,$A9,'Table 8 - Full data'!$B:$B,$B$5)</f>
        <v>0.02</v>
      </c>
      <c r="D9" s="6">
        <f>SUMIFS('Table 8 - Full data'!E:E,'Table 8 - Full data'!$A:$A,$A9,'Table 8 - Full data'!$B:$B,$B$5)</f>
        <v>3625</v>
      </c>
      <c r="E9" s="6">
        <f>SUMIFS('Table 8 - Full data'!F:F,'Table 8 - Full data'!$A:$A,$A9,'Table 8 - Full data'!$B:$B,$B$5)</f>
        <v>2705</v>
      </c>
      <c r="F9" s="6">
        <f>SUMIFS('Table 8 - Full data'!G:G,'Table 8 - Full data'!$A:$A,$A9,'Table 8 - Full data'!$B:$B,$B$5)</f>
        <v>2150</v>
      </c>
      <c r="G9" s="6">
        <f>SUMIFS('Table 8 - Full data'!H:H,'Table 8 - Full data'!$A:$A,$A9,'Table 8 - Full data'!$B:$B,$B$5)</f>
        <v>5680</v>
      </c>
      <c r="H9" s="6">
        <f>SUMIFS('Table 8 - Full data'!I:I,'Table 8 - Full data'!$A:$A,$A9,'Table 8 - Full data'!$B:$B,$B$5)</f>
        <v>890</v>
      </c>
      <c r="I9" s="7">
        <f>SUMIFS('Table 8 - Full data'!J:J,'Table 8 - Full data'!$A:$A,$A9,'Table 8 - Full data'!$B:$B,$B$5)</f>
        <v>0.4</v>
      </c>
      <c r="J9" s="7">
        <f>SUMIFS('Table 8 - Full data'!K:K,'Table 8 - Full data'!$A:$A,$A9,'Table 8 - Full data'!$B:$B,$B$5)</f>
        <v>0.3</v>
      </c>
      <c r="K9" s="7">
        <f>SUMIFS('Table 8 - Full data'!L:L,'Table 8 - Full data'!$A:$A,$A9,'Table 8 - Full data'!$B:$B,$B$5)</f>
        <v>0.24</v>
      </c>
      <c r="L9" s="7">
        <f>SUMIFS('Table 8 - Full data'!M:M,'Table 8 - Full data'!$A:$A,$A9,'Table 8 - Full data'!$B:$B,$B$5)</f>
        <v>0.63</v>
      </c>
      <c r="M9" s="15">
        <f>SUMIFS('Table 8 - Full data'!N:N,'Table 8 - Full data'!$A:$A,$A9,'Table 8 - Full data'!$B:$B,$B$5)</f>
        <v>0.1</v>
      </c>
    </row>
    <row r="10" spans="1:13" x14ac:dyDescent="0.35">
      <c r="A10" s="5" t="s">
        <v>292</v>
      </c>
      <c r="B10" s="6">
        <f>SUMIFS('Table 8 - Full data'!C:C,'Table 8 - Full data'!$A:$A,$A10,'Table 8 - Full data'!$B:$B,$B$5)</f>
        <v>14280</v>
      </c>
      <c r="C10" s="7">
        <f>SUMIFS('Table 8 - Full data'!D:D,'Table 8 - Full data'!$A:$A,$A10,'Table 8 - Full data'!$B:$B,$B$5)</f>
        <v>0.03</v>
      </c>
      <c r="D10" s="6">
        <f>SUMIFS('Table 8 - Full data'!E:E,'Table 8 - Full data'!$A:$A,$A10,'Table 8 - Full data'!$B:$B,$B$5)</f>
        <v>5670</v>
      </c>
      <c r="E10" s="6">
        <f>SUMIFS('Table 8 - Full data'!F:F,'Table 8 - Full data'!$A:$A,$A10,'Table 8 - Full data'!$B:$B,$B$5)</f>
        <v>4610</v>
      </c>
      <c r="F10" s="6">
        <f>SUMIFS('Table 8 - Full data'!G:G,'Table 8 - Full data'!$A:$A,$A10,'Table 8 - Full data'!$B:$B,$B$5)</f>
        <v>3325</v>
      </c>
      <c r="G10" s="6">
        <f>SUMIFS('Table 8 - Full data'!H:H,'Table 8 - Full data'!$A:$A,$A10,'Table 8 - Full data'!$B:$B,$B$5)</f>
        <v>9165</v>
      </c>
      <c r="H10" s="6">
        <f>SUMIFS('Table 8 - Full data'!I:I,'Table 8 - Full data'!$A:$A,$A10,'Table 8 - Full data'!$B:$B,$B$5)</f>
        <v>1365</v>
      </c>
      <c r="I10" s="7">
        <f>SUMIFS('Table 8 - Full data'!J:J,'Table 8 - Full data'!$A:$A,$A10,'Table 8 - Full data'!$B:$B,$B$5)</f>
        <v>0.4</v>
      </c>
      <c r="J10" s="7">
        <f>SUMIFS('Table 8 - Full data'!K:K,'Table 8 - Full data'!$A:$A,$A10,'Table 8 - Full data'!$B:$B,$B$5)</f>
        <v>0.32</v>
      </c>
      <c r="K10" s="7">
        <f>SUMIFS('Table 8 - Full data'!L:L,'Table 8 - Full data'!$A:$A,$A10,'Table 8 - Full data'!$B:$B,$B$5)</f>
        <v>0.23</v>
      </c>
      <c r="L10" s="7">
        <f>SUMIFS('Table 8 - Full data'!M:M,'Table 8 - Full data'!$A:$A,$A10,'Table 8 - Full data'!$B:$B,$B$5)</f>
        <v>0.64</v>
      </c>
      <c r="M10" s="15">
        <f>SUMIFS('Table 8 - Full data'!N:N,'Table 8 - Full data'!$A:$A,$A10,'Table 8 - Full data'!$B:$B,$B$5)</f>
        <v>0.1</v>
      </c>
    </row>
    <row r="11" spans="1:13" x14ac:dyDescent="0.35">
      <c r="A11" s="5" t="s">
        <v>299</v>
      </c>
      <c r="B11" s="6">
        <f>SUMIFS('Table 8 - Full data'!C:C,'Table 8 - Full data'!$A:$A,$A11,'Table 8 - Full data'!$B:$B,$B$5)</f>
        <v>39670</v>
      </c>
      <c r="C11" s="7">
        <f>SUMIFS('Table 8 - Full data'!D:D,'Table 8 - Full data'!$A:$A,$A11,'Table 8 - Full data'!$B:$B,$B$5)</f>
        <v>7.0000000000000007E-2</v>
      </c>
      <c r="D11" s="6">
        <f>SUMIFS('Table 8 - Full data'!E:E,'Table 8 - Full data'!$A:$A,$A11,'Table 8 - Full data'!$B:$B,$B$5)</f>
        <v>16130</v>
      </c>
      <c r="E11" s="6">
        <f>SUMIFS('Table 8 - Full data'!F:F,'Table 8 - Full data'!$A:$A,$A11,'Table 8 - Full data'!$B:$B,$B$5)</f>
        <v>12420</v>
      </c>
      <c r="F11" s="6">
        <f>SUMIFS('Table 8 - Full data'!G:G,'Table 8 - Full data'!$A:$A,$A11,'Table 8 - Full data'!$B:$B,$B$5)</f>
        <v>8810</v>
      </c>
      <c r="G11" s="6">
        <f>SUMIFS('Table 8 - Full data'!H:H,'Table 8 - Full data'!$A:$A,$A11,'Table 8 - Full data'!$B:$B,$B$5)</f>
        <v>25525</v>
      </c>
      <c r="H11" s="6">
        <f>SUMIFS('Table 8 - Full data'!I:I,'Table 8 - Full data'!$A:$A,$A11,'Table 8 - Full data'!$B:$B,$B$5)</f>
        <v>3795</v>
      </c>
      <c r="I11" s="7">
        <f>SUMIFS('Table 8 - Full data'!J:J,'Table 8 - Full data'!$A:$A,$A11,'Table 8 - Full data'!$B:$B,$B$5)</f>
        <v>0.41</v>
      </c>
      <c r="J11" s="7">
        <f>SUMIFS('Table 8 - Full data'!K:K,'Table 8 - Full data'!$A:$A,$A11,'Table 8 - Full data'!$B:$B,$B$5)</f>
        <v>0.31</v>
      </c>
      <c r="K11" s="7">
        <f>SUMIFS('Table 8 - Full data'!L:L,'Table 8 - Full data'!$A:$A,$A11,'Table 8 - Full data'!$B:$B,$B$5)</f>
        <v>0.22</v>
      </c>
      <c r="L11" s="7">
        <f>SUMIFS('Table 8 - Full data'!M:M,'Table 8 - Full data'!$A:$A,$A11,'Table 8 - Full data'!$B:$B,$B$5)</f>
        <v>0.64</v>
      </c>
      <c r="M11" s="15">
        <f>SUMIFS('Table 8 - Full data'!N:N,'Table 8 - Full data'!$A:$A,$A11,'Table 8 - Full data'!$B:$B,$B$5)</f>
        <v>0.1</v>
      </c>
    </row>
    <row r="12" spans="1:13" x14ac:dyDescent="0.35">
      <c r="A12" s="5" t="s">
        <v>334</v>
      </c>
      <c r="B12" s="6">
        <f>SUMIFS('Table 8 - Full data'!C:C,'Table 8 - Full data'!$A:$A,$A12,'Table 8 - Full data'!$B:$B,$B$5)</f>
        <v>28415</v>
      </c>
      <c r="C12" s="7">
        <f>SUMIFS('Table 8 - Full data'!D:D,'Table 8 - Full data'!$A:$A,$A12,'Table 8 - Full data'!$B:$B,$B$5)</f>
        <v>0.05</v>
      </c>
      <c r="D12" s="6">
        <f>SUMIFS('Table 8 - Full data'!E:E,'Table 8 - Full data'!$A:$A,$A12,'Table 8 - Full data'!$B:$B,$B$5)</f>
        <v>11520</v>
      </c>
      <c r="E12" s="6">
        <f>SUMIFS('Table 8 - Full data'!F:F,'Table 8 - Full data'!$A:$A,$A12,'Table 8 - Full data'!$B:$B,$B$5)</f>
        <v>8490</v>
      </c>
      <c r="F12" s="6">
        <f>SUMIFS('Table 8 - Full data'!G:G,'Table 8 - Full data'!$A:$A,$A12,'Table 8 - Full data'!$B:$B,$B$5)</f>
        <v>6265</v>
      </c>
      <c r="G12" s="6">
        <f>SUMIFS('Table 8 - Full data'!H:H,'Table 8 - Full data'!$A:$A,$A12,'Table 8 - Full data'!$B:$B,$B$5)</f>
        <v>18300</v>
      </c>
      <c r="H12" s="6">
        <f>SUMIFS('Table 8 - Full data'!I:I,'Table 8 - Full data'!$A:$A,$A12,'Table 8 - Full data'!$B:$B,$B$5)</f>
        <v>2970</v>
      </c>
      <c r="I12" s="7">
        <f>SUMIFS('Table 8 - Full data'!J:J,'Table 8 - Full data'!$A:$A,$A12,'Table 8 - Full data'!$B:$B,$B$5)</f>
        <v>0.41</v>
      </c>
      <c r="J12" s="7">
        <f>SUMIFS('Table 8 - Full data'!K:K,'Table 8 - Full data'!$A:$A,$A12,'Table 8 - Full data'!$B:$B,$B$5)</f>
        <v>0.3</v>
      </c>
      <c r="K12" s="7">
        <f>SUMIFS('Table 8 - Full data'!L:L,'Table 8 - Full data'!$A:$A,$A12,'Table 8 - Full data'!$B:$B,$B$5)</f>
        <v>0.22</v>
      </c>
      <c r="L12" s="7">
        <f>SUMIFS('Table 8 - Full data'!M:M,'Table 8 - Full data'!$A:$A,$A12,'Table 8 - Full data'!$B:$B,$B$5)</f>
        <v>0.64</v>
      </c>
      <c r="M12" s="15">
        <f>SUMIFS('Table 8 - Full data'!N:N,'Table 8 - Full data'!$A:$A,$A12,'Table 8 - Full data'!$B:$B,$B$5)</f>
        <v>0.1</v>
      </c>
    </row>
    <row r="13" spans="1:13" x14ac:dyDescent="0.35">
      <c r="A13" s="5" t="s">
        <v>335</v>
      </c>
      <c r="B13" s="6">
        <f>SUMIFS('Table 8 - Full data'!C:C,'Table 8 - Full data'!$A:$A,$A13,'Table 8 - Full data'!$B:$B,$B$5)</f>
        <v>39710</v>
      </c>
      <c r="C13" s="7">
        <f>SUMIFS('Table 8 - Full data'!D:D,'Table 8 - Full data'!$A:$A,$A13,'Table 8 - Full data'!$B:$B,$B$5)</f>
        <v>7.0000000000000007E-2</v>
      </c>
      <c r="D13" s="6">
        <f>SUMIFS('Table 8 - Full data'!E:E,'Table 8 - Full data'!$A:$A,$A13,'Table 8 - Full data'!$B:$B,$B$5)</f>
        <v>16085</v>
      </c>
      <c r="E13" s="6">
        <f>SUMIFS('Table 8 - Full data'!F:F,'Table 8 - Full data'!$A:$A,$A13,'Table 8 - Full data'!$B:$B,$B$5)</f>
        <v>11760</v>
      </c>
      <c r="F13" s="6">
        <f>SUMIFS('Table 8 - Full data'!G:G,'Table 8 - Full data'!$A:$A,$A13,'Table 8 - Full data'!$B:$B,$B$5)</f>
        <v>8405</v>
      </c>
      <c r="G13" s="6">
        <f>SUMIFS('Table 8 - Full data'!H:H,'Table 8 - Full data'!$A:$A,$A13,'Table 8 - Full data'!$B:$B,$B$5)</f>
        <v>25735</v>
      </c>
      <c r="H13" s="6">
        <f>SUMIFS('Table 8 - Full data'!I:I,'Table 8 - Full data'!$A:$A,$A13,'Table 8 - Full data'!$B:$B,$B$5)</f>
        <v>4170</v>
      </c>
      <c r="I13" s="7">
        <f>SUMIFS('Table 8 - Full data'!J:J,'Table 8 - Full data'!$A:$A,$A13,'Table 8 - Full data'!$B:$B,$B$5)</f>
        <v>0.41</v>
      </c>
      <c r="J13" s="7">
        <f>SUMIFS('Table 8 - Full data'!K:K,'Table 8 - Full data'!$A:$A,$A13,'Table 8 - Full data'!$B:$B,$B$5)</f>
        <v>0.3</v>
      </c>
      <c r="K13" s="7">
        <f>SUMIFS('Table 8 - Full data'!L:L,'Table 8 - Full data'!$A:$A,$A13,'Table 8 - Full data'!$B:$B,$B$5)</f>
        <v>0.21</v>
      </c>
      <c r="L13" s="7">
        <f>SUMIFS('Table 8 - Full data'!M:M,'Table 8 - Full data'!$A:$A,$A13,'Table 8 - Full data'!$B:$B,$B$5)</f>
        <v>0.65</v>
      </c>
      <c r="M13" s="15">
        <f>SUMIFS('Table 8 - Full data'!N:N,'Table 8 - Full data'!$A:$A,$A13,'Table 8 - Full data'!$B:$B,$B$5)</f>
        <v>0.1</v>
      </c>
    </row>
    <row r="14" spans="1:13" x14ac:dyDescent="0.35">
      <c r="A14" s="5" t="s">
        <v>336</v>
      </c>
      <c r="B14" s="6">
        <f>SUMIFS('Table 8 - Full data'!C:C,'Table 8 - Full data'!$A:$A,$A14,'Table 8 - Full data'!$B:$B,$B$5)</f>
        <v>139695</v>
      </c>
      <c r="C14" s="7">
        <f>SUMIFS('Table 8 - Full data'!D:D,'Table 8 - Full data'!$A:$A,$A14,'Table 8 - Full data'!$B:$B,$B$5)</f>
        <v>0.25</v>
      </c>
      <c r="D14" s="6">
        <f>SUMIFS('Table 8 - Full data'!E:E,'Table 8 - Full data'!$A:$A,$A14,'Table 8 - Full data'!$B:$B,$B$5)</f>
        <v>56295</v>
      </c>
      <c r="E14" s="6">
        <f>SUMIFS('Table 8 - Full data'!F:F,'Table 8 - Full data'!$A:$A,$A14,'Table 8 - Full data'!$B:$B,$B$5)</f>
        <v>40390</v>
      </c>
      <c r="F14" s="6">
        <f>SUMIFS('Table 8 - Full data'!G:G,'Table 8 - Full data'!$A:$A,$A14,'Table 8 - Full data'!$B:$B,$B$5)</f>
        <v>29570</v>
      </c>
      <c r="G14" s="6">
        <f>SUMIFS('Table 8 - Full data'!H:H,'Table 8 - Full data'!$A:$A,$A14,'Table 8 - Full data'!$B:$B,$B$5)</f>
        <v>88005</v>
      </c>
      <c r="H14" s="6">
        <f>SUMIFS('Table 8 - Full data'!I:I,'Table 8 - Full data'!$A:$A,$A14,'Table 8 - Full data'!$B:$B,$B$5)</f>
        <v>16920</v>
      </c>
      <c r="I14" s="7">
        <f>SUMIFS('Table 8 - Full data'!J:J,'Table 8 - Full data'!$A:$A,$A14,'Table 8 - Full data'!$B:$B,$B$5)</f>
        <v>0.4</v>
      </c>
      <c r="J14" s="7">
        <f>SUMIFS('Table 8 - Full data'!K:K,'Table 8 - Full data'!$A:$A,$A14,'Table 8 - Full data'!$B:$B,$B$5)</f>
        <v>0.28999999999999998</v>
      </c>
      <c r="K14" s="7">
        <f>SUMIFS('Table 8 - Full data'!L:L,'Table 8 - Full data'!$A:$A,$A14,'Table 8 - Full data'!$B:$B,$B$5)</f>
        <v>0.21</v>
      </c>
      <c r="L14" s="7">
        <f>SUMIFS('Table 8 - Full data'!M:M,'Table 8 - Full data'!$A:$A,$A14,'Table 8 - Full data'!$B:$B,$B$5)</f>
        <v>0.63</v>
      </c>
      <c r="M14" s="15">
        <f>SUMIFS('Table 8 - Full data'!N:N,'Table 8 - Full data'!$A:$A,$A14,'Table 8 - Full data'!$B:$B,$B$5)</f>
        <v>0.12</v>
      </c>
    </row>
    <row r="15" spans="1:13" x14ac:dyDescent="0.35">
      <c r="A15" s="5" t="s">
        <v>301</v>
      </c>
      <c r="B15" s="6">
        <f>SUMIFS('Table 8 - Full data'!C:C,'Table 8 - Full data'!$A:$A,$A15,'Table 8 - Full data'!$B:$B,$B$5)</f>
        <v>24350</v>
      </c>
      <c r="C15" s="7">
        <f>SUMIFS('Table 8 - Full data'!D:D,'Table 8 - Full data'!$A:$A,$A15,'Table 8 - Full data'!$B:$B,$B$5)</f>
        <v>0.04</v>
      </c>
      <c r="D15" s="6">
        <f>SUMIFS('Table 8 - Full data'!E:E,'Table 8 - Full data'!$A:$A,$A15,'Table 8 - Full data'!$B:$B,$B$5)</f>
        <v>10000</v>
      </c>
      <c r="E15" s="6">
        <f>SUMIFS('Table 8 - Full data'!F:F,'Table 8 - Full data'!$A:$A,$A15,'Table 8 - Full data'!$B:$B,$B$5)</f>
        <v>7350</v>
      </c>
      <c r="F15" s="6">
        <f>SUMIFS('Table 8 - Full data'!G:G,'Table 8 - Full data'!$A:$A,$A15,'Table 8 - Full data'!$B:$B,$B$5)</f>
        <v>5490</v>
      </c>
      <c r="G15" s="6">
        <f>SUMIFS('Table 8 - Full data'!H:H,'Table 8 - Full data'!$A:$A,$A15,'Table 8 - Full data'!$B:$B,$B$5)</f>
        <v>15445</v>
      </c>
      <c r="H15" s="6">
        <f>SUMIFS('Table 8 - Full data'!I:I,'Table 8 - Full data'!$A:$A,$A15,'Table 8 - Full data'!$B:$B,$B$5)</f>
        <v>2480</v>
      </c>
      <c r="I15" s="7">
        <f>SUMIFS('Table 8 - Full data'!J:J,'Table 8 - Full data'!$A:$A,$A15,'Table 8 - Full data'!$B:$B,$B$5)</f>
        <v>0.41</v>
      </c>
      <c r="J15" s="7">
        <f>SUMIFS('Table 8 - Full data'!K:K,'Table 8 - Full data'!$A:$A,$A15,'Table 8 - Full data'!$B:$B,$B$5)</f>
        <v>0.3</v>
      </c>
      <c r="K15" s="7">
        <f>SUMIFS('Table 8 - Full data'!L:L,'Table 8 - Full data'!$A:$A,$A15,'Table 8 - Full data'!$B:$B,$B$5)</f>
        <v>0.23</v>
      </c>
      <c r="L15" s="7">
        <f>SUMIFS('Table 8 - Full data'!M:M,'Table 8 - Full data'!$A:$A,$A15,'Table 8 - Full data'!$B:$B,$B$5)</f>
        <v>0.63</v>
      </c>
      <c r="M15" s="15">
        <f>SUMIFS('Table 8 - Full data'!N:N,'Table 8 - Full data'!$A:$A,$A15,'Table 8 - Full data'!$B:$B,$B$5)</f>
        <v>0.1</v>
      </c>
    </row>
    <row r="16" spans="1:13" x14ac:dyDescent="0.35">
      <c r="A16" s="5" t="s">
        <v>337</v>
      </c>
      <c r="B16" s="6">
        <f>SUMIFS('Table 8 - Full data'!C:C,'Table 8 - Full data'!$A:$A,$A16,'Table 8 - Full data'!$B:$B,$B$5)</f>
        <v>75435</v>
      </c>
      <c r="C16" s="7">
        <f>SUMIFS('Table 8 - Full data'!D:D,'Table 8 - Full data'!$A:$A,$A16,'Table 8 - Full data'!$B:$B,$B$5)</f>
        <v>0.14000000000000001</v>
      </c>
      <c r="D16" s="6">
        <f>SUMIFS('Table 8 - Full data'!E:E,'Table 8 - Full data'!$A:$A,$A16,'Table 8 - Full data'!$B:$B,$B$5)</f>
        <v>30995</v>
      </c>
      <c r="E16" s="6">
        <f>SUMIFS('Table 8 - Full data'!F:F,'Table 8 - Full data'!$A:$A,$A16,'Table 8 - Full data'!$B:$B,$B$5)</f>
        <v>22420</v>
      </c>
      <c r="F16" s="6">
        <f>SUMIFS('Table 8 - Full data'!G:G,'Table 8 - Full data'!$A:$A,$A16,'Table 8 - Full data'!$B:$B,$B$5)</f>
        <v>16230</v>
      </c>
      <c r="G16" s="6">
        <f>SUMIFS('Table 8 - Full data'!H:H,'Table 8 - Full data'!$A:$A,$A16,'Table 8 - Full data'!$B:$B,$B$5)</f>
        <v>48060</v>
      </c>
      <c r="H16" s="6">
        <f>SUMIFS('Table 8 - Full data'!I:I,'Table 8 - Full data'!$A:$A,$A16,'Table 8 - Full data'!$B:$B,$B$5)</f>
        <v>8105</v>
      </c>
      <c r="I16" s="7">
        <f>SUMIFS('Table 8 - Full data'!J:J,'Table 8 - Full data'!$A:$A,$A16,'Table 8 - Full data'!$B:$B,$B$5)</f>
        <v>0.41</v>
      </c>
      <c r="J16" s="7">
        <f>SUMIFS('Table 8 - Full data'!K:K,'Table 8 - Full data'!$A:$A,$A16,'Table 8 - Full data'!$B:$B,$B$5)</f>
        <v>0.3</v>
      </c>
      <c r="K16" s="7">
        <f>SUMIFS('Table 8 - Full data'!L:L,'Table 8 - Full data'!$A:$A,$A16,'Table 8 - Full data'!$B:$B,$B$5)</f>
        <v>0.22</v>
      </c>
      <c r="L16" s="7">
        <f>SUMIFS('Table 8 - Full data'!M:M,'Table 8 - Full data'!$A:$A,$A16,'Table 8 - Full data'!$B:$B,$B$5)</f>
        <v>0.64</v>
      </c>
      <c r="M16" s="15">
        <f>SUMIFS('Table 8 - Full data'!N:N,'Table 8 - Full data'!$A:$A,$A16,'Table 8 - Full data'!$B:$B,$B$5)</f>
        <v>0.11</v>
      </c>
    </row>
    <row r="17" spans="1:13" x14ac:dyDescent="0.35">
      <c r="A17" s="5" t="s">
        <v>338</v>
      </c>
      <c r="B17" s="6">
        <f>SUMIFS('Table 8 - Full data'!C:C,'Table 8 - Full data'!$A:$A,$A17,'Table 8 - Full data'!$B:$B,$B$5)</f>
        <v>73885</v>
      </c>
      <c r="C17" s="7">
        <f>SUMIFS('Table 8 - Full data'!D:D,'Table 8 - Full data'!$A:$A,$A17,'Table 8 - Full data'!$B:$B,$B$5)</f>
        <v>0.13</v>
      </c>
      <c r="D17" s="6">
        <f>SUMIFS('Table 8 - Full data'!E:E,'Table 8 - Full data'!$A:$A,$A17,'Table 8 - Full data'!$B:$B,$B$5)</f>
        <v>29635</v>
      </c>
      <c r="E17" s="6">
        <f>SUMIFS('Table 8 - Full data'!F:F,'Table 8 - Full data'!$A:$A,$A17,'Table 8 - Full data'!$B:$B,$B$5)</f>
        <v>21860</v>
      </c>
      <c r="F17" s="6">
        <f>SUMIFS('Table 8 - Full data'!G:G,'Table 8 - Full data'!$A:$A,$A17,'Table 8 - Full data'!$B:$B,$B$5)</f>
        <v>16365</v>
      </c>
      <c r="G17" s="6">
        <f>SUMIFS('Table 8 - Full data'!H:H,'Table 8 - Full data'!$A:$A,$A17,'Table 8 - Full data'!$B:$B,$B$5)</f>
        <v>47155</v>
      </c>
      <c r="H17" s="6">
        <f>SUMIFS('Table 8 - Full data'!I:I,'Table 8 - Full data'!$A:$A,$A17,'Table 8 - Full data'!$B:$B,$B$5)</f>
        <v>7865</v>
      </c>
      <c r="I17" s="7">
        <f>SUMIFS('Table 8 - Full data'!J:J,'Table 8 - Full data'!$A:$A,$A17,'Table 8 - Full data'!$B:$B,$B$5)</f>
        <v>0.4</v>
      </c>
      <c r="J17" s="7">
        <f>SUMIFS('Table 8 - Full data'!K:K,'Table 8 - Full data'!$A:$A,$A17,'Table 8 - Full data'!$B:$B,$B$5)</f>
        <v>0.3</v>
      </c>
      <c r="K17" s="7">
        <f>SUMIFS('Table 8 - Full data'!L:L,'Table 8 - Full data'!$A:$A,$A17,'Table 8 - Full data'!$B:$B,$B$5)</f>
        <v>0.22</v>
      </c>
      <c r="L17" s="7">
        <f>SUMIFS('Table 8 - Full data'!M:M,'Table 8 - Full data'!$A:$A,$A17,'Table 8 - Full data'!$B:$B,$B$5)</f>
        <v>0.64</v>
      </c>
      <c r="M17" s="15">
        <f>SUMIFS('Table 8 - Full data'!N:N,'Table 8 - Full data'!$A:$A,$A17,'Table 8 - Full data'!$B:$B,$B$5)</f>
        <v>0.11</v>
      </c>
    </row>
    <row r="18" spans="1:13" x14ac:dyDescent="0.35">
      <c r="A18" s="5" t="s">
        <v>339</v>
      </c>
      <c r="B18" s="6">
        <f>SUMIFS('Table 8 - Full data'!C:C,'Table 8 - Full data'!$A:$A,$A18,'Table 8 - Full data'!$B:$B,$B$5)</f>
        <v>1125</v>
      </c>
      <c r="C18" s="7">
        <f>SUMIFS('Table 8 - Full data'!D:D,'Table 8 - Full data'!$A:$A,$A18,'Table 8 - Full data'!$B:$B,$B$5)</f>
        <v>0</v>
      </c>
      <c r="D18" s="6">
        <f>SUMIFS('Table 8 - Full data'!E:E,'Table 8 - Full data'!$A:$A,$A18,'Table 8 - Full data'!$B:$B,$B$5)</f>
        <v>460</v>
      </c>
      <c r="E18" s="6">
        <f>SUMIFS('Table 8 - Full data'!F:F,'Table 8 - Full data'!$A:$A,$A18,'Table 8 - Full data'!$B:$B,$B$5)</f>
        <v>345</v>
      </c>
      <c r="F18" s="6">
        <f>SUMIFS('Table 8 - Full data'!G:G,'Table 8 - Full data'!$A:$A,$A18,'Table 8 - Full data'!$B:$B,$B$5)</f>
        <v>290</v>
      </c>
      <c r="G18" s="6">
        <f>SUMIFS('Table 8 - Full data'!H:H,'Table 8 - Full data'!$A:$A,$A18,'Table 8 - Full data'!$B:$B,$B$5)</f>
        <v>730</v>
      </c>
      <c r="H18" s="6">
        <f>SUMIFS('Table 8 - Full data'!I:I,'Table 8 - Full data'!$A:$A,$A18,'Table 8 - Full data'!$B:$B,$B$5)</f>
        <v>85</v>
      </c>
      <c r="I18" s="7">
        <f>SUMIFS('Table 8 - Full data'!J:J,'Table 8 - Full data'!$A:$A,$A18,'Table 8 - Full data'!$B:$B,$B$5)</f>
        <v>0.41</v>
      </c>
      <c r="J18" s="7">
        <f>SUMIFS('Table 8 - Full data'!K:K,'Table 8 - Full data'!$A:$A,$A18,'Table 8 - Full data'!$B:$B,$B$5)</f>
        <v>0.31</v>
      </c>
      <c r="K18" s="7">
        <f>SUMIFS('Table 8 - Full data'!L:L,'Table 8 - Full data'!$A:$A,$A18,'Table 8 - Full data'!$B:$B,$B$5)</f>
        <v>0.26</v>
      </c>
      <c r="L18" s="7">
        <f>SUMIFS('Table 8 - Full data'!M:M,'Table 8 - Full data'!$A:$A,$A18,'Table 8 - Full data'!$B:$B,$B$5)</f>
        <v>0.65</v>
      </c>
      <c r="M18" s="15">
        <f>SUMIFS('Table 8 - Full data'!N:N,'Table 8 - Full data'!$A:$A,$A18,'Table 8 - Full data'!$B:$B,$B$5)</f>
        <v>0.08</v>
      </c>
    </row>
    <row r="19" spans="1:13" x14ac:dyDescent="0.35">
      <c r="A19" s="5" t="s">
        <v>340</v>
      </c>
      <c r="B19" s="6">
        <f>SUMIFS('Table 8 - Full data'!C:C,'Table 8 - Full data'!$A:$A,$A19,'Table 8 - Full data'!$B:$B,$B$5)</f>
        <v>1205</v>
      </c>
      <c r="C19" s="7">
        <f>SUMIFS('Table 8 - Full data'!D:D,'Table 8 - Full data'!$A:$A,$A19,'Table 8 - Full data'!$B:$B,$B$5)</f>
        <v>0</v>
      </c>
      <c r="D19" s="6">
        <f>SUMIFS('Table 8 - Full data'!E:E,'Table 8 - Full data'!$A:$A,$A19,'Table 8 - Full data'!$B:$B,$B$5)</f>
        <v>515</v>
      </c>
      <c r="E19" s="6">
        <f>SUMIFS('Table 8 - Full data'!F:F,'Table 8 - Full data'!$A:$A,$A19,'Table 8 - Full data'!$B:$B,$B$5)</f>
        <v>375</v>
      </c>
      <c r="F19" s="6">
        <f>SUMIFS('Table 8 - Full data'!G:G,'Table 8 - Full data'!$A:$A,$A19,'Table 8 - Full data'!$B:$B,$B$5)</f>
        <v>275</v>
      </c>
      <c r="G19" s="6">
        <f>SUMIFS('Table 8 - Full data'!H:H,'Table 8 - Full data'!$A:$A,$A19,'Table 8 - Full data'!$B:$B,$B$5)</f>
        <v>800</v>
      </c>
      <c r="H19" s="6">
        <f>SUMIFS('Table 8 - Full data'!I:I,'Table 8 - Full data'!$A:$A,$A19,'Table 8 - Full data'!$B:$B,$B$5)</f>
        <v>95</v>
      </c>
      <c r="I19" s="7">
        <f>SUMIFS('Table 8 - Full data'!J:J,'Table 8 - Full data'!$A:$A,$A19,'Table 8 - Full data'!$B:$B,$B$5)</f>
        <v>0.43</v>
      </c>
      <c r="J19" s="7">
        <f>SUMIFS('Table 8 - Full data'!K:K,'Table 8 - Full data'!$A:$A,$A19,'Table 8 - Full data'!$B:$B,$B$5)</f>
        <v>0.31</v>
      </c>
      <c r="K19" s="7">
        <f>SUMIFS('Table 8 - Full data'!L:L,'Table 8 - Full data'!$A:$A,$A19,'Table 8 - Full data'!$B:$B,$B$5)</f>
        <v>0.23</v>
      </c>
      <c r="L19" s="7">
        <f>SUMIFS('Table 8 - Full data'!M:M,'Table 8 - Full data'!$A:$A,$A19,'Table 8 - Full data'!$B:$B,$B$5)</f>
        <v>0.67</v>
      </c>
      <c r="M19" s="15">
        <f>SUMIFS('Table 8 - Full data'!N:N,'Table 8 - Full data'!$A:$A,$A19,'Table 8 - Full data'!$B:$B,$B$5)</f>
        <v>0.08</v>
      </c>
    </row>
    <row r="20" spans="1:13" x14ac:dyDescent="0.35">
      <c r="A20" s="5" t="s">
        <v>341</v>
      </c>
      <c r="B20" s="6">
        <f>SUMIFS('Table 8 - Full data'!C:C,'Table 8 - Full data'!$A:$A,$A20,'Table 8 - Full data'!$B:$B,$B$5)</f>
        <v>39815</v>
      </c>
      <c r="C20" s="7">
        <f>SUMIFS('Table 8 - Full data'!D:D,'Table 8 - Full data'!$A:$A,$A20,'Table 8 - Full data'!$B:$B,$B$5)</f>
        <v>7.0000000000000007E-2</v>
      </c>
      <c r="D20" s="6">
        <f>SUMIFS('Table 8 - Full data'!E:E,'Table 8 - Full data'!$A:$A,$A20,'Table 8 - Full data'!$B:$B,$B$5)</f>
        <v>16350</v>
      </c>
      <c r="E20" s="6">
        <f>SUMIFS('Table 8 - Full data'!F:F,'Table 8 - Full data'!$A:$A,$A20,'Table 8 - Full data'!$B:$B,$B$5)</f>
        <v>11930</v>
      </c>
      <c r="F20" s="6">
        <f>SUMIFS('Table 8 - Full data'!G:G,'Table 8 - Full data'!$A:$A,$A20,'Table 8 - Full data'!$B:$B,$B$5)</f>
        <v>8810</v>
      </c>
      <c r="G20" s="6">
        <f>SUMIFS('Table 8 - Full data'!H:H,'Table 8 - Full data'!$A:$A,$A20,'Table 8 - Full data'!$B:$B,$B$5)</f>
        <v>25735</v>
      </c>
      <c r="H20" s="6">
        <f>SUMIFS('Table 8 - Full data'!I:I,'Table 8 - Full data'!$A:$A,$A20,'Table 8 - Full data'!$B:$B,$B$5)</f>
        <v>4005</v>
      </c>
      <c r="I20" s="7">
        <f>SUMIFS('Table 8 - Full data'!J:J,'Table 8 - Full data'!$A:$A,$A20,'Table 8 - Full data'!$B:$B,$B$5)</f>
        <v>0.41</v>
      </c>
      <c r="J20" s="7">
        <f>SUMIFS('Table 8 - Full data'!K:K,'Table 8 - Full data'!$A:$A,$A20,'Table 8 - Full data'!$B:$B,$B$5)</f>
        <v>0.3</v>
      </c>
      <c r="K20" s="7">
        <f>SUMIFS('Table 8 - Full data'!L:L,'Table 8 - Full data'!$A:$A,$A20,'Table 8 - Full data'!$B:$B,$B$5)</f>
        <v>0.22</v>
      </c>
      <c r="L20" s="7">
        <f>SUMIFS('Table 8 - Full data'!M:M,'Table 8 - Full data'!$A:$A,$A20,'Table 8 - Full data'!$B:$B,$B$5)</f>
        <v>0.65</v>
      </c>
      <c r="M20" s="15">
        <f>SUMIFS('Table 8 - Full data'!N:N,'Table 8 - Full data'!$A:$A,$A20,'Table 8 - Full data'!$B:$B,$B$5)</f>
        <v>0.1</v>
      </c>
    </row>
    <row r="21" spans="1:13" x14ac:dyDescent="0.35">
      <c r="A21" s="5" t="s">
        <v>342</v>
      </c>
      <c r="B21" s="6">
        <f>SUMIFS('Table 8 - Full data'!C:C,'Table 8 - Full data'!$A:$A,$A21,'Table 8 - Full data'!$B:$B,$B$5)</f>
        <v>1525</v>
      </c>
      <c r="C21" s="7">
        <f>SUMIFS('Table 8 - Full data'!D:D,'Table 8 - Full data'!$A:$A,$A21,'Table 8 - Full data'!$B:$B,$B$5)</f>
        <v>0</v>
      </c>
      <c r="D21" s="6">
        <f>SUMIFS('Table 8 - Full data'!E:E,'Table 8 - Full data'!$A:$A,$A21,'Table 8 - Full data'!$B:$B,$B$5)</f>
        <v>615</v>
      </c>
      <c r="E21" s="6">
        <f>SUMIFS('Table 8 - Full data'!F:F,'Table 8 - Full data'!$A:$A,$A21,'Table 8 - Full data'!$B:$B,$B$5)</f>
        <v>465</v>
      </c>
      <c r="F21" s="6">
        <f>SUMIFS('Table 8 - Full data'!G:G,'Table 8 - Full data'!$A:$A,$A21,'Table 8 - Full data'!$B:$B,$B$5)</f>
        <v>350</v>
      </c>
      <c r="G21" s="6">
        <f>SUMIFS('Table 8 - Full data'!H:H,'Table 8 - Full data'!$A:$A,$A21,'Table 8 - Full data'!$B:$B,$B$5)</f>
        <v>950</v>
      </c>
      <c r="H21" s="6">
        <f>SUMIFS('Table 8 - Full data'!I:I,'Table 8 - Full data'!$A:$A,$A21,'Table 8 - Full data'!$B:$B,$B$5)</f>
        <v>160</v>
      </c>
      <c r="I21" s="7">
        <f>SUMIFS('Table 8 - Full data'!J:J,'Table 8 - Full data'!$A:$A,$A21,'Table 8 - Full data'!$B:$B,$B$5)</f>
        <v>0.4</v>
      </c>
      <c r="J21" s="7">
        <f>SUMIFS('Table 8 - Full data'!K:K,'Table 8 - Full data'!$A:$A,$A21,'Table 8 - Full data'!$B:$B,$B$5)</f>
        <v>0.31</v>
      </c>
      <c r="K21" s="7">
        <f>SUMIFS('Table 8 - Full data'!L:L,'Table 8 - Full data'!$A:$A,$A21,'Table 8 - Full data'!$B:$B,$B$5)</f>
        <v>0.23</v>
      </c>
      <c r="L21" s="7">
        <f>SUMIFS('Table 8 - Full data'!M:M,'Table 8 - Full data'!$A:$A,$A21,'Table 8 - Full data'!$B:$B,$B$5)</f>
        <v>0.62</v>
      </c>
      <c r="M21" s="15">
        <f>SUMIFS('Table 8 - Full data'!N:N,'Table 8 - Full data'!$A:$A,$A21,'Table 8 - Full data'!$B:$B,$B$5)</f>
        <v>0.1</v>
      </c>
    </row>
    <row r="22" spans="1:13" x14ac:dyDescent="0.35">
      <c r="A22" s="5" t="s">
        <v>318</v>
      </c>
      <c r="B22" s="6">
        <f>SUMIFS('Table 8 - Full data'!C:C,'Table 8 - Full data'!$A:$A,$A22,'Table 8 - Full data'!$B:$B,$B$5)</f>
        <v>13945</v>
      </c>
      <c r="C22" s="7">
        <f>SUMIFS('Table 8 - Full data'!D:D,'Table 8 - Full data'!$A:$A,$A22,'Table 8 - Full data'!$B:$B,$B$5)</f>
        <v>0.03</v>
      </c>
      <c r="D22" s="6">
        <f>SUMIFS('Table 8 - Full data'!E:E,'Table 8 - Full data'!$A:$A,$A22,'Table 8 - Full data'!$B:$B,$B$5)</f>
        <v>8485</v>
      </c>
      <c r="E22" s="6">
        <f>SUMIFS('Table 8 - Full data'!F:F,'Table 8 - Full data'!$A:$A,$A22,'Table 8 - Full data'!$B:$B,$B$5)</f>
        <v>3090</v>
      </c>
      <c r="F22" s="6">
        <f>SUMIFS('Table 8 - Full data'!G:G,'Table 8 - Full data'!$A:$A,$A22,'Table 8 - Full data'!$B:$B,$B$5)</f>
        <v>1310</v>
      </c>
      <c r="G22" s="6">
        <f>SUMIFS('Table 8 - Full data'!H:H,'Table 8 - Full data'!$A:$A,$A22,'Table 8 - Full data'!$B:$B,$B$5)</f>
        <v>8115</v>
      </c>
      <c r="H22" s="6">
        <f>SUMIFS('Table 8 - Full data'!I:I,'Table 8 - Full data'!$A:$A,$A22,'Table 8 - Full data'!$B:$B,$B$5)</f>
        <v>1075</v>
      </c>
      <c r="I22" s="7">
        <f>SUMIFS('Table 8 - Full data'!J:J,'Table 8 - Full data'!$A:$A,$A22,'Table 8 - Full data'!$B:$B,$B$5)</f>
        <v>0.61</v>
      </c>
      <c r="J22" s="7">
        <f>SUMIFS('Table 8 - Full data'!K:K,'Table 8 - Full data'!$A:$A,$A22,'Table 8 - Full data'!$B:$B,$B$5)</f>
        <v>0.22</v>
      </c>
      <c r="K22" s="7">
        <f>SUMIFS('Table 8 - Full data'!L:L,'Table 8 - Full data'!$A:$A,$A22,'Table 8 - Full data'!$B:$B,$B$5)</f>
        <v>0.09</v>
      </c>
      <c r="L22" s="7">
        <f>SUMIFS('Table 8 - Full data'!M:M,'Table 8 - Full data'!$A:$A,$A22,'Table 8 - Full data'!$B:$B,$B$5)</f>
        <v>0.57999999999999996</v>
      </c>
      <c r="M22" s="15">
        <f>SUMIFS('Table 8 - Full data'!N:N,'Table 8 - Full data'!$A:$A,$A22,'Table 8 - Full data'!$B:$B,$B$5)</f>
        <v>0.08</v>
      </c>
    </row>
    <row r="23" spans="1:13" x14ac:dyDescent="0.35">
      <c r="A23" s="5" t="s">
        <v>319</v>
      </c>
      <c r="B23" s="6">
        <f>SUMIFS('Table 8 - Full data'!C:C,'Table 8 - Full data'!$A:$A,$A23,'Table 8 - Full data'!$B:$B,$B$5)</f>
        <v>1100</v>
      </c>
      <c r="C23" s="7">
        <f>SUMIFS('Table 8 - Full data'!D:D,'Table 8 - Full data'!$A:$A,$A23,'Table 8 - Full data'!$B:$B,$B$5)</f>
        <v>0</v>
      </c>
      <c r="D23" s="6">
        <f>SUMIFS('Table 8 - Full data'!E:E,'Table 8 - Full data'!$A:$A,$A23,'Table 8 - Full data'!$B:$B,$B$5)</f>
        <v>450</v>
      </c>
      <c r="E23" s="6">
        <f>SUMIFS('Table 8 - Full data'!F:F,'Table 8 - Full data'!$A:$A,$A23,'Table 8 - Full data'!$B:$B,$B$5)</f>
        <v>310</v>
      </c>
      <c r="F23" s="6">
        <f>SUMIFS('Table 8 - Full data'!G:G,'Table 8 - Full data'!$A:$A,$A23,'Table 8 - Full data'!$B:$B,$B$5)</f>
        <v>200</v>
      </c>
      <c r="G23" s="6">
        <f>SUMIFS('Table 8 - Full data'!H:H,'Table 8 - Full data'!$A:$A,$A23,'Table 8 - Full data'!$B:$B,$B$5)</f>
        <v>700</v>
      </c>
      <c r="H23" s="6">
        <f>SUMIFS('Table 8 - Full data'!I:I,'Table 8 - Full data'!$A:$A,$A23,'Table 8 - Full data'!$B:$B,$B$5)</f>
        <v>135</v>
      </c>
      <c r="I23" s="7">
        <f>SUMIFS('Table 8 - Full data'!J:J,'Table 8 - Full data'!$A:$A,$A23,'Table 8 - Full data'!$B:$B,$B$5)</f>
        <v>0.41</v>
      </c>
      <c r="J23" s="7">
        <f>SUMIFS('Table 8 - Full data'!K:K,'Table 8 - Full data'!$A:$A,$A23,'Table 8 - Full data'!$B:$B,$B$5)</f>
        <v>0.28000000000000003</v>
      </c>
      <c r="K23" s="7">
        <f>SUMIFS('Table 8 - Full data'!L:L,'Table 8 - Full data'!$A:$A,$A23,'Table 8 - Full data'!$B:$B,$B$5)</f>
        <v>0.18</v>
      </c>
      <c r="L23" s="7">
        <f>SUMIFS('Table 8 - Full data'!M:M,'Table 8 - Full data'!$A:$A,$A23,'Table 8 - Full data'!$B:$B,$B$5)</f>
        <v>0.64</v>
      </c>
      <c r="M23" s="15">
        <f>SUMIFS('Table 8 - Full data'!N:N,'Table 8 - Full data'!$A:$A,$A23,'Table 8 - Full data'!$B:$B,$B$5)</f>
        <v>0.12</v>
      </c>
    </row>
    <row r="24" spans="1:13" x14ac:dyDescent="0.35">
      <c r="A24" s="5" t="s">
        <v>320</v>
      </c>
      <c r="B24" s="6">
        <f>SUMIFS('Table 8 - Full data'!C:C,'Table 8 - Full data'!$A:$A,$A24,'Table 8 - Full data'!$B:$B,$B$5)</f>
        <v>980</v>
      </c>
      <c r="C24" s="7">
        <f>SUMIFS('Table 8 - Full data'!D:D,'Table 8 - Full data'!$A:$A,$A24,'Table 8 - Full data'!$B:$B,$B$5)</f>
        <v>0</v>
      </c>
      <c r="D24" s="6">
        <f>SUMIFS('Table 8 - Full data'!E:E,'Table 8 - Full data'!$A:$A,$A24,'Table 8 - Full data'!$B:$B,$B$5)</f>
        <v>470</v>
      </c>
      <c r="E24" s="6">
        <f>SUMIFS('Table 8 - Full data'!F:F,'Table 8 - Full data'!$A:$A,$A24,'Table 8 - Full data'!$B:$B,$B$5)</f>
        <v>275</v>
      </c>
      <c r="F24" s="6">
        <f>SUMIFS('Table 8 - Full data'!G:G,'Table 8 - Full data'!$A:$A,$A24,'Table 8 - Full data'!$B:$B,$B$5)</f>
        <v>180</v>
      </c>
      <c r="G24" s="6">
        <f>SUMIFS('Table 8 - Full data'!H:H,'Table 8 - Full data'!$A:$A,$A24,'Table 8 - Full data'!$B:$B,$B$5)</f>
        <v>705</v>
      </c>
      <c r="H24" s="6">
        <f>SUMIFS('Table 8 - Full data'!I:I,'Table 8 - Full data'!$A:$A,$A24,'Table 8 - Full data'!$B:$B,$B$5)</f>
        <v>95</v>
      </c>
      <c r="I24" s="7">
        <f>SUMIFS('Table 8 - Full data'!J:J,'Table 8 - Full data'!$A:$A,$A24,'Table 8 - Full data'!$B:$B,$B$5)</f>
        <v>0.48</v>
      </c>
      <c r="J24" s="7">
        <f>SUMIFS('Table 8 - Full data'!K:K,'Table 8 - Full data'!$A:$A,$A24,'Table 8 - Full data'!$B:$B,$B$5)</f>
        <v>0.28000000000000003</v>
      </c>
      <c r="K24" s="7">
        <f>SUMIFS('Table 8 - Full data'!L:L,'Table 8 - Full data'!$A:$A,$A24,'Table 8 - Full data'!$B:$B,$B$5)</f>
        <v>0.19</v>
      </c>
      <c r="L24" s="7">
        <f>SUMIFS('Table 8 - Full data'!M:M,'Table 8 - Full data'!$A:$A,$A24,'Table 8 - Full data'!$B:$B,$B$5)</f>
        <v>0.72</v>
      </c>
      <c r="M24" s="15">
        <f>SUMIFS('Table 8 - Full data'!N:N,'Table 8 - Full data'!$A:$A,$A24,'Table 8 - Full data'!$B:$B,$B$5)</f>
        <v>0.1</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'Financial year lookup'!$A3:$A11</xm:f>
          </x14:formula1>
          <xm:sqref>B5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0"/>
  <sheetViews>
    <sheetView workbookViewId="0"/>
  </sheetViews>
  <sheetFormatPr defaultColWidth="10.58203125" defaultRowHeight="15.5" x14ac:dyDescent="0.35"/>
  <cols>
    <col min="1" max="1" width="32.58203125" customWidth="1"/>
    <col min="2" max="10" width="16.58203125" customWidth="1"/>
  </cols>
  <sheetData>
    <row r="1" spans="1:10" ht="19.5" x14ac:dyDescent="0.45">
      <c r="A1" s="13" t="s">
        <v>459</v>
      </c>
    </row>
    <row r="2" spans="1:10" x14ac:dyDescent="0.35">
      <c r="A2" t="s">
        <v>445</v>
      </c>
    </row>
    <row r="3" spans="1:10" x14ac:dyDescent="0.35">
      <c r="A3" t="s">
        <v>460</v>
      </c>
    </row>
    <row r="4" spans="1:10" x14ac:dyDescent="0.35">
      <c r="A4" t="s">
        <v>478</v>
      </c>
    </row>
    <row r="5" spans="1:10" x14ac:dyDescent="0.35">
      <c r="A5" s="50" t="s">
        <v>477</v>
      </c>
      <c r="B5" s="49" t="s">
        <v>424</v>
      </c>
    </row>
    <row r="6" spans="1:10" ht="62" x14ac:dyDescent="0.35">
      <c r="A6" s="51" t="s">
        <v>343</v>
      </c>
      <c r="B6" s="4" t="s">
        <v>165</v>
      </c>
      <c r="C6" s="4" t="s">
        <v>344</v>
      </c>
      <c r="D6" s="4" t="s">
        <v>167</v>
      </c>
      <c r="E6" s="4" t="s">
        <v>168</v>
      </c>
      <c r="F6" s="4" t="s">
        <v>169</v>
      </c>
      <c r="G6" s="4" t="s">
        <v>170</v>
      </c>
      <c r="H6" s="4" t="s">
        <v>171</v>
      </c>
      <c r="I6" s="4" t="s">
        <v>172</v>
      </c>
      <c r="J6" s="24" t="s">
        <v>173</v>
      </c>
    </row>
    <row r="7" spans="1:10" x14ac:dyDescent="0.35">
      <c r="A7" s="5" t="s">
        <v>345</v>
      </c>
      <c r="B7" s="6">
        <f>SUMIFS('Table 9 - Full data'!C:C,'Table 9 - Full data'!$A:$A,$A7,'Table 9 - Full data'!$B:$B,$B$5)</f>
        <v>93435</v>
      </c>
      <c r="C7" s="7">
        <f>SUMIFS('Table 9 - Full data'!D:D,'Table 9 - Full data'!$A:$A,$A7,'Table 9 - Full data'!$B:$B,$B$5)</f>
        <v>0.42</v>
      </c>
      <c r="D7" s="6">
        <f>SUMIFS('Table 9 - Full data'!E:E,'Table 9 - Full data'!$A:$A,$A7,'Table 9 - Full data'!$B:$B,$B$5)</f>
        <v>92160</v>
      </c>
      <c r="E7" s="6">
        <f>SUMIFS('Table 9 - Full data'!F:F,'Table 9 - Full data'!$A:$A,$A7,'Table 9 - Full data'!$B:$B,$B$5)</f>
        <v>34530</v>
      </c>
      <c r="F7" s="6">
        <f>SUMIFS('Table 9 - Full data'!G:G,'Table 9 - Full data'!$A:$A,$A7,'Table 9 - Full data'!$B:$B,$B$5)</f>
        <v>54890</v>
      </c>
      <c r="G7" s="6">
        <f>SUMIFS('Table 9 - Full data'!H:H,'Table 9 - Full data'!$A:$A,$A7,'Table 9 - Full data'!$B:$B,$B$5)</f>
        <v>2740</v>
      </c>
      <c r="H7" s="7">
        <f>SUMIFS('Table 9 - Full data'!I:I,'Table 9 - Full data'!$A:$A,$A7,'Table 9 - Full data'!$B:$B,$B$5)</f>
        <v>0.37</v>
      </c>
      <c r="I7" s="7">
        <f>SUMIFS('Table 9 - Full data'!J:J,'Table 9 - Full data'!$A:$A,$A7,'Table 9 - Full data'!$B:$B,$B$5)</f>
        <v>0.6</v>
      </c>
      <c r="J7" s="15">
        <f>SUMIFS('Table 9 - Full data'!K:K,'Table 9 - Full data'!$A:$A,$A7,'Table 9 - Full data'!$B:$B,$B$5)</f>
        <v>0.03</v>
      </c>
    </row>
    <row r="8" spans="1:10" x14ac:dyDescent="0.35">
      <c r="A8" s="5" t="s">
        <v>346</v>
      </c>
      <c r="B8" s="6">
        <f>SUMIFS('Table 9 - Full data'!C:C,'Table 9 - Full data'!$A:$A,$A8,'Table 9 - Full data'!$B:$B,$B$5)</f>
        <v>3875</v>
      </c>
      <c r="C8" s="7">
        <f>SUMIFS('Table 9 - Full data'!D:D,'Table 9 - Full data'!$A:$A,$A8,'Table 9 - Full data'!$B:$B,$B$5)</f>
        <v>0.02</v>
      </c>
      <c r="D8" s="6">
        <f>SUMIFS('Table 9 - Full data'!E:E,'Table 9 - Full data'!$A:$A,$A8,'Table 9 - Full data'!$B:$B,$B$5)</f>
        <v>3830</v>
      </c>
      <c r="E8" s="6">
        <f>SUMIFS('Table 9 - Full data'!F:F,'Table 9 - Full data'!$A:$A,$A8,'Table 9 - Full data'!$B:$B,$B$5)</f>
        <v>1830</v>
      </c>
      <c r="F8" s="6">
        <f>SUMIFS('Table 9 - Full data'!G:G,'Table 9 - Full data'!$A:$A,$A8,'Table 9 - Full data'!$B:$B,$B$5)</f>
        <v>1910</v>
      </c>
      <c r="G8" s="6">
        <f>SUMIFS('Table 9 - Full data'!H:H,'Table 9 - Full data'!$A:$A,$A8,'Table 9 - Full data'!$B:$B,$B$5)</f>
        <v>90</v>
      </c>
      <c r="H8" s="7">
        <f>SUMIFS('Table 9 - Full data'!I:I,'Table 9 - Full data'!$A:$A,$A8,'Table 9 - Full data'!$B:$B,$B$5)</f>
        <v>0.48</v>
      </c>
      <c r="I8" s="7">
        <f>SUMIFS('Table 9 - Full data'!J:J,'Table 9 - Full data'!$A:$A,$A8,'Table 9 - Full data'!$B:$B,$B$5)</f>
        <v>0.5</v>
      </c>
      <c r="J8" s="15">
        <f>SUMIFS('Table 9 - Full data'!K:K,'Table 9 - Full data'!$A:$A,$A8,'Table 9 - Full data'!$B:$B,$B$5)</f>
        <v>0.02</v>
      </c>
    </row>
    <row r="9" spans="1:10" x14ac:dyDescent="0.35">
      <c r="A9" s="31" t="s">
        <v>347</v>
      </c>
      <c r="B9" s="32">
        <f>SUMIFS('Table 9 - Full data'!C:C,'Table 9 - Full data'!$A:$A,$A9,'Table 9 - Full data'!$B:$B,$B$5)</f>
        <v>131575</v>
      </c>
      <c r="C9" s="33">
        <f>SUMIFS('Table 9 - Full data'!D:D,'Table 9 - Full data'!$A:$A,$A9,'Table 9 - Full data'!$B:$B,$B$5)</f>
        <v>0.57999999999999996</v>
      </c>
      <c r="D9" s="32">
        <f>SUMIFS('Table 9 - Full data'!E:E,'Table 9 - Full data'!$A:$A,$A9,'Table 9 - Full data'!$B:$B,$B$5)</f>
        <v>130290</v>
      </c>
      <c r="E9" s="32">
        <f>SUMIFS('Table 9 - Full data'!F:F,'Table 9 - Full data'!$A:$A,$A9,'Table 9 - Full data'!$B:$B,$B$5)</f>
        <v>73035</v>
      </c>
      <c r="F9" s="32">
        <f>SUMIFS('Table 9 - Full data'!G:G,'Table 9 - Full data'!$A:$A,$A9,'Table 9 - Full data'!$B:$B,$B$5)</f>
        <v>55315</v>
      </c>
      <c r="G9" s="32">
        <f>SUMIFS('Table 9 - Full data'!H:H,'Table 9 - Full data'!$A:$A,$A9,'Table 9 - Full data'!$B:$B,$B$5)</f>
        <v>1935</v>
      </c>
      <c r="H9" s="33">
        <f>SUMIFS('Table 9 - Full data'!I:I,'Table 9 - Full data'!$A:$A,$A9,'Table 9 - Full data'!$B:$B,$B$5)</f>
        <v>0.56000000000000005</v>
      </c>
      <c r="I9" s="33">
        <f>SUMIFS('Table 9 - Full data'!J:J,'Table 9 - Full data'!$A:$A,$A9,'Table 9 - Full data'!$B:$B,$B$5)</f>
        <v>0.42</v>
      </c>
      <c r="J9" s="21">
        <f>SUMIFS('Table 9 - Full data'!K:K,'Table 9 - Full data'!$A:$A,$A9,'Table 9 - Full data'!$B:$B,$B$5)</f>
        <v>0.01</v>
      </c>
    </row>
    <row r="10" spans="1:10" x14ac:dyDescent="0.35">
      <c r="A10" s="8" t="s">
        <v>174</v>
      </c>
      <c r="B10" s="9">
        <f>SUMIFS('Table 9 - Full data'!C:C,'Table 9 - Full data'!$A:$A,$A10,'Table 9 - Full data'!$B:$B,$B$5)</f>
        <v>225005</v>
      </c>
      <c r="C10" s="10">
        <f>SUMIFS('Table 9 - Full data'!D:D,'Table 9 - Full data'!$A:$A,$A10,'Table 9 - Full data'!$B:$B,$B$5)</f>
        <v>1</v>
      </c>
      <c r="D10" s="9">
        <f>SUMIFS('Table 9 - Full data'!E:E,'Table 9 - Full data'!$A:$A,$A10,'Table 9 - Full data'!$B:$B,$B$5)</f>
        <v>222450</v>
      </c>
      <c r="E10" s="9">
        <f>SUMIFS('Table 9 - Full data'!F:F,'Table 9 - Full data'!$A:$A,$A10,'Table 9 - Full data'!$B:$B,$B$5)</f>
        <v>107570</v>
      </c>
      <c r="F10" s="9">
        <f>SUMIFS('Table 9 - Full data'!G:G,'Table 9 - Full data'!$A:$A,$A10,'Table 9 - Full data'!$B:$B,$B$5)</f>
        <v>110205</v>
      </c>
      <c r="G10" s="9">
        <f>SUMIFS('Table 9 - Full data'!H:H,'Table 9 - Full data'!$A:$A,$A10,'Table 9 - Full data'!$B:$B,$B$5)</f>
        <v>4680</v>
      </c>
      <c r="H10" s="10">
        <f>SUMIFS('Table 9 - Full data'!I:I,'Table 9 - Full data'!$A:$A,$A10,'Table 9 - Full data'!$B:$B,$B$5)</f>
        <v>0.48</v>
      </c>
      <c r="I10" s="10">
        <f>SUMIFS('Table 9 - Full data'!J:J,'Table 9 - Full data'!$A:$A,$A10,'Table 9 - Full data'!$B:$B,$B$5)</f>
        <v>0.5</v>
      </c>
      <c r="J10" s="16">
        <f>SUMIFS('Table 9 - Full data'!K:K,'Table 9 - Full data'!$A:$A,$A10,'Table 9 - Full data'!$B:$B,$B$5)</f>
        <v>0.02</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'Financial year lookup'!$A3:$A11</xm:f>
          </x14:formula1>
          <xm:sqref>B5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93"/>
  <sheetViews>
    <sheetView workbookViewId="0"/>
  </sheetViews>
  <sheetFormatPr defaultColWidth="10.58203125" defaultRowHeight="15.5" x14ac:dyDescent="0.35"/>
  <cols>
    <col min="1" max="1" width="32.58203125" customWidth="1"/>
    <col min="2" max="13" width="16.58203125" customWidth="1"/>
  </cols>
  <sheetData>
    <row r="1" spans="1:13" ht="19.5" x14ac:dyDescent="0.45">
      <c r="A1" s="13" t="s">
        <v>461</v>
      </c>
    </row>
    <row r="2" spans="1:13" x14ac:dyDescent="0.35">
      <c r="A2" t="s">
        <v>31</v>
      </c>
    </row>
    <row r="3" spans="1:13" x14ac:dyDescent="0.35">
      <c r="A3" t="s">
        <v>478</v>
      </c>
    </row>
    <row r="4" spans="1:13" ht="62" x14ac:dyDescent="0.35">
      <c r="A4" s="4" t="s">
        <v>348</v>
      </c>
      <c r="B4" s="57" t="s">
        <v>504</v>
      </c>
      <c r="C4" s="4" t="s">
        <v>349</v>
      </c>
      <c r="D4" s="4" t="s">
        <v>350</v>
      </c>
      <c r="E4" s="4" t="s">
        <v>351</v>
      </c>
      <c r="F4" s="4" t="s">
        <v>352</v>
      </c>
      <c r="G4" s="4" t="s">
        <v>353</v>
      </c>
      <c r="H4" s="4" t="s">
        <v>354</v>
      </c>
      <c r="I4" s="4" t="s">
        <v>355</v>
      </c>
      <c r="J4" s="4" t="s">
        <v>356</v>
      </c>
      <c r="K4" s="4" t="s">
        <v>357</v>
      </c>
      <c r="L4" s="4" t="s">
        <v>358</v>
      </c>
      <c r="M4" s="24" t="s">
        <v>359</v>
      </c>
    </row>
    <row r="5" spans="1:13" x14ac:dyDescent="0.35">
      <c r="A5" s="27" t="s">
        <v>174</v>
      </c>
      <c r="B5" s="28">
        <v>540570</v>
      </c>
      <c r="C5" s="28">
        <v>13690</v>
      </c>
      <c r="D5" s="28">
        <v>92615</v>
      </c>
      <c r="E5" s="28">
        <v>80070</v>
      </c>
      <c r="F5" s="28">
        <v>70720</v>
      </c>
      <c r="G5" s="28">
        <v>60360</v>
      </c>
      <c r="H5" s="28">
        <v>44600</v>
      </c>
      <c r="I5" s="28">
        <v>34760</v>
      </c>
      <c r="J5" s="28">
        <v>26620</v>
      </c>
      <c r="K5" s="28">
        <v>28560</v>
      </c>
      <c r="L5" s="28">
        <v>88570</v>
      </c>
      <c r="M5" s="48" t="s">
        <v>161</v>
      </c>
    </row>
    <row r="6" spans="1:13" x14ac:dyDescent="0.35">
      <c r="A6" s="5" t="s">
        <v>175</v>
      </c>
      <c r="B6" s="6">
        <v>3365</v>
      </c>
      <c r="C6" s="6">
        <v>115</v>
      </c>
      <c r="D6" s="6">
        <v>1360</v>
      </c>
      <c r="E6" s="6">
        <v>1595</v>
      </c>
      <c r="F6" s="6">
        <v>295</v>
      </c>
      <c r="G6" s="6">
        <v>0</v>
      </c>
      <c r="H6" s="6">
        <v>0</v>
      </c>
      <c r="I6" s="6">
        <v>0</v>
      </c>
      <c r="J6" s="6">
        <v>0</v>
      </c>
      <c r="K6" s="6">
        <v>0</v>
      </c>
      <c r="L6" s="6">
        <v>0</v>
      </c>
      <c r="M6" s="14" t="s">
        <v>360</v>
      </c>
    </row>
    <row r="7" spans="1:13" x14ac:dyDescent="0.35">
      <c r="A7" s="5" t="s">
        <v>176</v>
      </c>
      <c r="B7" s="6">
        <v>8330</v>
      </c>
      <c r="C7" s="6">
        <v>555</v>
      </c>
      <c r="D7" s="6">
        <v>1240</v>
      </c>
      <c r="E7" s="6">
        <v>1360</v>
      </c>
      <c r="F7" s="6">
        <v>3395</v>
      </c>
      <c r="G7" s="6">
        <v>910</v>
      </c>
      <c r="H7" s="6">
        <v>555</v>
      </c>
      <c r="I7" s="6">
        <v>275</v>
      </c>
      <c r="J7" s="6">
        <v>40</v>
      </c>
      <c r="K7" s="6">
        <v>0</v>
      </c>
      <c r="L7" s="6">
        <v>0</v>
      </c>
      <c r="M7" s="14" t="s">
        <v>114</v>
      </c>
    </row>
    <row r="8" spans="1:13" x14ac:dyDescent="0.35">
      <c r="A8" s="5" t="s">
        <v>177</v>
      </c>
      <c r="B8" s="6">
        <v>3210</v>
      </c>
      <c r="C8" s="6">
        <v>715</v>
      </c>
      <c r="D8" s="6">
        <v>655</v>
      </c>
      <c r="E8" s="6">
        <v>290</v>
      </c>
      <c r="F8" s="6">
        <v>265</v>
      </c>
      <c r="G8" s="6">
        <v>245</v>
      </c>
      <c r="H8" s="6">
        <v>190</v>
      </c>
      <c r="I8" s="6">
        <v>150</v>
      </c>
      <c r="J8" s="6">
        <v>310</v>
      </c>
      <c r="K8" s="6">
        <v>215</v>
      </c>
      <c r="L8" s="6">
        <v>180</v>
      </c>
      <c r="M8" s="14" t="s">
        <v>95</v>
      </c>
    </row>
    <row r="9" spans="1:13" x14ac:dyDescent="0.35">
      <c r="A9" s="5" t="s">
        <v>178</v>
      </c>
      <c r="B9" s="6">
        <v>3025</v>
      </c>
      <c r="C9" s="6">
        <v>775</v>
      </c>
      <c r="D9" s="6">
        <v>900</v>
      </c>
      <c r="E9" s="6">
        <v>295</v>
      </c>
      <c r="F9" s="6">
        <v>225</v>
      </c>
      <c r="G9" s="6">
        <v>190</v>
      </c>
      <c r="H9" s="6">
        <v>155</v>
      </c>
      <c r="I9" s="6">
        <v>80</v>
      </c>
      <c r="J9" s="6">
        <v>60</v>
      </c>
      <c r="K9" s="6">
        <v>45</v>
      </c>
      <c r="L9" s="6">
        <v>295</v>
      </c>
      <c r="M9" s="14" t="s">
        <v>79</v>
      </c>
    </row>
    <row r="10" spans="1:13" x14ac:dyDescent="0.35">
      <c r="A10" s="5" t="s">
        <v>179</v>
      </c>
      <c r="B10" s="6">
        <v>3890</v>
      </c>
      <c r="C10" s="6">
        <v>920</v>
      </c>
      <c r="D10" s="6">
        <v>1595</v>
      </c>
      <c r="E10" s="6">
        <v>335</v>
      </c>
      <c r="F10" s="6">
        <v>245</v>
      </c>
      <c r="G10" s="6">
        <v>185</v>
      </c>
      <c r="H10" s="6">
        <v>165</v>
      </c>
      <c r="I10" s="6">
        <v>100</v>
      </c>
      <c r="J10" s="6">
        <v>65</v>
      </c>
      <c r="K10" s="6">
        <v>50</v>
      </c>
      <c r="L10" s="6">
        <v>240</v>
      </c>
      <c r="M10" s="14" t="s">
        <v>361</v>
      </c>
    </row>
    <row r="11" spans="1:13" x14ac:dyDescent="0.35">
      <c r="A11" s="5" t="s">
        <v>180</v>
      </c>
      <c r="B11" s="6">
        <v>21275</v>
      </c>
      <c r="C11" s="6">
        <v>530</v>
      </c>
      <c r="D11" s="6">
        <v>16940</v>
      </c>
      <c r="E11" s="6">
        <v>1925</v>
      </c>
      <c r="F11" s="6">
        <v>955</v>
      </c>
      <c r="G11" s="6">
        <v>470</v>
      </c>
      <c r="H11" s="6">
        <v>190</v>
      </c>
      <c r="I11" s="6">
        <v>70</v>
      </c>
      <c r="J11" s="6">
        <v>55</v>
      </c>
      <c r="K11" s="6">
        <v>35</v>
      </c>
      <c r="L11" s="6">
        <v>105</v>
      </c>
      <c r="M11" s="14" t="s">
        <v>79</v>
      </c>
    </row>
    <row r="12" spans="1:13" x14ac:dyDescent="0.35">
      <c r="A12" s="5" t="s">
        <v>181</v>
      </c>
      <c r="B12" s="6">
        <v>20725</v>
      </c>
      <c r="C12" s="6">
        <v>475</v>
      </c>
      <c r="D12" s="6">
        <v>7440</v>
      </c>
      <c r="E12" s="6">
        <v>9245</v>
      </c>
      <c r="F12" s="6">
        <v>1370</v>
      </c>
      <c r="G12" s="6">
        <v>1145</v>
      </c>
      <c r="H12" s="6">
        <v>445</v>
      </c>
      <c r="I12" s="6">
        <v>240</v>
      </c>
      <c r="J12" s="6">
        <v>155</v>
      </c>
      <c r="K12" s="6">
        <v>90</v>
      </c>
      <c r="L12" s="6">
        <v>110</v>
      </c>
      <c r="M12" s="14" t="s">
        <v>360</v>
      </c>
    </row>
    <row r="13" spans="1:13" x14ac:dyDescent="0.35">
      <c r="A13" s="5" t="s">
        <v>182</v>
      </c>
      <c r="B13" s="6">
        <v>13275</v>
      </c>
      <c r="C13" s="6">
        <v>1520</v>
      </c>
      <c r="D13" s="6">
        <v>4735</v>
      </c>
      <c r="E13" s="6">
        <v>3320</v>
      </c>
      <c r="F13" s="6">
        <v>915</v>
      </c>
      <c r="G13" s="6">
        <v>925</v>
      </c>
      <c r="H13" s="6">
        <v>755</v>
      </c>
      <c r="I13" s="6">
        <v>425</v>
      </c>
      <c r="J13" s="6">
        <v>285</v>
      </c>
      <c r="K13" s="6">
        <v>155</v>
      </c>
      <c r="L13" s="6">
        <v>240</v>
      </c>
      <c r="M13" s="14" t="s">
        <v>362</v>
      </c>
    </row>
    <row r="14" spans="1:13" x14ac:dyDescent="0.35">
      <c r="A14" s="5" t="s">
        <v>183</v>
      </c>
      <c r="B14" s="6">
        <v>7580</v>
      </c>
      <c r="C14" s="6">
        <v>1060</v>
      </c>
      <c r="D14" s="6">
        <v>3360</v>
      </c>
      <c r="E14" s="6">
        <v>1355</v>
      </c>
      <c r="F14" s="6">
        <v>515</v>
      </c>
      <c r="G14" s="6">
        <v>245</v>
      </c>
      <c r="H14" s="6">
        <v>215</v>
      </c>
      <c r="I14" s="6">
        <v>175</v>
      </c>
      <c r="J14" s="6">
        <v>110</v>
      </c>
      <c r="K14" s="6">
        <v>160</v>
      </c>
      <c r="L14" s="6">
        <v>390</v>
      </c>
      <c r="M14" s="14" t="s">
        <v>79</v>
      </c>
    </row>
    <row r="15" spans="1:13" x14ac:dyDescent="0.35">
      <c r="A15" s="5" t="s">
        <v>184</v>
      </c>
      <c r="B15" s="6">
        <v>6655</v>
      </c>
      <c r="C15" s="6">
        <v>65</v>
      </c>
      <c r="D15" s="6">
        <v>425</v>
      </c>
      <c r="E15" s="6">
        <v>3205</v>
      </c>
      <c r="F15" s="6">
        <v>1220</v>
      </c>
      <c r="G15" s="6">
        <v>650</v>
      </c>
      <c r="H15" s="6">
        <v>470</v>
      </c>
      <c r="I15" s="6">
        <v>285</v>
      </c>
      <c r="J15" s="6">
        <v>100</v>
      </c>
      <c r="K15" s="6">
        <v>40</v>
      </c>
      <c r="L15" s="6">
        <v>195</v>
      </c>
      <c r="M15" s="14" t="s">
        <v>95</v>
      </c>
    </row>
    <row r="16" spans="1:13" x14ac:dyDescent="0.35">
      <c r="A16" s="5" t="s">
        <v>185</v>
      </c>
      <c r="B16" s="6">
        <v>6995</v>
      </c>
      <c r="C16" s="6">
        <v>55</v>
      </c>
      <c r="D16" s="6">
        <v>445</v>
      </c>
      <c r="E16" s="6">
        <v>615</v>
      </c>
      <c r="F16" s="6">
        <v>3875</v>
      </c>
      <c r="G16" s="6">
        <v>575</v>
      </c>
      <c r="H16" s="6">
        <v>415</v>
      </c>
      <c r="I16" s="6">
        <v>285</v>
      </c>
      <c r="J16" s="6">
        <v>270</v>
      </c>
      <c r="K16" s="6">
        <v>160</v>
      </c>
      <c r="L16" s="6">
        <v>295</v>
      </c>
      <c r="M16" s="14" t="s">
        <v>117</v>
      </c>
    </row>
    <row r="17" spans="1:13" x14ac:dyDescent="0.35">
      <c r="A17" s="5" t="s">
        <v>186</v>
      </c>
      <c r="B17" s="6">
        <v>8250</v>
      </c>
      <c r="C17" s="6">
        <v>75</v>
      </c>
      <c r="D17" s="6">
        <v>880</v>
      </c>
      <c r="E17" s="6">
        <v>3000</v>
      </c>
      <c r="F17" s="6">
        <v>2645</v>
      </c>
      <c r="G17" s="6">
        <v>405</v>
      </c>
      <c r="H17" s="6">
        <v>340</v>
      </c>
      <c r="I17" s="6">
        <v>225</v>
      </c>
      <c r="J17" s="6">
        <v>200</v>
      </c>
      <c r="K17" s="6">
        <v>130</v>
      </c>
      <c r="L17" s="6">
        <v>345</v>
      </c>
      <c r="M17" s="14" t="s">
        <v>103</v>
      </c>
    </row>
    <row r="18" spans="1:13" x14ac:dyDescent="0.35">
      <c r="A18" s="5" t="s">
        <v>187</v>
      </c>
      <c r="B18" s="6">
        <v>6690</v>
      </c>
      <c r="C18" s="6">
        <v>40</v>
      </c>
      <c r="D18" s="6">
        <v>280</v>
      </c>
      <c r="E18" s="6">
        <v>320</v>
      </c>
      <c r="F18" s="6">
        <v>550</v>
      </c>
      <c r="G18" s="6">
        <v>1635</v>
      </c>
      <c r="H18" s="6">
        <v>2745</v>
      </c>
      <c r="I18" s="6">
        <v>345</v>
      </c>
      <c r="J18" s="6">
        <v>190</v>
      </c>
      <c r="K18" s="6">
        <v>125</v>
      </c>
      <c r="L18" s="6">
        <v>460</v>
      </c>
      <c r="M18" s="14" t="s">
        <v>363</v>
      </c>
    </row>
    <row r="19" spans="1:13" x14ac:dyDescent="0.35">
      <c r="A19" s="5" t="s">
        <v>188</v>
      </c>
      <c r="B19" s="6">
        <v>7885</v>
      </c>
      <c r="C19" s="6">
        <v>40</v>
      </c>
      <c r="D19" s="6">
        <v>570</v>
      </c>
      <c r="E19" s="6">
        <v>260</v>
      </c>
      <c r="F19" s="6">
        <v>2380</v>
      </c>
      <c r="G19" s="6">
        <v>1700</v>
      </c>
      <c r="H19" s="6">
        <v>1510</v>
      </c>
      <c r="I19" s="6">
        <v>365</v>
      </c>
      <c r="J19" s="6">
        <v>295</v>
      </c>
      <c r="K19" s="6">
        <v>215</v>
      </c>
      <c r="L19" s="6">
        <v>545</v>
      </c>
      <c r="M19" s="14" t="s">
        <v>364</v>
      </c>
    </row>
    <row r="20" spans="1:13" x14ac:dyDescent="0.35">
      <c r="A20" s="5" t="s">
        <v>189</v>
      </c>
      <c r="B20" s="6">
        <v>7960</v>
      </c>
      <c r="C20" s="6">
        <v>35</v>
      </c>
      <c r="D20" s="6">
        <v>390</v>
      </c>
      <c r="E20" s="6">
        <v>1520</v>
      </c>
      <c r="F20" s="6">
        <v>4180</v>
      </c>
      <c r="G20" s="6">
        <v>490</v>
      </c>
      <c r="H20" s="6">
        <v>300</v>
      </c>
      <c r="I20" s="6">
        <v>215</v>
      </c>
      <c r="J20" s="6">
        <v>140</v>
      </c>
      <c r="K20" s="6">
        <v>115</v>
      </c>
      <c r="L20" s="6">
        <v>575</v>
      </c>
      <c r="M20" s="14" t="s">
        <v>117</v>
      </c>
    </row>
    <row r="21" spans="1:13" x14ac:dyDescent="0.35">
      <c r="A21" s="5" t="s">
        <v>190</v>
      </c>
      <c r="B21" s="6">
        <v>9485</v>
      </c>
      <c r="C21" s="6">
        <v>20</v>
      </c>
      <c r="D21" s="6">
        <v>370</v>
      </c>
      <c r="E21" s="6">
        <v>230</v>
      </c>
      <c r="F21" s="6">
        <v>1335</v>
      </c>
      <c r="G21" s="6">
        <v>5010</v>
      </c>
      <c r="H21" s="6">
        <v>1360</v>
      </c>
      <c r="I21" s="6">
        <v>295</v>
      </c>
      <c r="J21" s="6">
        <v>205</v>
      </c>
      <c r="K21" s="6">
        <v>120</v>
      </c>
      <c r="L21" s="6">
        <v>545</v>
      </c>
      <c r="M21" s="14" t="s">
        <v>365</v>
      </c>
    </row>
    <row r="22" spans="1:13" x14ac:dyDescent="0.35">
      <c r="A22" s="5" t="s">
        <v>191</v>
      </c>
      <c r="B22" s="6">
        <v>6150</v>
      </c>
      <c r="C22" s="6">
        <v>10</v>
      </c>
      <c r="D22" s="6">
        <v>385</v>
      </c>
      <c r="E22" s="6">
        <v>230</v>
      </c>
      <c r="F22" s="6">
        <v>2035</v>
      </c>
      <c r="G22" s="6">
        <v>1380</v>
      </c>
      <c r="H22" s="6">
        <v>560</v>
      </c>
      <c r="I22" s="6">
        <v>400</v>
      </c>
      <c r="J22" s="6">
        <v>325</v>
      </c>
      <c r="K22" s="6">
        <v>285</v>
      </c>
      <c r="L22" s="6">
        <v>545</v>
      </c>
      <c r="M22" s="14" t="s">
        <v>154</v>
      </c>
    </row>
    <row r="23" spans="1:13" x14ac:dyDescent="0.35">
      <c r="A23" s="5" t="s">
        <v>192</v>
      </c>
      <c r="B23" s="6">
        <v>6305</v>
      </c>
      <c r="C23" s="6">
        <v>10</v>
      </c>
      <c r="D23" s="6">
        <v>410</v>
      </c>
      <c r="E23" s="6">
        <v>2375</v>
      </c>
      <c r="F23" s="6">
        <v>1305</v>
      </c>
      <c r="G23" s="6">
        <v>415</v>
      </c>
      <c r="H23" s="6">
        <v>365</v>
      </c>
      <c r="I23" s="6">
        <v>295</v>
      </c>
      <c r="J23" s="6">
        <v>210</v>
      </c>
      <c r="K23" s="6">
        <v>115</v>
      </c>
      <c r="L23" s="6">
        <v>805</v>
      </c>
      <c r="M23" s="14" t="s">
        <v>103</v>
      </c>
    </row>
    <row r="24" spans="1:13" x14ac:dyDescent="0.35">
      <c r="A24" s="5" t="s">
        <v>193</v>
      </c>
      <c r="B24" s="6">
        <v>10925</v>
      </c>
      <c r="C24" s="6">
        <v>35</v>
      </c>
      <c r="D24" s="6">
        <v>490</v>
      </c>
      <c r="E24" s="6">
        <v>3060</v>
      </c>
      <c r="F24" s="6">
        <v>2685</v>
      </c>
      <c r="G24" s="6">
        <v>2790</v>
      </c>
      <c r="H24" s="6">
        <v>430</v>
      </c>
      <c r="I24" s="6">
        <v>250</v>
      </c>
      <c r="J24" s="6">
        <v>175</v>
      </c>
      <c r="K24" s="6">
        <v>140</v>
      </c>
      <c r="L24" s="6">
        <v>870</v>
      </c>
      <c r="M24" s="14" t="s">
        <v>128</v>
      </c>
    </row>
    <row r="25" spans="1:13" x14ac:dyDescent="0.35">
      <c r="A25" s="5" t="s">
        <v>194</v>
      </c>
      <c r="B25" s="6">
        <v>16530</v>
      </c>
      <c r="C25" s="6">
        <v>20</v>
      </c>
      <c r="D25" s="6">
        <v>370</v>
      </c>
      <c r="E25" s="6">
        <v>1375</v>
      </c>
      <c r="F25" s="6">
        <v>1525</v>
      </c>
      <c r="G25" s="6">
        <v>5075</v>
      </c>
      <c r="H25" s="6">
        <v>3350</v>
      </c>
      <c r="I25" s="6">
        <v>2160</v>
      </c>
      <c r="J25" s="6">
        <v>1210</v>
      </c>
      <c r="K25" s="6">
        <v>555</v>
      </c>
      <c r="L25" s="6">
        <v>885</v>
      </c>
      <c r="M25" s="14" t="s">
        <v>366</v>
      </c>
    </row>
    <row r="26" spans="1:13" x14ac:dyDescent="0.35">
      <c r="A26" s="5" t="s">
        <v>195</v>
      </c>
      <c r="B26" s="6">
        <v>11220</v>
      </c>
      <c r="C26" s="6">
        <v>1205</v>
      </c>
      <c r="D26" s="6">
        <v>2555</v>
      </c>
      <c r="E26" s="6">
        <v>440</v>
      </c>
      <c r="F26" s="6">
        <v>310</v>
      </c>
      <c r="G26" s="6">
        <v>320</v>
      </c>
      <c r="H26" s="6">
        <v>535</v>
      </c>
      <c r="I26" s="6">
        <v>580</v>
      </c>
      <c r="J26" s="6">
        <v>1110</v>
      </c>
      <c r="K26" s="6">
        <v>1745</v>
      </c>
      <c r="L26" s="6">
        <v>2425</v>
      </c>
      <c r="M26" s="14" t="s">
        <v>367</v>
      </c>
    </row>
    <row r="27" spans="1:13" x14ac:dyDescent="0.35">
      <c r="A27" s="5" t="s">
        <v>196</v>
      </c>
      <c r="B27" s="6">
        <v>12870</v>
      </c>
      <c r="C27" s="6">
        <v>410</v>
      </c>
      <c r="D27" s="6">
        <v>2555</v>
      </c>
      <c r="E27" s="6">
        <v>975</v>
      </c>
      <c r="F27" s="6">
        <v>1015</v>
      </c>
      <c r="G27" s="6">
        <v>1985</v>
      </c>
      <c r="H27" s="6">
        <v>1245</v>
      </c>
      <c r="I27" s="6">
        <v>565</v>
      </c>
      <c r="J27" s="6">
        <v>490</v>
      </c>
      <c r="K27" s="6">
        <v>400</v>
      </c>
      <c r="L27" s="6">
        <v>3230</v>
      </c>
      <c r="M27" s="14" t="s">
        <v>365</v>
      </c>
    </row>
    <row r="28" spans="1:13" x14ac:dyDescent="0.35">
      <c r="A28" s="5" t="s">
        <v>197</v>
      </c>
      <c r="B28" s="6">
        <v>7130</v>
      </c>
      <c r="C28" s="6">
        <v>170</v>
      </c>
      <c r="D28" s="6">
        <v>2380</v>
      </c>
      <c r="E28" s="6">
        <v>810</v>
      </c>
      <c r="F28" s="6">
        <v>525</v>
      </c>
      <c r="G28" s="6">
        <v>475</v>
      </c>
      <c r="H28" s="6">
        <v>400</v>
      </c>
      <c r="I28" s="6">
        <v>285</v>
      </c>
      <c r="J28" s="6">
        <v>220</v>
      </c>
      <c r="K28" s="6">
        <v>175</v>
      </c>
      <c r="L28" s="6">
        <v>1680</v>
      </c>
      <c r="M28" s="14" t="s">
        <v>114</v>
      </c>
    </row>
    <row r="29" spans="1:13" x14ac:dyDescent="0.35">
      <c r="A29" s="5" t="s">
        <v>198</v>
      </c>
      <c r="B29" s="6">
        <v>6455</v>
      </c>
      <c r="C29" s="6">
        <v>195</v>
      </c>
      <c r="D29" s="6">
        <v>1850</v>
      </c>
      <c r="E29" s="6">
        <v>1370</v>
      </c>
      <c r="F29" s="6">
        <v>995</v>
      </c>
      <c r="G29" s="6">
        <v>280</v>
      </c>
      <c r="H29" s="6">
        <v>220</v>
      </c>
      <c r="I29" s="6">
        <v>195</v>
      </c>
      <c r="J29" s="6">
        <v>160</v>
      </c>
      <c r="K29" s="6">
        <v>130</v>
      </c>
      <c r="L29" s="6">
        <v>1050</v>
      </c>
      <c r="M29" s="14" t="s">
        <v>95</v>
      </c>
    </row>
    <row r="30" spans="1:13" x14ac:dyDescent="0.35">
      <c r="A30" s="5" t="s">
        <v>199</v>
      </c>
      <c r="B30" s="6">
        <v>8025</v>
      </c>
      <c r="C30" s="6">
        <v>75</v>
      </c>
      <c r="D30" s="6">
        <v>575</v>
      </c>
      <c r="E30" s="6">
        <v>320</v>
      </c>
      <c r="F30" s="6">
        <v>540</v>
      </c>
      <c r="G30" s="6">
        <v>2755</v>
      </c>
      <c r="H30" s="6">
        <v>2090</v>
      </c>
      <c r="I30" s="6">
        <v>595</v>
      </c>
      <c r="J30" s="6">
        <v>180</v>
      </c>
      <c r="K30" s="6">
        <v>80</v>
      </c>
      <c r="L30" s="6">
        <v>820</v>
      </c>
      <c r="M30" s="14" t="s">
        <v>366</v>
      </c>
    </row>
    <row r="31" spans="1:13" x14ac:dyDescent="0.35">
      <c r="A31" s="5" t="s">
        <v>200</v>
      </c>
      <c r="B31" s="6">
        <v>6910</v>
      </c>
      <c r="C31" s="6">
        <v>25</v>
      </c>
      <c r="D31" s="6">
        <v>125</v>
      </c>
      <c r="E31" s="6">
        <v>265</v>
      </c>
      <c r="F31" s="6">
        <v>685</v>
      </c>
      <c r="G31" s="6">
        <v>1590</v>
      </c>
      <c r="H31" s="6">
        <v>1685</v>
      </c>
      <c r="I31" s="6">
        <v>505</v>
      </c>
      <c r="J31" s="6">
        <v>395</v>
      </c>
      <c r="K31" s="6">
        <v>400</v>
      </c>
      <c r="L31" s="6">
        <v>1235</v>
      </c>
      <c r="M31" s="14" t="s">
        <v>368</v>
      </c>
    </row>
    <row r="32" spans="1:13" x14ac:dyDescent="0.35">
      <c r="A32" s="5" t="s">
        <v>201</v>
      </c>
      <c r="B32" s="6">
        <v>9225</v>
      </c>
      <c r="C32" s="6">
        <v>20</v>
      </c>
      <c r="D32" s="6">
        <v>130</v>
      </c>
      <c r="E32" s="6">
        <v>190</v>
      </c>
      <c r="F32" s="6">
        <v>2540</v>
      </c>
      <c r="G32" s="6">
        <v>2970</v>
      </c>
      <c r="H32" s="6">
        <v>820</v>
      </c>
      <c r="I32" s="6">
        <v>460</v>
      </c>
      <c r="J32" s="6">
        <v>320</v>
      </c>
      <c r="K32" s="6">
        <v>225</v>
      </c>
      <c r="L32" s="6">
        <v>1550</v>
      </c>
      <c r="M32" s="14" t="s">
        <v>161</v>
      </c>
    </row>
    <row r="33" spans="1:13" x14ac:dyDescent="0.35">
      <c r="A33" s="5" t="s">
        <v>202</v>
      </c>
      <c r="B33" s="6">
        <v>9960</v>
      </c>
      <c r="C33" s="6">
        <v>25</v>
      </c>
      <c r="D33" s="6">
        <v>140</v>
      </c>
      <c r="E33" s="6">
        <v>140</v>
      </c>
      <c r="F33" s="6">
        <v>195</v>
      </c>
      <c r="G33" s="6">
        <v>2605</v>
      </c>
      <c r="H33" s="6">
        <v>1475</v>
      </c>
      <c r="I33" s="6">
        <v>2595</v>
      </c>
      <c r="J33" s="6">
        <v>595</v>
      </c>
      <c r="K33" s="6">
        <v>395</v>
      </c>
      <c r="L33" s="6">
        <v>1790</v>
      </c>
      <c r="M33" s="14" t="s">
        <v>369</v>
      </c>
    </row>
    <row r="34" spans="1:13" x14ac:dyDescent="0.35">
      <c r="A34" s="5" t="s">
        <v>203</v>
      </c>
      <c r="B34" s="6">
        <v>9350</v>
      </c>
      <c r="C34" s="6">
        <v>15</v>
      </c>
      <c r="D34" s="6">
        <v>110</v>
      </c>
      <c r="E34" s="6">
        <v>290</v>
      </c>
      <c r="F34" s="6">
        <v>860</v>
      </c>
      <c r="G34" s="6">
        <v>770</v>
      </c>
      <c r="H34" s="6">
        <v>1495</v>
      </c>
      <c r="I34" s="6">
        <v>2190</v>
      </c>
      <c r="J34" s="6">
        <v>910</v>
      </c>
      <c r="K34" s="6">
        <v>570</v>
      </c>
      <c r="L34" s="6">
        <v>2140</v>
      </c>
      <c r="M34" s="14" t="s">
        <v>367</v>
      </c>
    </row>
    <row r="35" spans="1:13" x14ac:dyDescent="0.35">
      <c r="A35" s="5" t="s">
        <v>204</v>
      </c>
      <c r="B35" s="6">
        <v>7765</v>
      </c>
      <c r="C35" s="6">
        <v>90</v>
      </c>
      <c r="D35" s="6">
        <v>1890</v>
      </c>
      <c r="E35" s="6">
        <v>1350</v>
      </c>
      <c r="F35" s="6">
        <v>690</v>
      </c>
      <c r="G35" s="6">
        <v>430</v>
      </c>
      <c r="H35" s="6">
        <v>415</v>
      </c>
      <c r="I35" s="6">
        <v>345</v>
      </c>
      <c r="J35" s="6">
        <v>240</v>
      </c>
      <c r="K35" s="6">
        <v>200</v>
      </c>
      <c r="L35" s="6">
        <v>2110</v>
      </c>
      <c r="M35" s="14" t="s">
        <v>128</v>
      </c>
    </row>
    <row r="36" spans="1:13" x14ac:dyDescent="0.35">
      <c r="A36" s="5" t="s">
        <v>205</v>
      </c>
      <c r="B36" s="6">
        <v>16180</v>
      </c>
      <c r="C36" s="6">
        <v>75</v>
      </c>
      <c r="D36" s="6">
        <v>2930</v>
      </c>
      <c r="E36" s="6">
        <v>7355</v>
      </c>
      <c r="F36" s="6">
        <v>2440</v>
      </c>
      <c r="G36" s="6">
        <v>745</v>
      </c>
      <c r="H36" s="6">
        <v>305</v>
      </c>
      <c r="I36" s="6">
        <v>215</v>
      </c>
      <c r="J36" s="6">
        <v>195</v>
      </c>
      <c r="K36" s="6">
        <v>135</v>
      </c>
      <c r="L36" s="6">
        <v>1775</v>
      </c>
      <c r="M36" s="14" t="s">
        <v>95</v>
      </c>
    </row>
    <row r="37" spans="1:13" x14ac:dyDescent="0.35">
      <c r="A37" s="5" t="s">
        <v>206</v>
      </c>
      <c r="B37" s="6">
        <v>8465</v>
      </c>
      <c r="C37" s="6">
        <v>35</v>
      </c>
      <c r="D37" s="6">
        <v>1090</v>
      </c>
      <c r="E37" s="6">
        <v>3555</v>
      </c>
      <c r="F37" s="6">
        <v>785</v>
      </c>
      <c r="G37" s="6">
        <v>590</v>
      </c>
      <c r="H37" s="6">
        <v>570</v>
      </c>
      <c r="I37" s="6">
        <v>400</v>
      </c>
      <c r="J37" s="6">
        <v>245</v>
      </c>
      <c r="K37" s="6">
        <v>155</v>
      </c>
      <c r="L37" s="6">
        <v>1035</v>
      </c>
      <c r="M37" s="14" t="s">
        <v>89</v>
      </c>
    </row>
    <row r="38" spans="1:13" x14ac:dyDescent="0.35">
      <c r="A38" s="5" t="s">
        <v>207</v>
      </c>
      <c r="B38" s="6">
        <v>7505</v>
      </c>
      <c r="C38" s="6">
        <v>35</v>
      </c>
      <c r="D38" s="6">
        <v>1095</v>
      </c>
      <c r="E38" s="6">
        <v>2600</v>
      </c>
      <c r="F38" s="6">
        <v>760</v>
      </c>
      <c r="G38" s="6">
        <v>510</v>
      </c>
      <c r="H38" s="6">
        <v>365</v>
      </c>
      <c r="I38" s="6">
        <v>300</v>
      </c>
      <c r="J38" s="6">
        <v>275</v>
      </c>
      <c r="K38" s="6">
        <v>205</v>
      </c>
      <c r="L38" s="6">
        <v>1365</v>
      </c>
      <c r="M38" s="14" t="s">
        <v>103</v>
      </c>
    </row>
    <row r="39" spans="1:13" x14ac:dyDescent="0.35">
      <c r="A39" s="5" t="s">
        <v>208</v>
      </c>
      <c r="B39" s="6">
        <v>5145</v>
      </c>
      <c r="C39" s="6">
        <v>15</v>
      </c>
      <c r="D39" s="6">
        <v>55</v>
      </c>
      <c r="E39" s="6">
        <v>495</v>
      </c>
      <c r="F39" s="6">
        <v>1985</v>
      </c>
      <c r="G39" s="6">
        <v>690</v>
      </c>
      <c r="H39" s="6">
        <v>480</v>
      </c>
      <c r="I39" s="6">
        <v>280</v>
      </c>
      <c r="J39" s="6">
        <v>195</v>
      </c>
      <c r="K39" s="6">
        <v>130</v>
      </c>
      <c r="L39" s="6">
        <v>825</v>
      </c>
      <c r="M39" s="14" t="s">
        <v>154</v>
      </c>
    </row>
    <row r="40" spans="1:13" x14ac:dyDescent="0.35">
      <c r="A40" s="5" t="s">
        <v>209</v>
      </c>
      <c r="B40" s="6">
        <v>4040</v>
      </c>
      <c r="C40" s="6">
        <v>10</v>
      </c>
      <c r="D40" s="6">
        <v>40</v>
      </c>
      <c r="E40" s="6">
        <v>55</v>
      </c>
      <c r="F40" s="6">
        <v>160</v>
      </c>
      <c r="G40" s="6">
        <v>1630</v>
      </c>
      <c r="H40" s="6">
        <v>700</v>
      </c>
      <c r="I40" s="6">
        <v>340</v>
      </c>
      <c r="J40" s="6">
        <v>240</v>
      </c>
      <c r="K40" s="6">
        <v>200</v>
      </c>
      <c r="L40" s="6">
        <v>670</v>
      </c>
      <c r="M40" s="14" t="s">
        <v>363</v>
      </c>
    </row>
    <row r="41" spans="1:13" x14ac:dyDescent="0.35">
      <c r="A41" s="5" t="s">
        <v>210</v>
      </c>
      <c r="B41" s="6">
        <v>5405</v>
      </c>
      <c r="C41" s="6">
        <v>15</v>
      </c>
      <c r="D41" s="6">
        <v>50</v>
      </c>
      <c r="E41" s="6">
        <v>205</v>
      </c>
      <c r="F41" s="6">
        <v>305</v>
      </c>
      <c r="G41" s="6">
        <v>2230</v>
      </c>
      <c r="H41" s="6">
        <v>980</v>
      </c>
      <c r="I41" s="6">
        <v>365</v>
      </c>
      <c r="J41" s="6">
        <v>245</v>
      </c>
      <c r="K41" s="6">
        <v>240</v>
      </c>
      <c r="L41" s="6">
        <v>770</v>
      </c>
      <c r="M41" s="14" t="s">
        <v>366</v>
      </c>
    </row>
    <row r="42" spans="1:13" x14ac:dyDescent="0.35">
      <c r="A42" s="5" t="s">
        <v>211</v>
      </c>
      <c r="B42" s="6">
        <v>3610</v>
      </c>
      <c r="C42" s="6" t="s">
        <v>476</v>
      </c>
      <c r="D42" s="6">
        <v>30</v>
      </c>
      <c r="E42" s="6">
        <v>40</v>
      </c>
      <c r="F42" s="6">
        <v>170</v>
      </c>
      <c r="G42" s="6">
        <v>385</v>
      </c>
      <c r="H42" s="6">
        <v>1065</v>
      </c>
      <c r="I42" s="6">
        <v>660</v>
      </c>
      <c r="J42" s="6">
        <v>255</v>
      </c>
      <c r="K42" s="6">
        <v>265</v>
      </c>
      <c r="L42" s="6">
        <v>745</v>
      </c>
      <c r="M42" s="14" t="s">
        <v>369</v>
      </c>
    </row>
    <row r="43" spans="1:13" x14ac:dyDescent="0.35">
      <c r="A43" s="5" t="s">
        <v>212</v>
      </c>
      <c r="B43" s="6">
        <v>4310</v>
      </c>
      <c r="C43" s="6">
        <v>5</v>
      </c>
      <c r="D43" s="6">
        <v>50</v>
      </c>
      <c r="E43" s="6">
        <v>45</v>
      </c>
      <c r="F43" s="6">
        <v>140</v>
      </c>
      <c r="G43" s="6">
        <v>290</v>
      </c>
      <c r="H43" s="6">
        <v>675</v>
      </c>
      <c r="I43" s="6">
        <v>1175</v>
      </c>
      <c r="J43" s="6">
        <v>510</v>
      </c>
      <c r="K43" s="6">
        <v>550</v>
      </c>
      <c r="L43" s="6">
        <v>870</v>
      </c>
      <c r="M43" s="14" t="s">
        <v>370</v>
      </c>
    </row>
    <row r="44" spans="1:13" x14ac:dyDescent="0.35">
      <c r="A44" s="5" t="s">
        <v>213</v>
      </c>
      <c r="B44" s="6">
        <v>5030</v>
      </c>
      <c r="C44" s="6">
        <v>15</v>
      </c>
      <c r="D44" s="6">
        <v>50</v>
      </c>
      <c r="E44" s="6">
        <v>35</v>
      </c>
      <c r="F44" s="6">
        <v>85</v>
      </c>
      <c r="G44" s="6">
        <v>805</v>
      </c>
      <c r="H44" s="6">
        <v>1270</v>
      </c>
      <c r="I44" s="6">
        <v>420</v>
      </c>
      <c r="J44" s="6">
        <v>305</v>
      </c>
      <c r="K44" s="6">
        <v>780</v>
      </c>
      <c r="L44" s="6">
        <v>1265</v>
      </c>
      <c r="M44" s="14" t="s">
        <v>367</v>
      </c>
    </row>
    <row r="45" spans="1:13" x14ac:dyDescent="0.35">
      <c r="A45" s="5" t="s">
        <v>214</v>
      </c>
      <c r="B45" s="6">
        <v>5655</v>
      </c>
      <c r="C45" s="6">
        <v>10</v>
      </c>
      <c r="D45" s="6">
        <v>70</v>
      </c>
      <c r="E45" s="6">
        <v>45</v>
      </c>
      <c r="F45" s="6">
        <v>40</v>
      </c>
      <c r="G45" s="6">
        <v>70</v>
      </c>
      <c r="H45" s="6">
        <v>480</v>
      </c>
      <c r="I45" s="6">
        <v>1460</v>
      </c>
      <c r="J45" s="6">
        <v>875</v>
      </c>
      <c r="K45" s="6">
        <v>780</v>
      </c>
      <c r="L45" s="6">
        <v>1830</v>
      </c>
      <c r="M45" s="14" t="s">
        <v>371</v>
      </c>
    </row>
    <row r="46" spans="1:13" x14ac:dyDescent="0.35">
      <c r="A46" s="5" t="s">
        <v>215</v>
      </c>
      <c r="B46" s="6">
        <v>5190</v>
      </c>
      <c r="C46" s="6">
        <v>10</v>
      </c>
      <c r="D46" s="6">
        <v>30</v>
      </c>
      <c r="E46" s="6">
        <v>40</v>
      </c>
      <c r="F46" s="6">
        <v>25</v>
      </c>
      <c r="G46" s="6">
        <v>30</v>
      </c>
      <c r="H46" s="6">
        <v>60</v>
      </c>
      <c r="I46" s="6">
        <v>150</v>
      </c>
      <c r="J46" s="6">
        <v>1045</v>
      </c>
      <c r="K46" s="6">
        <v>1445</v>
      </c>
      <c r="L46" s="6">
        <v>2350</v>
      </c>
      <c r="M46" s="14" t="s">
        <v>372</v>
      </c>
    </row>
    <row r="47" spans="1:13" x14ac:dyDescent="0.35">
      <c r="A47" s="5" t="s">
        <v>216</v>
      </c>
      <c r="B47" s="6">
        <v>7290</v>
      </c>
      <c r="C47" s="6">
        <v>20</v>
      </c>
      <c r="D47" s="6">
        <v>70</v>
      </c>
      <c r="E47" s="6">
        <v>90</v>
      </c>
      <c r="F47" s="6">
        <v>80</v>
      </c>
      <c r="G47" s="6">
        <v>130</v>
      </c>
      <c r="H47" s="6">
        <v>145</v>
      </c>
      <c r="I47" s="6">
        <v>140</v>
      </c>
      <c r="J47" s="6">
        <v>110</v>
      </c>
      <c r="K47" s="6">
        <v>1485</v>
      </c>
      <c r="L47" s="6">
        <v>5020</v>
      </c>
      <c r="M47" s="14" t="s">
        <v>373</v>
      </c>
    </row>
    <row r="48" spans="1:13" x14ac:dyDescent="0.35">
      <c r="A48" s="5" t="s">
        <v>217</v>
      </c>
      <c r="B48" s="6">
        <v>6785</v>
      </c>
      <c r="C48" s="6">
        <v>15</v>
      </c>
      <c r="D48" s="6">
        <v>155</v>
      </c>
      <c r="E48" s="6">
        <v>50</v>
      </c>
      <c r="F48" s="6">
        <v>65</v>
      </c>
      <c r="G48" s="6">
        <v>60</v>
      </c>
      <c r="H48" s="6">
        <v>45</v>
      </c>
      <c r="I48" s="6">
        <v>475</v>
      </c>
      <c r="J48" s="6">
        <v>2250</v>
      </c>
      <c r="K48" s="6">
        <v>1430</v>
      </c>
      <c r="L48" s="6">
        <v>2245</v>
      </c>
      <c r="M48" s="14" t="s">
        <v>374</v>
      </c>
    </row>
    <row r="49" spans="1:13" x14ac:dyDescent="0.35">
      <c r="A49" s="5" t="s">
        <v>218</v>
      </c>
      <c r="B49" s="6">
        <v>9180</v>
      </c>
      <c r="C49" s="6" t="s">
        <v>476</v>
      </c>
      <c r="D49" s="6">
        <v>45</v>
      </c>
      <c r="E49" s="6">
        <v>20</v>
      </c>
      <c r="F49" s="6">
        <v>25</v>
      </c>
      <c r="G49" s="6">
        <v>30</v>
      </c>
      <c r="H49" s="6">
        <v>75</v>
      </c>
      <c r="I49" s="6">
        <v>2240</v>
      </c>
      <c r="J49" s="6">
        <v>2505</v>
      </c>
      <c r="K49" s="6">
        <v>2525</v>
      </c>
      <c r="L49" s="6">
        <v>1710</v>
      </c>
      <c r="M49" s="14" t="s">
        <v>375</v>
      </c>
    </row>
    <row r="50" spans="1:13" x14ac:dyDescent="0.35">
      <c r="A50" s="5" t="s">
        <v>219</v>
      </c>
      <c r="B50" s="6">
        <v>12665</v>
      </c>
      <c r="C50" s="6">
        <v>20</v>
      </c>
      <c r="D50" s="6">
        <v>165</v>
      </c>
      <c r="E50" s="6">
        <v>110</v>
      </c>
      <c r="F50" s="6">
        <v>40</v>
      </c>
      <c r="G50" s="6">
        <v>30</v>
      </c>
      <c r="H50" s="6">
        <v>50</v>
      </c>
      <c r="I50" s="6">
        <v>45</v>
      </c>
      <c r="J50" s="6">
        <v>55</v>
      </c>
      <c r="K50" s="6">
        <v>2170</v>
      </c>
      <c r="L50" s="6">
        <v>9980</v>
      </c>
      <c r="M50" s="14" t="s">
        <v>376</v>
      </c>
    </row>
    <row r="51" spans="1:13" x14ac:dyDescent="0.35">
      <c r="A51" s="5" t="s">
        <v>220</v>
      </c>
      <c r="B51" s="6">
        <v>10880</v>
      </c>
      <c r="C51" s="6">
        <v>10</v>
      </c>
      <c r="D51" s="6">
        <v>160</v>
      </c>
      <c r="E51" s="6">
        <v>120</v>
      </c>
      <c r="F51" s="6">
        <v>125</v>
      </c>
      <c r="G51" s="6">
        <v>1630</v>
      </c>
      <c r="H51" s="6">
        <v>1465</v>
      </c>
      <c r="I51" s="6">
        <v>1800</v>
      </c>
      <c r="J51" s="6">
        <v>1795</v>
      </c>
      <c r="K51" s="6">
        <v>1215</v>
      </c>
      <c r="L51" s="6">
        <v>2565</v>
      </c>
      <c r="M51" s="14" t="s">
        <v>377</v>
      </c>
    </row>
    <row r="52" spans="1:13" x14ac:dyDescent="0.35">
      <c r="A52" s="5" t="s">
        <v>221</v>
      </c>
      <c r="B52" s="6">
        <v>7255</v>
      </c>
      <c r="C52" s="6">
        <v>10</v>
      </c>
      <c r="D52" s="6">
        <v>550</v>
      </c>
      <c r="E52" s="6">
        <v>1415</v>
      </c>
      <c r="F52" s="6">
        <v>1215</v>
      </c>
      <c r="G52" s="6">
        <v>985</v>
      </c>
      <c r="H52" s="6">
        <v>485</v>
      </c>
      <c r="I52" s="6">
        <v>360</v>
      </c>
      <c r="J52" s="6">
        <v>320</v>
      </c>
      <c r="K52" s="6">
        <v>250</v>
      </c>
      <c r="L52" s="6">
        <v>1660</v>
      </c>
      <c r="M52" s="14" t="s">
        <v>161</v>
      </c>
    </row>
    <row r="53" spans="1:13" x14ac:dyDescent="0.35">
      <c r="A53" s="5" t="s">
        <v>222</v>
      </c>
      <c r="B53" s="6">
        <v>5540</v>
      </c>
      <c r="C53" s="6">
        <v>10</v>
      </c>
      <c r="D53" s="6">
        <v>1095</v>
      </c>
      <c r="E53" s="6">
        <v>790</v>
      </c>
      <c r="F53" s="6">
        <v>445</v>
      </c>
      <c r="G53" s="6">
        <v>335</v>
      </c>
      <c r="H53" s="6">
        <v>315</v>
      </c>
      <c r="I53" s="6">
        <v>315</v>
      </c>
      <c r="J53" s="6">
        <v>260</v>
      </c>
      <c r="K53" s="6">
        <v>245</v>
      </c>
      <c r="L53" s="6">
        <v>1725</v>
      </c>
      <c r="M53" s="14" t="s">
        <v>368</v>
      </c>
    </row>
    <row r="54" spans="1:13" x14ac:dyDescent="0.35">
      <c r="A54" s="5" t="s">
        <v>223</v>
      </c>
      <c r="B54" s="6">
        <v>3550</v>
      </c>
      <c r="C54" s="6" t="s">
        <v>476</v>
      </c>
      <c r="D54" s="6">
        <v>125</v>
      </c>
      <c r="E54" s="6">
        <v>65</v>
      </c>
      <c r="F54" s="6">
        <v>250</v>
      </c>
      <c r="G54" s="6">
        <v>455</v>
      </c>
      <c r="H54" s="6">
        <v>865</v>
      </c>
      <c r="I54" s="6">
        <v>575</v>
      </c>
      <c r="J54" s="6">
        <v>155</v>
      </c>
      <c r="K54" s="6">
        <v>115</v>
      </c>
      <c r="L54" s="6">
        <v>945</v>
      </c>
      <c r="M54" s="14" t="s">
        <v>369</v>
      </c>
    </row>
    <row r="55" spans="1:13" x14ac:dyDescent="0.35">
      <c r="A55" s="5" t="s">
        <v>224</v>
      </c>
      <c r="B55" s="6">
        <v>4795</v>
      </c>
      <c r="C55" s="6">
        <v>5</v>
      </c>
      <c r="D55" s="6">
        <v>60</v>
      </c>
      <c r="E55" s="6">
        <v>35</v>
      </c>
      <c r="F55" s="6">
        <v>25</v>
      </c>
      <c r="G55" s="6">
        <v>45</v>
      </c>
      <c r="H55" s="6">
        <v>60</v>
      </c>
      <c r="I55" s="6">
        <v>70</v>
      </c>
      <c r="J55" s="6">
        <v>645</v>
      </c>
      <c r="K55" s="6">
        <v>1895</v>
      </c>
      <c r="L55" s="6">
        <v>1955</v>
      </c>
      <c r="M55" s="14" t="s">
        <v>378</v>
      </c>
    </row>
    <row r="56" spans="1:13" x14ac:dyDescent="0.35">
      <c r="A56" s="5" t="s">
        <v>225</v>
      </c>
      <c r="B56" s="6">
        <v>4195</v>
      </c>
      <c r="C56" s="6">
        <v>10</v>
      </c>
      <c r="D56" s="6">
        <v>85</v>
      </c>
      <c r="E56" s="6">
        <v>50</v>
      </c>
      <c r="F56" s="6">
        <v>30</v>
      </c>
      <c r="G56" s="6">
        <v>35</v>
      </c>
      <c r="H56" s="6">
        <v>40</v>
      </c>
      <c r="I56" s="6">
        <v>45</v>
      </c>
      <c r="J56" s="6">
        <v>40</v>
      </c>
      <c r="K56" s="6">
        <v>955</v>
      </c>
      <c r="L56" s="6">
        <v>2915</v>
      </c>
      <c r="M56" s="14" t="s">
        <v>373</v>
      </c>
    </row>
    <row r="57" spans="1:13" x14ac:dyDescent="0.35">
      <c r="A57" s="5" t="s">
        <v>226</v>
      </c>
      <c r="B57" s="6">
        <v>11010</v>
      </c>
      <c r="C57" s="6">
        <v>10</v>
      </c>
      <c r="D57" s="6">
        <v>140</v>
      </c>
      <c r="E57" s="6">
        <v>155</v>
      </c>
      <c r="F57" s="6">
        <v>140</v>
      </c>
      <c r="G57" s="6">
        <v>155</v>
      </c>
      <c r="H57" s="6">
        <v>395</v>
      </c>
      <c r="I57" s="6">
        <v>1515</v>
      </c>
      <c r="J57" s="6">
        <v>1490</v>
      </c>
      <c r="K57" s="6">
        <v>1880</v>
      </c>
      <c r="L57" s="6">
        <v>5130</v>
      </c>
      <c r="M57" s="14" t="s">
        <v>372</v>
      </c>
    </row>
    <row r="58" spans="1:13" x14ac:dyDescent="0.35">
      <c r="A58" s="5" t="s">
        <v>227</v>
      </c>
      <c r="B58" s="6">
        <v>7875</v>
      </c>
      <c r="C58" s="6">
        <v>15</v>
      </c>
      <c r="D58" s="6">
        <v>60</v>
      </c>
      <c r="E58" s="6">
        <v>305</v>
      </c>
      <c r="F58" s="6">
        <v>1165</v>
      </c>
      <c r="G58" s="6">
        <v>1450</v>
      </c>
      <c r="H58" s="6">
        <v>950</v>
      </c>
      <c r="I58" s="6">
        <v>1210</v>
      </c>
      <c r="J58" s="6">
        <v>330</v>
      </c>
      <c r="K58" s="6">
        <v>250</v>
      </c>
      <c r="L58" s="6">
        <v>2140</v>
      </c>
      <c r="M58" s="14" t="s">
        <v>379</v>
      </c>
    </row>
    <row r="59" spans="1:13" x14ac:dyDescent="0.35">
      <c r="A59" s="5" t="s">
        <v>228</v>
      </c>
      <c r="B59" s="6">
        <v>6170</v>
      </c>
      <c r="C59" s="6">
        <v>45</v>
      </c>
      <c r="D59" s="6">
        <v>45</v>
      </c>
      <c r="E59" s="6">
        <v>130</v>
      </c>
      <c r="F59" s="6">
        <v>2505</v>
      </c>
      <c r="G59" s="6">
        <v>435</v>
      </c>
      <c r="H59" s="6">
        <v>275</v>
      </c>
      <c r="I59" s="6">
        <v>235</v>
      </c>
      <c r="J59" s="6">
        <v>170</v>
      </c>
      <c r="K59" s="6">
        <v>130</v>
      </c>
      <c r="L59" s="6">
        <v>2200</v>
      </c>
      <c r="M59" s="14" t="s">
        <v>366</v>
      </c>
    </row>
    <row r="60" spans="1:13" x14ac:dyDescent="0.35">
      <c r="A60" s="5" t="s">
        <v>229</v>
      </c>
      <c r="B60" s="6">
        <v>6940</v>
      </c>
      <c r="C60" s="6">
        <v>130</v>
      </c>
      <c r="D60" s="6">
        <v>75</v>
      </c>
      <c r="E60" s="6">
        <v>1770</v>
      </c>
      <c r="F60" s="6">
        <v>2405</v>
      </c>
      <c r="G60" s="6">
        <v>395</v>
      </c>
      <c r="H60" s="6">
        <v>310</v>
      </c>
      <c r="I60" s="6">
        <v>215</v>
      </c>
      <c r="J60" s="6">
        <v>160</v>
      </c>
      <c r="K60" s="6">
        <v>145</v>
      </c>
      <c r="L60" s="6">
        <v>1335</v>
      </c>
      <c r="M60" s="14" t="s">
        <v>114</v>
      </c>
    </row>
    <row r="61" spans="1:13" x14ac:dyDescent="0.35">
      <c r="A61" s="5" t="s">
        <v>230</v>
      </c>
      <c r="B61" s="6">
        <v>5565</v>
      </c>
      <c r="C61" s="6">
        <v>325</v>
      </c>
      <c r="D61" s="6">
        <v>625</v>
      </c>
      <c r="E61" s="6">
        <v>2220</v>
      </c>
      <c r="F61" s="6">
        <v>425</v>
      </c>
      <c r="G61" s="6">
        <v>255</v>
      </c>
      <c r="H61" s="6">
        <v>270</v>
      </c>
      <c r="I61" s="6">
        <v>205</v>
      </c>
      <c r="J61" s="6">
        <v>155</v>
      </c>
      <c r="K61" s="6">
        <v>125</v>
      </c>
      <c r="L61" s="6">
        <v>960</v>
      </c>
      <c r="M61" s="14" t="s">
        <v>89</v>
      </c>
    </row>
    <row r="62" spans="1:13" x14ac:dyDescent="0.35">
      <c r="A62" s="5" t="s">
        <v>231</v>
      </c>
      <c r="B62" s="6">
        <v>5695</v>
      </c>
      <c r="C62" s="6">
        <v>50</v>
      </c>
      <c r="D62" s="6">
        <v>2205</v>
      </c>
      <c r="E62" s="6">
        <v>1240</v>
      </c>
      <c r="F62" s="6">
        <v>325</v>
      </c>
      <c r="G62" s="6">
        <v>260</v>
      </c>
      <c r="H62" s="6">
        <v>340</v>
      </c>
      <c r="I62" s="6">
        <v>220</v>
      </c>
      <c r="J62" s="6">
        <v>155</v>
      </c>
      <c r="K62" s="6">
        <v>100</v>
      </c>
      <c r="L62" s="6">
        <v>800</v>
      </c>
      <c r="M62" s="14" t="s">
        <v>362</v>
      </c>
    </row>
    <row r="63" spans="1:13" x14ac:dyDescent="0.35">
      <c r="A63" s="5" t="s">
        <v>232</v>
      </c>
      <c r="B63" s="6">
        <v>4650</v>
      </c>
      <c r="C63" s="6">
        <v>670</v>
      </c>
      <c r="D63" s="6">
        <v>1820</v>
      </c>
      <c r="E63" s="6">
        <v>350</v>
      </c>
      <c r="F63" s="6">
        <v>240</v>
      </c>
      <c r="G63" s="6">
        <v>250</v>
      </c>
      <c r="H63" s="6">
        <v>315</v>
      </c>
      <c r="I63" s="6">
        <v>200</v>
      </c>
      <c r="J63" s="6">
        <v>120</v>
      </c>
      <c r="K63" s="6">
        <v>95</v>
      </c>
      <c r="L63" s="6">
        <v>590</v>
      </c>
      <c r="M63" s="14" t="s">
        <v>79</v>
      </c>
    </row>
    <row r="64" spans="1:13" x14ac:dyDescent="0.35">
      <c r="A64" s="5" t="s">
        <v>233</v>
      </c>
      <c r="B64" s="6">
        <v>4345</v>
      </c>
      <c r="C64" s="6">
        <v>645</v>
      </c>
      <c r="D64" s="6">
        <v>1715</v>
      </c>
      <c r="E64" s="6">
        <v>335</v>
      </c>
      <c r="F64" s="6">
        <v>265</v>
      </c>
      <c r="G64" s="6">
        <v>265</v>
      </c>
      <c r="H64" s="6">
        <v>300</v>
      </c>
      <c r="I64" s="6">
        <v>165</v>
      </c>
      <c r="J64" s="6">
        <v>110</v>
      </c>
      <c r="K64" s="6">
        <v>90</v>
      </c>
      <c r="L64" s="6">
        <v>455</v>
      </c>
      <c r="M64" s="14" t="s">
        <v>79</v>
      </c>
    </row>
    <row r="65" spans="1:13" x14ac:dyDescent="0.35">
      <c r="A65" s="5" t="s">
        <v>234</v>
      </c>
      <c r="B65" s="6">
        <v>3880</v>
      </c>
      <c r="C65" s="6">
        <v>595</v>
      </c>
      <c r="D65" s="6">
        <v>1480</v>
      </c>
      <c r="E65" s="6">
        <v>335</v>
      </c>
      <c r="F65" s="6">
        <v>265</v>
      </c>
      <c r="G65" s="6">
        <v>320</v>
      </c>
      <c r="H65" s="6">
        <v>240</v>
      </c>
      <c r="I65" s="6">
        <v>140</v>
      </c>
      <c r="J65" s="6">
        <v>90</v>
      </c>
      <c r="K65" s="6">
        <v>60</v>
      </c>
      <c r="L65" s="6">
        <v>350</v>
      </c>
      <c r="M65" s="14" t="s">
        <v>79</v>
      </c>
    </row>
    <row r="66" spans="1:13" x14ac:dyDescent="0.35">
      <c r="A66" s="5" t="s">
        <v>235</v>
      </c>
      <c r="B66" s="6">
        <v>2845</v>
      </c>
      <c r="C66" s="6">
        <v>75</v>
      </c>
      <c r="D66" s="6">
        <v>1395</v>
      </c>
      <c r="E66" s="6">
        <v>325</v>
      </c>
      <c r="F66" s="6">
        <v>205</v>
      </c>
      <c r="G66" s="6">
        <v>285</v>
      </c>
      <c r="H66" s="6">
        <v>215</v>
      </c>
      <c r="I66" s="6">
        <v>105</v>
      </c>
      <c r="J66" s="6">
        <v>55</v>
      </c>
      <c r="K66" s="6">
        <v>40</v>
      </c>
      <c r="L66" s="6">
        <v>155</v>
      </c>
      <c r="M66" s="14" t="s">
        <v>380</v>
      </c>
    </row>
    <row r="67" spans="1:13" x14ac:dyDescent="0.35">
      <c r="A67" s="5" t="s">
        <v>236</v>
      </c>
      <c r="B67" s="6">
        <v>4090</v>
      </c>
      <c r="C67" s="6">
        <v>150</v>
      </c>
      <c r="D67" s="6">
        <v>2160</v>
      </c>
      <c r="E67" s="6">
        <v>445</v>
      </c>
      <c r="F67" s="6">
        <v>295</v>
      </c>
      <c r="G67" s="6">
        <v>335</v>
      </c>
      <c r="H67" s="6">
        <v>230</v>
      </c>
      <c r="I67" s="6">
        <v>120</v>
      </c>
      <c r="J67" s="6">
        <v>80</v>
      </c>
      <c r="K67" s="6">
        <v>70</v>
      </c>
      <c r="L67" s="6">
        <v>205</v>
      </c>
      <c r="M67" s="14" t="s">
        <v>79</v>
      </c>
    </row>
    <row r="68" spans="1:13" x14ac:dyDescent="0.35">
      <c r="A68" s="5" t="s">
        <v>237</v>
      </c>
      <c r="B68" s="6">
        <v>4090</v>
      </c>
      <c r="C68" s="6">
        <v>525</v>
      </c>
      <c r="D68" s="6">
        <v>1745</v>
      </c>
      <c r="E68" s="6">
        <v>380</v>
      </c>
      <c r="F68" s="6">
        <v>285</v>
      </c>
      <c r="G68" s="6">
        <v>340</v>
      </c>
      <c r="H68" s="6">
        <v>340</v>
      </c>
      <c r="I68" s="6">
        <v>175</v>
      </c>
      <c r="J68" s="6">
        <v>85</v>
      </c>
      <c r="K68" s="6">
        <v>45</v>
      </c>
      <c r="L68" s="6">
        <v>165</v>
      </c>
      <c r="M68" s="14" t="s">
        <v>79</v>
      </c>
    </row>
    <row r="69" spans="1:13" x14ac:dyDescent="0.35">
      <c r="A69" s="5" t="s">
        <v>238</v>
      </c>
      <c r="B69" s="6">
        <v>5560</v>
      </c>
      <c r="C69" s="6">
        <v>50</v>
      </c>
      <c r="D69" s="6">
        <v>3365</v>
      </c>
      <c r="E69" s="6">
        <v>650</v>
      </c>
      <c r="F69" s="6">
        <v>300</v>
      </c>
      <c r="G69" s="6">
        <v>330</v>
      </c>
      <c r="H69" s="6">
        <v>295</v>
      </c>
      <c r="I69" s="6">
        <v>135</v>
      </c>
      <c r="J69" s="6">
        <v>75</v>
      </c>
      <c r="K69" s="6">
        <v>50</v>
      </c>
      <c r="L69" s="6">
        <v>305</v>
      </c>
      <c r="M69" s="14" t="s">
        <v>79</v>
      </c>
    </row>
    <row r="70" spans="1:13" x14ac:dyDescent="0.35">
      <c r="A70" s="5" t="s">
        <v>239</v>
      </c>
      <c r="B70" s="6">
        <v>5265</v>
      </c>
      <c r="C70" s="6">
        <v>55</v>
      </c>
      <c r="D70" s="6">
        <v>2745</v>
      </c>
      <c r="E70" s="6">
        <v>675</v>
      </c>
      <c r="F70" s="6">
        <v>365</v>
      </c>
      <c r="G70" s="6">
        <v>435</v>
      </c>
      <c r="H70" s="6">
        <v>415</v>
      </c>
      <c r="I70" s="6">
        <v>175</v>
      </c>
      <c r="J70" s="6">
        <v>120</v>
      </c>
      <c r="K70" s="6">
        <v>75</v>
      </c>
      <c r="L70" s="6">
        <v>205</v>
      </c>
      <c r="M70" s="14" t="s">
        <v>380</v>
      </c>
    </row>
    <row r="71" spans="1:13" x14ac:dyDescent="0.35">
      <c r="A71" s="5" t="s">
        <v>240</v>
      </c>
      <c r="B71" s="6">
        <v>4140</v>
      </c>
      <c r="C71" s="6">
        <v>120</v>
      </c>
      <c r="D71" s="6">
        <v>1890</v>
      </c>
      <c r="E71" s="6">
        <v>475</v>
      </c>
      <c r="F71" s="6">
        <v>300</v>
      </c>
      <c r="G71" s="6">
        <v>320</v>
      </c>
      <c r="H71" s="6">
        <v>370</v>
      </c>
      <c r="I71" s="6">
        <v>230</v>
      </c>
      <c r="J71" s="6">
        <v>120</v>
      </c>
      <c r="K71" s="6">
        <v>75</v>
      </c>
      <c r="L71" s="6">
        <v>230</v>
      </c>
      <c r="M71" s="14" t="s">
        <v>362</v>
      </c>
    </row>
    <row r="72" spans="1:13" x14ac:dyDescent="0.35">
      <c r="A72" s="5" t="s">
        <v>241</v>
      </c>
      <c r="B72" s="6">
        <v>4390</v>
      </c>
      <c r="C72" s="6">
        <v>45</v>
      </c>
      <c r="D72" s="6">
        <v>75</v>
      </c>
      <c r="E72" s="6">
        <v>2230</v>
      </c>
      <c r="F72" s="6">
        <v>895</v>
      </c>
      <c r="G72" s="6">
        <v>310</v>
      </c>
      <c r="H72" s="6">
        <v>300</v>
      </c>
      <c r="I72" s="6">
        <v>170</v>
      </c>
      <c r="J72" s="6">
        <v>100</v>
      </c>
      <c r="K72" s="6">
        <v>70</v>
      </c>
      <c r="L72" s="6">
        <v>195</v>
      </c>
      <c r="M72" s="14" t="s">
        <v>95</v>
      </c>
    </row>
    <row r="73" spans="1:13" x14ac:dyDescent="0.35">
      <c r="A73" s="5" t="s">
        <v>242</v>
      </c>
      <c r="B73" s="6">
        <v>4820</v>
      </c>
      <c r="C73" s="6">
        <v>10</v>
      </c>
      <c r="D73" s="6">
        <v>550</v>
      </c>
      <c r="E73" s="6">
        <v>2165</v>
      </c>
      <c r="F73" s="6">
        <v>405</v>
      </c>
      <c r="G73" s="6">
        <v>365</v>
      </c>
      <c r="H73" s="6">
        <v>415</v>
      </c>
      <c r="I73" s="6">
        <v>335</v>
      </c>
      <c r="J73" s="6">
        <v>185</v>
      </c>
      <c r="K73" s="6">
        <v>90</v>
      </c>
      <c r="L73" s="6">
        <v>300</v>
      </c>
      <c r="M73" s="14" t="s">
        <v>89</v>
      </c>
    </row>
    <row r="74" spans="1:13" x14ac:dyDescent="0.35">
      <c r="A74" s="5" t="s">
        <v>243</v>
      </c>
      <c r="B74" s="6">
        <v>4445</v>
      </c>
      <c r="C74" s="6">
        <v>55</v>
      </c>
      <c r="D74" s="6">
        <v>2040</v>
      </c>
      <c r="E74" s="6">
        <v>640</v>
      </c>
      <c r="F74" s="6">
        <v>300</v>
      </c>
      <c r="G74" s="6">
        <v>255</v>
      </c>
      <c r="H74" s="6">
        <v>355</v>
      </c>
      <c r="I74" s="6">
        <v>245</v>
      </c>
      <c r="J74" s="6">
        <v>145</v>
      </c>
      <c r="K74" s="6">
        <v>90</v>
      </c>
      <c r="L74" s="6">
        <v>315</v>
      </c>
      <c r="M74" s="14" t="s">
        <v>362</v>
      </c>
    </row>
    <row r="75" spans="1:13" x14ac:dyDescent="0.35">
      <c r="A75" s="5" t="s">
        <v>244</v>
      </c>
      <c r="B75" s="6">
        <v>3460</v>
      </c>
      <c r="C75" s="6">
        <v>10</v>
      </c>
      <c r="D75" s="6">
        <v>1665</v>
      </c>
      <c r="E75" s="6">
        <v>385</v>
      </c>
      <c r="F75" s="6">
        <v>250</v>
      </c>
      <c r="G75" s="6">
        <v>240</v>
      </c>
      <c r="H75" s="6">
        <v>305</v>
      </c>
      <c r="I75" s="6">
        <v>175</v>
      </c>
      <c r="J75" s="6">
        <v>105</v>
      </c>
      <c r="K75" s="6">
        <v>70</v>
      </c>
      <c r="L75" s="6">
        <v>255</v>
      </c>
      <c r="M75" s="14" t="s">
        <v>362</v>
      </c>
    </row>
    <row r="76" spans="1:13" x14ac:dyDescent="0.35">
      <c r="A76" s="5" t="s">
        <v>245</v>
      </c>
      <c r="B76" s="6">
        <v>3720</v>
      </c>
      <c r="C76" s="6">
        <v>30</v>
      </c>
      <c r="D76" s="6">
        <v>1395</v>
      </c>
      <c r="E76" s="6">
        <v>640</v>
      </c>
      <c r="F76" s="6">
        <v>265</v>
      </c>
      <c r="G76" s="6">
        <v>300</v>
      </c>
      <c r="H76" s="6">
        <v>370</v>
      </c>
      <c r="I76" s="6">
        <v>205</v>
      </c>
      <c r="J76" s="6">
        <v>125</v>
      </c>
      <c r="K76" s="6">
        <v>80</v>
      </c>
      <c r="L76" s="6">
        <v>320</v>
      </c>
      <c r="M76" s="14" t="s">
        <v>381</v>
      </c>
    </row>
    <row r="77" spans="1:13" x14ac:dyDescent="0.35">
      <c r="A77" s="5" t="s">
        <v>246</v>
      </c>
      <c r="B77" s="6">
        <v>3340</v>
      </c>
      <c r="C77" s="6">
        <v>5</v>
      </c>
      <c r="D77" s="6">
        <v>1535</v>
      </c>
      <c r="E77" s="6">
        <v>455</v>
      </c>
      <c r="F77" s="6">
        <v>220</v>
      </c>
      <c r="G77" s="6">
        <v>215</v>
      </c>
      <c r="H77" s="6">
        <v>265</v>
      </c>
      <c r="I77" s="6">
        <v>165</v>
      </c>
      <c r="J77" s="6">
        <v>120</v>
      </c>
      <c r="K77" s="6">
        <v>65</v>
      </c>
      <c r="L77" s="6">
        <v>290</v>
      </c>
      <c r="M77" s="14" t="s">
        <v>362</v>
      </c>
    </row>
    <row r="78" spans="1:13" x14ac:dyDescent="0.35">
      <c r="A78" s="5" t="s">
        <v>247</v>
      </c>
      <c r="B78" s="6">
        <v>2525</v>
      </c>
      <c r="C78" s="6">
        <v>5</v>
      </c>
      <c r="D78" s="6">
        <v>195</v>
      </c>
      <c r="E78" s="6">
        <v>920</v>
      </c>
      <c r="F78" s="6">
        <v>380</v>
      </c>
      <c r="G78" s="6">
        <v>275</v>
      </c>
      <c r="H78" s="6">
        <v>285</v>
      </c>
      <c r="I78" s="6">
        <v>160</v>
      </c>
      <c r="J78" s="6">
        <v>70</v>
      </c>
      <c r="K78" s="6">
        <v>45</v>
      </c>
      <c r="L78" s="6">
        <v>190</v>
      </c>
      <c r="M78" s="14" t="s">
        <v>114</v>
      </c>
    </row>
    <row r="79" spans="1:13" x14ac:dyDescent="0.35">
      <c r="A79" s="5" t="s">
        <v>248</v>
      </c>
      <c r="B79" s="6">
        <v>3365</v>
      </c>
      <c r="C79" s="6">
        <v>5</v>
      </c>
      <c r="D79" s="6">
        <v>20</v>
      </c>
      <c r="E79" s="6">
        <v>930</v>
      </c>
      <c r="F79" s="6">
        <v>1170</v>
      </c>
      <c r="G79" s="6">
        <v>340</v>
      </c>
      <c r="H79" s="6">
        <v>270</v>
      </c>
      <c r="I79" s="6">
        <v>175</v>
      </c>
      <c r="J79" s="6">
        <v>120</v>
      </c>
      <c r="K79" s="6">
        <v>100</v>
      </c>
      <c r="L79" s="6">
        <v>235</v>
      </c>
      <c r="M79" s="14" t="s">
        <v>114</v>
      </c>
    </row>
    <row r="80" spans="1:13" x14ac:dyDescent="0.35">
      <c r="A80" s="5" t="s">
        <v>249</v>
      </c>
      <c r="B80" s="6">
        <v>4080</v>
      </c>
      <c r="C80" s="6">
        <v>15</v>
      </c>
      <c r="D80" s="6">
        <v>25</v>
      </c>
      <c r="E80" s="6">
        <v>1840</v>
      </c>
      <c r="F80" s="6">
        <v>870</v>
      </c>
      <c r="G80" s="6">
        <v>330</v>
      </c>
      <c r="H80" s="6">
        <v>295</v>
      </c>
      <c r="I80" s="6">
        <v>245</v>
      </c>
      <c r="J80" s="6">
        <v>150</v>
      </c>
      <c r="K80" s="6">
        <v>80</v>
      </c>
      <c r="L80" s="6">
        <v>230</v>
      </c>
      <c r="M80" s="14" t="s">
        <v>103</v>
      </c>
    </row>
    <row r="81" spans="1:13" x14ac:dyDescent="0.35">
      <c r="A81" s="5" t="s">
        <v>250</v>
      </c>
      <c r="B81" s="6">
        <v>3465</v>
      </c>
      <c r="C81" s="6">
        <v>75</v>
      </c>
      <c r="D81" s="6">
        <v>25</v>
      </c>
      <c r="E81" s="6">
        <v>435</v>
      </c>
      <c r="F81" s="6">
        <v>1385</v>
      </c>
      <c r="G81" s="6">
        <v>390</v>
      </c>
      <c r="H81" s="6">
        <v>315</v>
      </c>
      <c r="I81" s="6">
        <v>300</v>
      </c>
      <c r="J81" s="6">
        <v>155</v>
      </c>
      <c r="K81" s="6">
        <v>115</v>
      </c>
      <c r="L81" s="6">
        <v>275</v>
      </c>
      <c r="M81" s="14" t="s">
        <v>128</v>
      </c>
    </row>
    <row r="82" spans="1:13" x14ac:dyDescent="0.35">
      <c r="A82" s="5" t="s">
        <v>251</v>
      </c>
      <c r="B82" s="6">
        <v>3375</v>
      </c>
      <c r="C82" s="6">
        <v>60</v>
      </c>
      <c r="D82" s="6">
        <v>15</v>
      </c>
      <c r="E82" s="6">
        <v>95</v>
      </c>
      <c r="F82" s="6">
        <v>1760</v>
      </c>
      <c r="G82" s="6">
        <v>355</v>
      </c>
      <c r="H82" s="6">
        <v>270</v>
      </c>
      <c r="I82" s="6">
        <v>245</v>
      </c>
      <c r="J82" s="6">
        <v>175</v>
      </c>
      <c r="K82" s="6">
        <v>95</v>
      </c>
      <c r="L82" s="6">
        <v>300</v>
      </c>
      <c r="M82" s="14" t="s">
        <v>128</v>
      </c>
    </row>
    <row r="83" spans="1:13" x14ac:dyDescent="0.35">
      <c r="A83" s="5" t="s">
        <v>252</v>
      </c>
      <c r="B83" s="6">
        <v>3400</v>
      </c>
      <c r="C83" s="6">
        <v>60</v>
      </c>
      <c r="D83" s="6">
        <v>20</v>
      </c>
      <c r="E83" s="6">
        <v>235</v>
      </c>
      <c r="F83" s="6">
        <v>1690</v>
      </c>
      <c r="G83" s="6">
        <v>360</v>
      </c>
      <c r="H83" s="6">
        <v>265</v>
      </c>
      <c r="I83" s="6">
        <v>245</v>
      </c>
      <c r="J83" s="6">
        <v>135</v>
      </c>
      <c r="K83" s="6">
        <v>90</v>
      </c>
      <c r="L83" s="6">
        <v>305</v>
      </c>
      <c r="M83" s="14" t="s">
        <v>117</v>
      </c>
    </row>
    <row r="84" spans="1:13" x14ac:dyDescent="0.35">
      <c r="A84" s="5" t="s">
        <v>253</v>
      </c>
      <c r="B84" s="6">
        <v>3990</v>
      </c>
      <c r="C84" s="6">
        <v>205</v>
      </c>
      <c r="D84" s="6">
        <v>35</v>
      </c>
      <c r="E84" s="6">
        <v>25</v>
      </c>
      <c r="F84" s="6">
        <v>2200</v>
      </c>
      <c r="G84" s="6">
        <v>475</v>
      </c>
      <c r="H84" s="6">
        <v>240</v>
      </c>
      <c r="I84" s="6">
        <v>270</v>
      </c>
      <c r="J84" s="6">
        <v>185</v>
      </c>
      <c r="K84" s="6">
        <v>85</v>
      </c>
      <c r="L84" s="6">
        <v>270</v>
      </c>
      <c r="M84" s="14" t="s">
        <v>128</v>
      </c>
    </row>
    <row r="85" spans="1:13" x14ac:dyDescent="0.35">
      <c r="A85" s="53" t="s">
        <v>382</v>
      </c>
      <c r="B85" s="35">
        <v>17930</v>
      </c>
      <c r="C85" s="35">
        <v>2165</v>
      </c>
      <c r="D85" s="35">
        <v>4150</v>
      </c>
      <c r="E85" s="35">
        <v>3540</v>
      </c>
      <c r="F85" s="35">
        <v>4180</v>
      </c>
      <c r="G85" s="35">
        <v>1340</v>
      </c>
      <c r="H85" s="35">
        <v>900</v>
      </c>
      <c r="I85" s="35">
        <v>505</v>
      </c>
      <c r="J85" s="35">
        <v>415</v>
      </c>
      <c r="K85" s="35">
        <v>260</v>
      </c>
      <c r="L85" s="35">
        <v>475</v>
      </c>
      <c r="M85" s="25" t="s">
        <v>89</v>
      </c>
    </row>
    <row r="86" spans="1:13" x14ac:dyDescent="0.35">
      <c r="A86" s="54" t="s">
        <v>383</v>
      </c>
      <c r="B86" s="9">
        <v>120665</v>
      </c>
      <c r="C86" s="9">
        <v>4840</v>
      </c>
      <c r="D86" s="9">
        <v>37435</v>
      </c>
      <c r="E86" s="9">
        <v>25325</v>
      </c>
      <c r="F86" s="9">
        <v>20180</v>
      </c>
      <c r="G86" s="9">
        <v>13430</v>
      </c>
      <c r="H86" s="9">
        <v>8915</v>
      </c>
      <c r="I86" s="9">
        <v>3025</v>
      </c>
      <c r="J86" s="9">
        <v>2075</v>
      </c>
      <c r="K86" s="9">
        <v>1395</v>
      </c>
      <c r="L86" s="9">
        <v>4050</v>
      </c>
      <c r="M86" s="22" t="s">
        <v>89</v>
      </c>
    </row>
    <row r="87" spans="1:13" x14ac:dyDescent="0.35">
      <c r="A87" s="54" t="s">
        <v>384</v>
      </c>
      <c r="B87" s="9">
        <v>111705</v>
      </c>
      <c r="C87" s="9">
        <v>2200</v>
      </c>
      <c r="D87" s="9">
        <v>11970</v>
      </c>
      <c r="E87" s="9">
        <v>11555</v>
      </c>
      <c r="F87" s="9">
        <v>14355</v>
      </c>
      <c r="G87" s="9">
        <v>22630</v>
      </c>
      <c r="H87" s="9">
        <v>13175</v>
      </c>
      <c r="I87" s="9">
        <v>8885</v>
      </c>
      <c r="J87" s="9">
        <v>5390</v>
      </c>
      <c r="K87" s="9">
        <v>4655</v>
      </c>
      <c r="L87" s="9">
        <v>16885</v>
      </c>
      <c r="M87" s="22" t="s">
        <v>365</v>
      </c>
    </row>
    <row r="88" spans="1:13" x14ac:dyDescent="0.35">
      <c r="A88" s="54" t="s">
        <v>385</v>
      </c>
      <c r="B88" s="9">
        <v>82460</v>
      </c>
      <c r="C88" s="9">
        <v>330</v>
      </c>
      <c r="D88" s="9">
        <v>7460</v>
      </c>
      <c r="E88" s="9">
        <v>16070</v>
      </c>
      <c r="F88" s="9">
        <v>8420</v>
      </c>
      <c r="G88" s="9">
        <v>9135</v>
      </c>
      <c r="H88" s="9">
        <v>8790</v>
      </c>
      <c r="I88" s="9">
        <v>8150</v>
      </c>
      <c r="J88" s="9">
        <v>4485</v>
      </c>
      <c r="K88" s="9">
        <v>4215</v>
      </c>
      <c r="L88" s="9">
        <v>15405</v>
      </c>
      <c r="M88" s="22" t="s">
        <v>366</v>
      </c>
    </row>
    <row r="89" spans="1:13" x14ac:dyDescent="0.35">
      <c r="A89" s="54" t="s">
        <v>386</v>
      </c>
      <c r="B89" s="9">
        <v>88335</v>
      </c>
      <c r="C89" s="9">
        <v>125</v>
      </c>
      <c r="D89" s="9">
        <v>2680</v>
      </c>
      <c r="E89" s="9">
        <v>2940</v>
      </c>
      <c r="F89" s="9">
        <v>2460</v>
      </c>
      <c r="G89" s="9">
        <v>3930</v>
      </c>
      <c r="H89" s="9">
        <v>4005</v>
      </c>
      <c r="I89" s="9">
        <v>7730</v>
      </c>
      <c r="J89" s="9">
        <v>10665</v>
      </c>
      <c r="K89" s="9">
        <v>15610</v>
      </c>
      <c r="L89" s="9">
        <v>38190</v>
      </c>
      <c r="M89" s="22" t="s">
        <v>378</v>
      </c>
    </row>
    <row r="90" spans="1:13" x14ac:dyDescent="0.35">
      <c r="A90" s="54" t="s">
        <v>387</v>
      </c>
      <c r="B90" s="9">
        <v>61705</v>
      </c>
      <c r="C90" s="9">
        <v>3275</v>
      </c>
      <c r="D90" s="9">
        <v>16695</v>
      </c>
      <c r="E90" s="9">
        <v>8490</v>
      </c>
      <c r="F90" s="9">
        <v>8680</v>
      </c>
      <c r="G90" s="9">
        <v>4920</v>
      </c>
      <c r="H90" s="9">
        <v>4085</v>
      </c>
      <c r="I90" s="9">
        <v>3125</v>
      </c>
      <c r="J90" s="9">
        <v>1590</v>
      </c>
      <c r="K90" s="9">
        <v>1200</v>
      </c>
      <c r="L90" s="9">
        <v>9655</v>
      </c>
      <c r="M90" s="22" t="s">
        <v>114</v>
      </c>
    </row>
    <row r="91" spans="1:13" x14ac:dyDescent="0.35">
      <c r="A91" s="54" t="s">
        <v>388</v>
      </c>
      <c r="B91" s="9">
        <v>47010</v>
      </c>
      <c r="C91" s="9">
        <v>435</v>
      </c>
      <c r="D91" s="9">
        <v>12155</v>
      </c>
      <c r="E91" s="9">
        <v>11790</v>
      </c>
      <c r="F91" s="9">
        <v>6800</v>
      </c>
      <c r="G91" s="9">
        <v>3780</v>
      </c>
      <c r="H91" s="9">
        <v>3955</v>
      </c>
      <c r="I91" s="9">
        <v>2580</v>
      </c>
      <c r="J91" s="9">
        <v>1515</v>
      </c>
      <c r="K91" s="9">
        <v>960</v>
      </c>
      <c r="L91" s="9">
        <v>3040</v>
      </c>
      <c r="M91" s="22" t="s">
        <v>95</v>
      </c>
    </row>
    <row r="92" spans="1:13" x14ac:dyDescent="0.35">
      <c r="A92" s="55" t="s">
        <v>389</v>
      </c>
      <c r="B92" s="28">
        <v>10765</v>
      </c>
      <c r="C92" s="28">
        <v>330</v>
      </c>
      <c r="D92" s="28">
        <v>75</v>
      </c>
      <c r="E92" s="28">
        <v>360</v>
      </c>
      <c r="F92" s="28">
        <v>5650</v>
      </c>
      <c r="G92" s="28">
        <v>1195</v>
      </c>
      <c r="H92" s="28">
        <v>775</v>
      </c>
      <c r="I92" s="28">
        <v>760</v>
      </c>
      <c r="J92" s="28">
        <v>490</v>
      </c>
      <c r="K92" s="28">
        <v>270</v>
      </c>
      <c r="L92" s="28">
        <v>870</v>
      </c>
      <c r="M92" s="48" t="s">
        <v>128</v>
      </c>
    </row>
    <row r="93" spans="1:13" s="11" customFormat="1" ht="31" x14ac:dyDescent="0.35">
      <c r="A93" s="56" t="s">
        <v>390</v>
      </c>
      <c r="B93" s="10">
        <v>1</v>
      </c>
      <c r="C93" s="10">
        <v>0.03</v>
      </c>
      <c r="D93" s="10">
        <v>0.17</v>
      </c>
      <c r="E93" s="10">
        <v>0.15</v>
      </c>
      <c r="F93" s="10">
        <v>0.13</v>
      </c>
      <c r="G93" s="10">
        <v>0.11</v>
      </c>
      <c r="H93" s="10">
        <v>0.08</v>
      </c>
      <c r="I93" s="10">
        <v>0.06</v>
      </c>
      <c r="J93" s="10">
        <v>0.05</v>
      </c>
      <c r="K93" s="10">
        <v>0.05</v>
      </c>
      <c r="L93" s="10">
        <v>0.16</v>
      </c>
      <c r="M93" s="16" t="s">
        <v>505</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2"/>
  <sheetViews>
    <sheetView workbookViewId="0"/>
  </sheetViews>
  <sheetFormatPr defaultColWidth="10.58203125" defaultRowHeight="15.5" x14ac:dyDescent="0.35"/>
  <cols>
    <col min="1" max="1" width="32.58203125" customWidth="1"/>
    <col min="2" max="15" width="16.58203125" customWidth="1"/>
  </cols>
  <sheetData>
    <row r="1" spans="1:15" ht="19.5" x14ac:dyDescent="0.45">
      <c r="A1" s="13" t="s">
        <v>515</v>
      </c>
    </row>
    <row r="2" spans="1:15" x14ac:dyDescent="0.35">
      <c r="A2" t="s">
        <v>445</v>
      </c>
    </row>
    <row r="3" spans="1:15" x14ac:dyDescent="0.35">
      <c r="A3" t="s">
        <v>462</v>
      </c>
    </row>
    <row r="4" spans="1:15" x14ac:dyDescent="0.35">
      <c r="A4" t="s">
        <v>478</v>
      </c>
    </row>
    <row r="5" spans="1:15" x14ac:dyDescent="0.35">
      <c r="A5" s="50" t="s">
        <v>477</v>
      </c>
      <c r="B5" s="49" t="s">
        <v>424</v>
      </c>
    </row>
    <row r="6" spans="1:15" ht="62" x14ac:dyDescent="0.35">
      <c r="A6" s="51" t="s">
        <v>285</v>
      </c>
      <c r="B6" s="4" t="s">
        <v>391</v>
      </c>
      <c r="C6" s="4" t="s">
        <v>392</v>
      </c>
      <c r="D6" s="4" t="s">
        <v>393</v>
      </c>
      <c r="E6" s="4" t="s">
        <v>394</v>
      </c>
      <c r="F6" s="4" t="s">
        <v>395</v>
      </c>
      <c r="G6" s="4" t="s">
        <v>396</v>
      </c>
      <c r="H6" s="4" t="s">
        <v>397</v>
      </c>
      <c r="I6" s="4" t="s">
        <v>398</v>
      </c>
      <c r="J6" s="4" t="s">
        <v>399</v>
      </c>
      <c r="K6" s="4" t="s">
        <v>400</v>
      </c>
      <c r="L6" s="4" t="s">
        <v>401</v>
      </c>
      <c r="M6" s="4" t="s">
        <v>402</v>
      </c>
      <c r="N6" s="4" t="s">
        <v>403</v>
      </c>
      <c r="O6" s="24" t="s">
        <v>404</v>
      </c>
    </row>
    <row r="7" spans="1:15" s="20" customFormat="1" x14ac:dyDescent="0.35">
      <c r="A7" s="27" t="s">
        <v>174</v>
      </c>
      <c r="B7" s="28">
        <f>SUMIFS('Table 11 - Full data'!C:C,'Table 11 - Full data'!$A:$A,$A7,'Table 11 - Full data'!$B:$B,$B$5)</f>
        <v>2729300</v>
      </c>
      <c r="C7" s="36">
        <f>SUMIFS('Table 11 - Full data'!D:D,'Table 11 - Full data'!$A:$A,$A7,'Table 11 - Full data'!$B:$B,$B$5)</f>
        <v>200545014</v>
      </c>
      <c r="D7" s="28">
        <f>SUMIFS('Table 11 - Full data'!E:E,'Table 11 - Full data'!$A:$A,$A7,'Table 11 - Full data'!$B:$B,$B$5)</f>
        <v>107610</v>
      </c>
      <c r="E7" s="36">
        <f>SUMIFS('Table 11 - Full data'!F:F,'Table 11 - Full data'!$A:$A,$A7,'Table 11 - Full data'!$B:$B,$B$5)</f>
        <v>48383470</v>
      </c>
      <c r="F7" s="28">
        <f>SUMIFS('Table 11 - Full data'!G:G,'Table 11 - Full data'!$A:$A,$A7,'Table 11 - Full data'!$B:$B,$B$5)</f>
        <v>140490</v>
      </c>
      <c r="G7" s="36">
        <f>SUMIFS('Table 11 - Full data'!H:H,'Table 11 - Full data'!$A:$A,$A7,'Table 11 - Full data'!$B:$B,$B$5)</f>
        <v>38847550</v>
      </c>
      <c r="H7" s="28">
        <f>SUMIFS('Table 11 - Full data'!I:I,'Table 11 - Full data'!$A:$A,$A7,'Table 11 - Full data'!$B:$B,$B$5)</f>
        <v>141740</v>
      </c>
      <c r="I7" s="36">
        <f>SUMIFS('Table 11 - Full data'!J:J,'Table 11 - Full data'!$A:$A,$A7,'Table 11 - Full data'!$B:$B,$B$5)</f>
        <v>40129536</v>
      </c>
      <c r="J7" s="28">
        <f>SUMIFS('Table 11 - Full data'!K:K,'Table 11 - Full data'!$A:$A,$A7,'Table 11 - Full data'!$B:$B,$B$5)</f>
        <v>2339460</v>
      </c>
      <c r="K7" s="36">
        <f>SUMIFS('Table 11 - Full data'!L:L,'Table 11 - Full data'!$A:$A,$A7,'Table 11 - Full data'!$B:$B,$B$5)</f>
        <v>73184460</v>
      </c>
      <c r="L7" s="29">
        <f>SUMIFS('Table 11 - Full data'!M:M,'Table 11 - Full data'!$A:$A,$A7,'Table 11 - Full data'!$B:$B,$B$5)</f>
        <v>0.241259897219679</v>
      </c>
      <c r="M7" s="29">
        <f>SUMIFS('Table 11 - Full data'!N:N,'Table 11 - Full data'!$A:$A,$A7,'Table 11 - Full data'!$B:$B,$B$5)</f>
        <v>0.19370987544074</v>
      </c>
      <c r="N7" s="29">
        <f>SUMIFS('Table 11 - Full data'!O:O,'Table 11 - Full data'!$A:$A,$A7,'Table 11 - Full data'!$B:$B,$B$5)</f>
        <v>0.200102384395177</v>
      </c>
      <c r="O7" s="30">
        <f>SUMIFS('Table 11 - Full data'!P:P,'Table 11 - Full data'!$A:$A,$A7,'Table 11 - Full data'!$B:$B,$B$5)</f>
        <v>0.364927842944404</v>
      </c>
    </row>
    <row r="8" spans="1:15" x14ac:dyDescent="0.35">
      <c r="A8" s="5" t="s">
        <v>286</v>
      </c>
      <c r="B8" s="6">
        <f>SUMIFS('Table 11 - Full data'!C:C,'Table 11 - Full data'!$A:$A,$A8,'Table 11 - Full data'!$B:$B,$B$5)</f>
        <v>84360</v>
      </c>
      <c r="C8" s="12">
        <f>SUMIFS('Table 11 - Full data'!D:D,'Table 11 - Full data'!$A:$A,$A8,'Table 11 - Full data'!$B:$B,$B$5)</f>
        <v>6248806</v>
      </c>
      <c r="D8" s="6">
        <f>SUMIFS('Table 11 - Full data'!E:E,'Table 11 - Full data'!$A:$A,$A8,'Table 11 - Full data'!$B:$B,$B$5)</f>
        <v>3280</v>
      </c>
      <c r="E8" s="12">
        <f>SUMIFS('Table 11 - Full data'!F:F,'Table 11 - Full data'!$A:$A,$A8,'Table 11 - Full data'!$B:$B,$B$5)</f>
        <v>1518999</v>
      </c>
      <c r="F8" s="6">
        <f>SUMIFS('Table 11 - Full data'!G:G,'Table 11 - Full data'!$A:$A,$A8,'Table 11 - Full data'!$B:$B,$B$5)</f>
        <v>4405</v>
      </c>
      <c r="G8" s="12">
        <f>SUMIFS('Table 11 - Full data'!H:H,'Table 11 - Full data'!$A:$A,$A8,'Table 11 - Full data'!$B:$B,$B$5)</f>
        <v>1223550</v>
      </c>
      <c r="H8" s="6">
        <f>SUMIFS('Table 11 - Full data'!I:I,'Table 11 - Full data'!$A:$A,$A8,'Table 11 - Full data'!$B:$B,$B$5)</f>
        <v>4410</v>
      </c>
      <c r="I8" s="12">
        <f>SUMIFS('Table 11 - Full data'!J:J,'Table 11 - Full data'!$A:$A,$A8,'Table 11 - Full data'!$B:$B,$B$5)</f>
        <v>1258363</v>
      </c>
      <c r="J8" s="6">
        <f>SUMIFS('Table 11 - Full data'!K:K,'Table 11 - Full data'!$A:$A,$A8,'Table 11 - Full data'!$B:$B,$B$5)</f>
        <v>72265</v>
      </c>
      <c r="K8" s="12">
        <f>SUMIFS('Table 11 - Full data'!L:L,'Table 11 - Full data'!$A:$A,$A8,'Table 11 - Full data'!$B:$B,$B$5)</f>
        <v>2247894</v>
      </c>
      <c r="L8" s="7">
        <f>SUMIFS('Table 11 - Full data'!M:M,'Table 11 - Full data'!$A:$A,$A8,'Table 11 - Full data'!$B:$B,$B$5)</f>
        <v>0.243086271422532</v>
      </c>
      <c r="M8" s="7">
        <f>SUMIFS('Table 11 - Full data'!N:N,'Table 11 - Full data'!$A:$A,$A8,'Table 11 - Full data'!$B:$B,$B$5)</f>
        <v>0.19580545640861799</v>
      </c>
      <c r="N8" s="7">
        <f>SUMIFS('Table 11 - Full data'!O:O,'Table 11 - Full data'!$A:$A,$A8,'Table 11 - Full data'!$B:$B,$B$5)</f>
        <v>0.20137656853560301</v>
      </c>
      <c r="O8" s="15">
        <f>SUMIFS('Table 11 - Full data'!P:P,'Table 11 - Full data'!$A:$A,$A8,'Table 11 - Full data'!$B:$B,$B$5)</f>
        <v>0.35973170363324802</v>
      </c>
    </row>
    <row r="9" spans="1:15" x14ac:dyDescent="0.35">
      <c r="A9" s="5" t="s">
        <v>287</v>
      </c>
      <c r="B9" s="6">
        <f>SUMIFS('Table 11 - Full data'!C:C,'Table 11 - Full data'!$A:$A,$A9,'Table 11 - Full data'!$B:$B,$B$5)</f>
        <v>72220</v>
      </c>
      <c r="C9" s="12">
        <f>SUMIFS('Table 11 - Full data'!D:D,'Table 11 - Full data'!$A:$A,$A9,'Table 11 - Full data'!$B:$B,$B$5)</f>
        <v>5500396</v>
      </c>
      <c r="D9" s="6">
        <f>SUMIFS('Table 11 - Full data'!E:E,'Table 11 - Full data'!$A:$A,$A9,'Table 11 - Full data'!$B:$B,$B$5)</f>
        <v>2870</v>
      </c>
      <c r="E9" s="12">
        <f>SUMIFS('Table 11 - Full data'!F:F,'Table 11 - Full data'!$A:$A,$A9,'Table 11 - Full data'!$B:$B,$B$5)</f>
        <v>1266797</v>
      </c>
      <c r="F9" s="6">
        <f>SUMIFS('Table 11 - Full data'!G:G,'Table 11 - Full data'!$A:$A,$A9,'Table 11 - Full data'!$B:$B,$B$5)</f>
        <v>4040</v>
      </c>
      <c r="G9" s="12">
        <f>SUMIFS('Table 11 - Full data'!H:H,'Table 11 - Full data'!$A:$A,$A9,'Table 11 - Full data'!$B:$B,$B$5)</f>
        <v>1121482</v>
      </c>
      <c r="H9" s="6">
        <f>SUMIFS('Table 11 - Full data'!I:I,'Table 11 - Full data'!$A:$A,$A9,'Table 11 - Full data'!$B:$B,$B$5)</f>
        <v>4225</v>
      </c>
      <c r="I9" s="12">
        <f>SUMIFS('Table 11 - Full data'!J:J,'Table 11 - Full data'!$A:$A,$A9,'Table 11 - Full data'!$B:$B,$B$5)</f>
        <v>1203141</v>
      </c>
      <c r="J9" s="6">
        <f>SUMIFS('Table 11 - Full data'!K:K,'Table 11 - Full data'!$A:$A,$A9,'Table 11 - Full data'!$B:$B,$B$5)</f>
        <v>61085</v>
      </c>
      <c r="K9" s="12">
        <f>SUMIFS('Table 11 - Full data'!L:L,'Table 11 - Full data'!$A:$A,$A9,'Table 11 - Full data'!$B:$B,$B$5)</f>
        <v>1908977</v>
      </c>
      <c r="L9" s="7">
        <f>SUMIFS('Table 11 - Full data'!M:M,'Table 11 - Full data'!$A:$A,$A9,'Table 11 - Full data'!$B:$B,$B$5)</f>
        <v>0.23031006246831501</v>
      </c>
      <c r="M9" s="7">
        <f>SUMIFS('Table 11 - Full data'!N:N,'Table 11 - Full data'!$A:$A,$A9,'Table 11 - Full data'!$B:$B,$B$5)</f>
        <v>0.20389118497085801</v>
      </c>
      <c r="N9" s="7">
        <f>SUMIFS('Table 11 - Full data'!O:O,'Table 11 - Full data'!$A:$A,$A9,'Table 11 - Full data'!$B:$B,$B$5)</f>
        <v>0.21873709666873201</v>
      </c>
      <c r="O9" s="15">
        <f>SUMIFS('Table 11 - Full data'!P:P,'Table 11 - Full data'!$A:$A,$A9,'Table 11 - Full data'!$B:$B,$B$5)</f>
        <v>0.34706165589209498</v>
      </c>
    </row>
    <row r="10" spans="1:15" x14ac:dyDescent="0.35">
      <c r="A10" s="5" t="s">
        <v>288</v>
      </c>
      <c r="B10" s="6">
        <f>SUMIFS('Table 11 - Full data'!C:C,'Table 11 - Full data'!$A:$A,$A10,'Table 11 - Full data'!$B:$B,$B$5)</f>
        <v>55210</v>
      </c>
      <c r="C10" s="12">
        <f>SUMIFS('Table 11 - Full data'!D:D,'Table 11 - Full data'!$A:$A,$A10,'Table 11 - Full data'!$B:$B,$B$5)</f>
        <v>4069896</v>
      </c>
      <c r="D10" s="6">
        <f>SUMIFS('Table 11 - Full data'!E:E,'Table 11 - Full data'!$A:$A,$A10,'Table 11 - Full data'!$B:$B,$B$5)</f>
        <v>2165</v>
      </c>
      <c r="E10" s="12">
        <f>SUMIFS('Table 11 - Full data'!F:F,'Table 11 - Full data'!$A:$A,$A10,'Table 11 - Full data'!$B:$B,$B$5)</f>
        <v>974842</v>
      </c>
      <c r="F10" s="6">
        <f>SUMIFS('Table 11 - Full data'!G:G,'Table 11 - Full data'!$A:$A,$A10,'Table 11 - Full data'!$B:$B,$B$5)</f>
        <v>2910</v>
      </c>
      <c r="G10" s="12">
        <f>SUMIFS('Table 11 - Full data'!H:H,'Table 11 - Full data'!$A:$A,$A10,'Table 11 - Full data'!$B:$B,$B$5)</f>
        <v>808297</v>
      </c>
      <c r="H10" s="6">
        <f>SUMIFS('Table 11 - Full data'!I:I,'Table 11 - Full data'!$A:$A,$A10,'Table 11 - Full data'!$B:$B,$B$5)</f>
        <v>2920</v>
      </c>
      <c r="I10" s="12">
        <f>SUMIFS('Table 11 - Full data'!J:J,'Table 11 - Full data'!$A:$A,$A10,'Table 11 - Full data'!$B:$B,$B$5)</f>
        <v>830742</v>
      </c>
      <c r="J10" s="6">
        <f>SUMIFS('Table 11 - Full data'!K:K,'Table 11 - Full data'!$A:$A,$A10,'Table 11 - Full data'!$B:$B,$B$5)</f>
        <v>47215</v>
      </c>
      <c r="K10" s="12">
        <f>SUMIFS('Table 11 - Full data'!L:L,'Table 11 - Full data'!$A:$A,$A10,'Table 11 - Full data'!$B:$B,$B$5)</f>
        <v>1456015</v>
      </c>
      <c r="L10" s="7">
        <f>SUMIFS('Table 11 - Full data'!M:M,'Table 11 - Full data'!$A:$A,$A10,'Table 11 - Full data'!$B:$B,$B$5)</f>
        <v>0.239525049317903</v>
      </c>
      <c r="M10" s="7">
        <f>SUMIFS('Table 11 - Full data'!N:N,'Table 11 - Full data'!$A:$A,$A10,'Table 11 - Full data'!$B:$B,$B$5)</f>
        <v>0.19860374819137</v>
      </c>
      <c r="N10" s="7">
        <f>SUMIFS('Table 11 - Full data'!O:O,'Table 11 - Full data'!$A:$A,$A10,'Table 11 - Full data'!$B:$B,$B$5)</f>
        <v>0.204118815068074</v>
      </c>
      <c r="O10" s="15">
        <f>SUMIFS('Table 11 - Full data'!P:P,'Table 11 - Full data'!$A:$A,$A10,'Table 11 - Full data'!$B:$B,$B$5)</f>
        <v>0.35775238742265197</v>
      </c>
    </row>
    <row r="11" spans="1:15" x14ac:dyDescent="0.35">
      <c r="A11" s="5" t="s">
        <v>289</v>
      </c>
      <c r="B11" s="6">
        <f>SUMIFS('Table 11 - Full data'!C:C,'Table 11 - Full data'!$A:$A,$A11,'Table 11 - Full data'!$B:$B,$B$5)</f>
        <v>28680</v>
      </c>
      <c r="C11" s="12">
        <f>SUMIFS('Table 11 - Full data'!D:D,'Table 11 - Full data'!$A:$A,$A11,'Table 11 - Full data'!$B:$B,$B$5)</f>
        <v>2261342</v>
      </c>
      <c r="D11" s="6">
        <f>SUMIFS('Table 11 - Full data'!E:E,'Table 11 - Full data'!$A:$A,$A11,'Table 11 - Full data'!$B:$B,$B$5)</f>
        <v>1205</v>
      </c>
      <c r="E11" s="12">
        <f>SUMIFS('Table 11 - Full data'!F:F,'Table 11 - Full data'!$A:$A,$A11,'Table 11 - Full data'!$B:$B,$B$5)</f>
        <v>532850</v>
      </c>
      <c r="F11" s="6">
        <f>SUMIFS('Table 11 - Full data'!G:G,'Table 11 - Full data'!$A:$A,$A11,'Table 11 - Full data'!$B:$B,$B$5)</f>
        <v>1670</v>
      </c>
      <c r="G11" s="12">
        <f>SUMIFS('Table 11 - Full data'!H:H,'Table 11 - Full data'!$A:$A,$A11,'Table 11 - Full data'!$B:$B,$B$5)</f>
        <v>462296</v>
      </c>
      <c r="H11" s="6">
        <f>SUMIFS('Table 11 - Full data'!I:I,'Table 11 - Full data'!$A:$A,$A11,'Table 11 - Full data'!$B:$B,$B$5)</f>
        <v>1820</v>
      </c>
      <c r="I11" s="12">
        <f>SUMIFS('Table 11 - Full data'!J:J,'Table 11 - Full data'!$A:$A,$A11,'Table 11 - Full data'!$B:$B,$B$5)</f>
        <v>515687</v>
      </c>
      <c r="J11" s="6">
        <f>SUMIFS('Table 11 - Full data'!K:K,'Table 11 - Full data'!$A:$A,$A11,'Table 11 - Full data'!$B:$B,$B$5)</f>
        <v>23980</v>
      </c>
      <c r="K11" s="12">
        <f>SUMIFS('Table 11 - Full data'!L:L,'Table 11 - Full data'!$A:$A,$A11,'Table 11 - Full data'!$B:$B,$B$5)</f>
        <v>750509</v>
      </c>
      <c r="L11" s="7">
        <f>SUMIFS('Table 11 - Full data'!M:M,'Table 11 - Full data'!$A:$A,$A11,'Table 11 - Full data'!$B:$B,$B$5)</f>
        <v>0.23563444530602701</v>
      </c>
      <c r="M11" s="7">
        <f>SUMIFS('Table 11 - Full data'!N:N,'Table 11 - Full data'!$A:$A,$A11,'Table 11 - Full data'!$B:$B,$B$5)</f>
        <v>0.20443424843173799</v>
      </c>
      <c r="N11" s="7">
        <f>SUMIFS('Table 11 - Full data'!O:O,'Table 11 - Full data'!$A:$A,$A11,'Table 11 - Full data'!$B:$B,$B$5)</f>
        <v>0.22804479111182499</v>
      </c>
      <c r="O11" s="15">
        <f>SUMIFS('Table 11 - Full data'!P:P,'Table 11 - Full data'!$A:$A,$A11,'Table 11 - Full data'!$B:$B,$B$5)</f>
        <v>0.33188651515041001</v>
      </c>
    </row>
    <row r="12" spans="1:15" x14ac:dyDescent="0.35">
      <c r="A12" s="5" t="s">
        <v>290</v>
      </c>
      <c r="B12" s="6">
        <f>SUMIFS('Table 11 - Full data'!C:C,'Table 11 - Full data'!$A:$A,$A12,'Table 11 - Full data'!$B:$B,$B$5)</f>
        <v>162330</v>
      </c>
      <c r="C12" s="12">
        <f>SUMIFS('Table 11 - Full data'!D:D,'Table 11 - Full data'!$A:$A,$A12,'Table 11 - Full data'!$B:$B,$B$5)</f>
        <v>12109202</v>
      </c>
      <c r="D12" s="6">
        <f>SUMIFS('Table 11 - Full data'!E:E,'Table 11 - Full data'!$A:$A,$A12,'Table 11 - Full data'!$B:$B,$B$5)</f>
        <v>6430</v>
      </c>
      <c r="E12" s="12">
        <f>SUMIFS('Table 11 - Full data'!F:F,'Table 11 - Full data'!$A:$A,$A12,'Table 11 - Full data'!$B:$B,$B$5)</f>
        <v>2922568</v>
      </c>
      <c r="F12" s="6">
        <f>SUMIFS('Table 11 - Full data'!G:G,'Table 11 - Full data'!$A:$A,$A12,'Table 11 - Full data'!$B:$B,$B$5)</f>
        <v>8715</v>
      </c>
      <c r="G12" s="12">
        <f>SUMIFS('Table 11 - Full data'!H:H,'Table 11 - Full data'!$A:$A,$A12,'Table 11 - Full data'!$B:$B,$B$5)</f>
        <v>2404060</v>
      </c>
      <c r="H12" s="6">
        <f>SUMIFS('Table 11 - Full data'!I:I,'Table 11 - Full data'!$A:$A,$A12,'Table 11 - Full data'!$B:$B,$B$5)</f>
        <v>8820</v>
      </c>
      <c r="I12" s="12">
        <f>SUMIFS('Table 11 - Full data'!J:J,'Table 11 - Full data'!$A:$A,$A12,'Table 11 - Full data'!$B:$B,$B$5)</f>
        <v>2491643</v>
      </c>
      <c r="J12" s="6">
        <f>SUMIFS('Table 11 - Full data'!K:K,'Table 11 - Full data'!$A:$A,$A12,'Table 11 - Full data'!$B:$B,$B$5)</f>
        <v>138365</v>
      </c>
      <c r="K12" s="12">
        <f>SUMIFS('Table 11 - Full data'!L:L,'Table 11 - Full data'!$A:$A,$A12,'Table 11 - Full data'!$B:$B,$B$5)</f>
        <v>4290931</v>
      </c>
      <c r="L12" s="7">
        <f>SUMIFS('Table 11 - Full data'!M:M,'Table 11 - Full data'!$A:$A,$A12,'Table 11 - Full data'!$B:$B,$B$5)</f>
        <v>0.24135103688979401</v>
      </c>
      <c r="M12" s="7">
        <f>SUMIFS('Table 11 - Full data'!N:N,'Table 11 - Full data'!$A:$A,$A12,'Table 11 - Full data'!$B:$B,$B$5)</f>
        <v>0.198531644722686</v>
      </c>
      <c r="N12" s="7">
        <f>SUMIFS('Table 11 - Full data'!O:O,'Table 11 - Full data'!$A:$A,$A12,'Table 11 - Full data'!$B:$B,$B$5)</f>
        <v>0.20576440483807101</v>
      </c>
      <c r="O12" s="15">
        <f>SUMIFS('Table 11 - Full data'!P:P,'Table 11 - Full data'!$A:$A,$A12,'Table 11 - Full data'!$B:$B,$B$5)</f>
        <v>0.35435291354944898</v>
      </c>
    </row>
    <row r="13" spans="1:15" x14ac:dyDescent="0.35">
      <c r="A13" s="5" t="s">
        <v>291</v>
      </c>
      <c r="B13" s="6">
        <f>SUMIFS('Table 11 - Full data'!C:C,'Table 11 - Full data'!$A:$A,$A13,'Table 11 - Full data'!$B:$B,$B$5)</f>
        <v>32100</v>
      </c>
      <c r="C13" s="12">
        <f>SUMIFS('Table 11 - Full data'!D:D,'Table 11 - Full data'!$A:$A,$A13,'Table 11 - Full data'!$B:$B,$B$5)</f>
        <v>2306570</v>
      </c>
      <c r="D13" s="6">
        <f>SUMIFS('Table 11 - Full data'!E:E,'Table 11 - Full data'!$A:$A,$A13,'Table 11 - Full data'!$B:$B,$B$5)</f>
        <v>1205</v>
      </c>
      <c r="E13" s="12">
        <f>SUMIFS('Table 11 - Full data'!F:F,'Table 11 - Full data'!$A:$A,$A13,'Table 11 - Full data'!$B:$B,$B$5)</f>
        <v>551426</v>
      </c>
      <c r="F13" s="6">
        <f>SUMIFS('Table 11 - Full data'!G:G,'Table 11 - Full data'!$A:$A,$A13,'Table 11 - Full data'!$B:$B,$B$5)</f>
        <v>1575</v>
      </c>
      <c r="G13" s="12">
        <f>SUMIFS('Table 11 - Full data'!H:H,'Table 11 - Full data'!$A:$A,$A13,'Table 11 - Full data'!$B:$B,$B$5)</f>
        <v>436778</v>
      </c>
      <c r="H13" s="6">
        <f>SUMIFS('Table 11 - Full data'!I:I,'Table 11 - Full data'!$A:$A,$A13,'Table 11 - Full data'!$B:$B,$B$5)</f>
        <v>1595</v>
      </c>
      <c r="I13" s="12">
        <f>SUMIFS('Table 11 - Full data'!J:J,'Table 11 - Full data'!$A:$A,$A13,'Table 11 - Full data'!$B:$B,$B$5)</f>
        <v>451959</v>
      </c>
      <c r="J13" s="6">
        <f>SUMIFS('Table 11 - Full data'!K:K,'Table 11 - Full data'!$A:$A,$A13,'Table 11 - Full data'!$B:$B,$B$5)</f>
        <v>27720</v>
      </c>
      <c r="K13" s="12">
        <f>SUMIFS('Table 11 - Full data'!L:L,'Table 11 - Full data'!$A:$A,$A13,'Table 11 - Full data'!$B:$B,$B$5)</f>
        <v>866407</v>
      </c>
      <c r="L13" s="7">
        <f>SUMIFS('Table 11 - Full data'!M:M,'Table 11 - Full data'!$A:$A,$A13,'Table 11 - Full data'!$B:$B,$B$5)</f>
        <v>0.239067561932373</v>
      </c>
      <c r="M13" s="7">
        <f>SUMIFS('Table 11 - Full data'!N:N,'Table 11 - Full data'!$A:$A,$A13,'Table 11 - Full data'!$B:$B,$B$5)</f>
        <v>0.18936255293492299</v>
      </c>
      <c r="N13" s="7">
        <f>SUMIFS('Table 11 - Full data'!O:O,'Table 11 - Full data'!$A:$A,$A13,'Table 11 - Full data'!$B:$B,$B$5)</f>
        <v>0.195944229492068</v>
      </c>
      <c r="O13" s="15">
        <f>SUMIFS('Table 11 - Full data'!P:P,'Table 11 - Full data'!$A:$A,$A13,'Table 11 - Full data'!$B:$B,$B$5)</f>
        <v>0.37562565564063499</v>
      </c>
    </row>
    <row r="14" spans="1:15" x14ac:dyDescent="0.35">
      <c r="A14" s="5" t="s">
        <v>292</v>
      </c>
      <c r="B14" s="6">
        <f>SUMIFS('Table 11 - Full data'!C:C,'Table 11 - Full data'!$A:$A,$A14,'Table 11 - Full data'!$B:$B,$B$5)</f>
        <v>69525</v>
      </c>
      <c r="C14" s="12">
        <f>SUMIFS('Table 11 - Full data'!D:D,'Table 11 - Full data'!$A:$A,$A14,'Table 11 - Full data'!$B:$B,$B$5)</f>
        <v>5230906</v>
      </c>
      <c r="D14" s="6">
        <f>SUMIFS('Table 11 - Full data'!E:E,'Table 11 - Full data'!$A:$A,$A14,'Table 11 - Full data'!$B:$B,$B$5)</f>
        <v>2775</v>
      </c>
      <c r="E14" s="12">
        <f>SUMIFS('Table 11 - Full data'!F:F,'Table 11 - Full data'!$A:$A,$A14,'Table 11 - Full data'!$B:$B,$B$5)</f>
        <v>1221816</v>
      </c>
      <c r="F14" s="6">
        <f>SUMIFS('Table 11 - Full data'!G:G,'Table 11 - Full data'!$A:$A,$A14,'Table 11 - Full data'!$B:$B,$B$5)</f>
        <v>3810</v>
      </c>
      <c r="G14" s="12">
        <f>SUMIFS('Table 11 - Full data'!H:H,'Table 11 - Full data'!$A:$A,$A14,'Table 11 - Full data'!$B:$B,$B$5)</f>
        <v>1050681</v>
      </c>
      <c r="H14" s="6">
        <f>SUMIFS('Table 11 - Full data'!I:I,'Table 11 - Full data'!$A:$A,$A14,'Table 11 - Full data'!$B:$B,$B$5)</f>
        <v>3890</v>
      </c>
      <c r="I14" s="12">
        <f>SUMIFS('Table 11 - Full data'!J:J,'Table 11 - Full data'!$A:$A,$A14,'Table 11 - Full data'!$B:$B,$B$5)</f>
        <v>1101669</v>
      </c>
      <c r="J14" s="6">
        <f>SUMIFS('Table 11 - Full data'!K:K,'Table 11 - Full data'!$A:$A,$A14,'Table 11 - Full data'!$B:$B,$B$5)</f>
        <v>59045</v>
      </c>
      <c r="K14" s="12">
        <f>SUMIFS('Table 11 - Full data'!L:L,'Table 11 - Full data'!$A:$A,$A14,'Table 11 - Full data'!$B:$B,$B$5)</f>
        <v>1856739</v>
      </c>
      <c r="L14" s="7">
        <f>SUMIFS('Table 11 - Full data'!M:M,'Table 11 - Full data'!$A:$A,$A14,'Table 11 - Full data'!$B:$B,$B$5)</f>
        <v>0.233576407557647</v>
      </c>
      <c r="M14" s="7">
        <f>SUMIFS('Table 11 - Full data'!N:N,'Table 11 - Full data'!$A:$A,$A14,'Table 11 - Full data'!$B:$B,$B$5)</f>
        <v>0.20086028506363901</v>
      </c>
      <c r="N14" s="7">
        <f>SUMIFS('Table 11 - Full data'!O:O,'Table 11 - Full data'!$A:$A,$A14,'Table 11 - Full data'!$B:$B,$B$5)</f>
        <v>0.21060771761387101</v>
      </c>
      <c r="O14" s="15">
        <f>SUMIFS('Table 11 - Full data'!P:P,'Table 11 - Full data'!$A:$A,$A14,'Table 11 - Full data'!$B:$B,$B$5)</f>
        <v>0.35495558976484298</v>
      </c>
    </row>
    <row r="15" spans="1:15" x14ac:dyDescent="0.35">
      <c r="A15" s="5" t="s">
        <v>293</v>
      </c>
      <c r="B15" s="6">
        <f>SUMIFS('Table 11 - Full data'!C:C,'Table 11 - Full data'!$A:$A,$A15,'Table 11 - Full data'!$B:$B,$B$5)</f>
        <v>96195</v>
      </c>
      <c r="C15" s="12">
        <f>SUMIFS('Table 11 - Full data'!D:D,'Table 11 - Full data'!$A:$A,$A15,'Table 11 - Full data'!$B:$B,$B$5)</f>
        <v>6893634</v>
      </c>
      <c r="D15" s="6">
        <f>SUMIFS('Table 11 - Full data'!E:E,'Table 11 - Full data'!$A:$A,$A15,'Table 11 - Full data'!$B:$B,$B$5)</f>
        <v>3725</v>
      </c>
      <c r="E15" s="12">
        <f>SUMIFS('Table 11 - Full data'!F:F,'Table 11 - Full data'!$A:$A,$A15,'Table 11 - Full data'!$B:$B,$B$5)</f>
        <v>1685885</v>
      </c>
      <c r="F15" s="6">
        <f>SUMIFS('Table 11 - Full data'!G:G,'Table 11 - Full data'!$A:$A,$A15,'Table 11 - Full data'!$B:$B,$B$5)</f>
        <v>4660</v>
      </c>
      <c r="G15" s="12">
        <f>SUMIFS('Table 11 - Full data'!H:H,'Table 11 - Full data'!$A:$A,$A15,'Table 11 - Full data'!$B:$B,$B$5)</f>
        <v>1284013</v>
      </c>
      <c r="H15" s="6">
        <f>SUMIFS('Table 11 - Full data'!I:I,'Table 11 - Full data'!$A:$A,$A15,'Table 11 - Full data'!$B:$B,$B$5)</f>
        <v>4760</v>
      </c>
      <c r="I15" s="12">
        <f>SUMIFS('Table 11 - Full data'!J:J,'Table 11 - Full data'!$A:$A,$A15,'Table 11 - Full data'!$B:$B,$B$5)</f>
        <v>1341966</v>
      </c>
      <c r="J15" s="6">
        <f>SUMIFS('Table 11 - Full data'!K:K,'Table 11 - Full data'!$A:$A,$A15,'Table 11 - Full data'!$B:$B,$B$5)</f>
        <v>83050</v>
      </c>
      <c r="K15" s="12">
        <f>SUMIFS('Table 11 - Full data'!L:L,'Table 11 - Full data'!$A:$A,$A15,'Table 11 - Full data'!$B:$B,$B$5)</f>
        <v>2581770</v>
      </c>
      <c r="L15" s="7">
        <f>SUMIFS('Table 11 - Full data'!M:M,'Table 11 - Full data'!$A:$A,$A15,'Table 11 - Full data'!$B:$B,$B$5)</f>
        <v>0.24455682429046799</v>
      </c>
      <c r="M15" s="7">
        <f>SUMIFS('Table 11 - Full data'!N:N,'Table 11 - Full data'!$A:$A,$A15,'Table 11 - Full data'!$B:$B,$B$5)</f>
        <v>0.18626061427613499</v>
      </c>
      <c r="N15" s="7">
        <f>SUMIFS('Table 11 - Full data'!O:O,'Table 11 - Full data'!$A:$A,$A15,'Table 11 - Full data'!$B:$B,$B$5)</f>
        <v>0.19466747166053999</v>
      </c>
      <c r="O15" s="15">
        <f>SUMIFS('Table 11 - Full data'!P:P,'Table 11 - Full data'!$A:$A,$A15,'Table 11 - Full data'!$B:$B,$B$5)</f>
        <v>0.37451508977285802</v>
      </c>
    </row>
    <row r="16" spans="1:15" x14ac:dyDescent="0.35">
      <c r="A16" s="5" t="s">
        <v>294</v>
      </c>
      <c r="B16" s="6">
        <f>SUMIFS('Table 11 - Full data'!C:C,'Table 11 - Full data'!$A:$A,$A16,'Table 11 - Full data'!$B:$B,$B$5)</f>
        <v>86155</v>
      </c>
      <c r="C16" s="12">
        <f>SUMIFS('Table 11 - Full data'!D:D,'Table 11 - Full data'!$A:$A,$A16,'Table 11 - Full data'!$B:$B,$B$5)</f>
        <v>6053001</v>
      </c>
      <c r="D16" s="6">
        <f>SUMIFS('Table 11 - Full data'!E:E,'Table 11 - Full data'!$A:$A,$A16,'Table 11 - Full data'!$B:$B,$B$5)</f>
        <v>3275</v>
      </c>
      <c r="E16" s="12">
        <f>SUMIFS('Table 11 - Full data'!F:F,'Table 11 - Full data'!$A:$A,$A16,'Table 11 - Full data'!$B:$B,$B$5)</f>
        <v>1469467</v>
      </c>
      <c r="F16" s="6">
        <f>SUMIFS('Table 11 - Full data'!G:G,'Table 11 - Full data'!$A:$A,$A16,'Table 11 - Full data'!$B:$B,$B$5)</f>
        <v>4095</v>
      </c>
      <c r="G16" s="12">
        <f>SUMIFS('Table 11 - Full data'!H:H,'Table 11 - Full data'!$A:$A,$A16,'Table 11 - Full data'!$B:$B,$B$5)</f>
        <v>1126991</v>
      </c>
      <c r="H16" s="6">
        <f>SUMIFS('Table 11 - Full data'!I:I,'Table 11 - Full data'!$A:$A,$A16,'Table 11 - Full data'!$B:$B,$B$5)</f>
        <v>4050</v>
      </c>
      <c r="I16" s="12">
        <f>SUMIFS('Table 11 - Full data'!J:J,'Table 11 - Full data'!$A:$A,$A16,'Table 11 - Full data'!$B:$B,$B$5)</f>
        <v>1145191</v>
      </c>
      <c r="J16" s="6">
        <f>SUMIFS('Table 11 - Full data'!K:K,'Table 11 - Full data'!$A:$A,$A16,'Table 11 - Full data'!$B:$B,$B$5)</f>
        <v>74730</v>
      </c>
      <c r="K16" s="12">
        <f>SUMIFS('Table 11 - Full data'!L:L,'Table 11 - Full data'!$A:$A,$A16,'Table 11 - Full data'!$B:$B,$B$5)</f>
        <v>2311352</v>
      </c>
      <c r="L16" s="7">
        <f>SUMIFS('Table 11 - Full data'!M:M,'Table 11 - Full data'!$A:$A,$A16,'Table 11 - Full data'!$B:$B,$B$5)</f>
        <v>0.242766588489472</v>
      </c>
      <c r="M16" s="7">
        <f>SUMIFS('Table 11 - Full data'!N:N,'Table 11 - Full data'!$A:$A,$A16,'Table 11 - Full data'!$B:$B,$B$5)</f>
        <v>0.186187202930434</v>
      </c>
      <c r="N16" s="7">
        <f>SUMIFS('Table 11 - Full data'!O:O,'Table 11 - Full data'!$A:$A,$A16,'Table 11 - Full data'!$B:$B,$B$5)</f>
        <v>0.18919396747537501</v>
      </c>
      <c r="O16" s="15">
        <f>SUMIFS('Table 11 - Full data'!P:P,'Table 11 - Full data'!$A:$A,$A16,'Table 11 - Full data'!$B:$B,$B$5)</f>
        <v>0.38185224110471899</v>
      </c>
    </row>
    <row r="17" spans="1:15" x14ac:dyDescent="0.35">
      <c r="A17" s="5" t="s">
        <v>295</v>
      </c>
      <c r="B17" s="6">
        <f>SUMIFS('Table 11 - Full data'!C:C,'Table 11 - Full data'!$A:$A,$A17,'Table 11 - Full data'!$B:$B,$B$5)</f>
        <v>26275</v>
      </c>
      <c r="C17" s="12">
        <f>SUMIFS('Table 11 - Full data'!D:D,'Table 11 - Full data'!$A:$A,$A17,'Table 11 - Full data'!$B:$B,$B$5)</f>
        <v>2001883</v>
      </c>
      <c r="D17" s="6">
        <f>SUMIFS('Table 11 - Full data'!E:E,'Table 11 - Full data'!$A:$A,$A17,'Table 11 - Full data'!$B:$B,$B$5)</f>
        <v>1080</v>
      </c>
      <c r="E17" s="12">
        <f>SUMIFS('Table 11 - Full data'!F:F,'Table 11 - Full data'!$A:$A,$A17,'Table 11 - Full data'!$B:$B,$B$5)</f>
        <v>475808</v>
      </c>
      <c r="F17" s="6">
        <f>SUMIFS('Table 11 - Full data'!G:G,'Table 11 - Full data'!$A:$A,$A17,'Table 11 - Full data'!$B:$B,$B$5)</f>
        <v>1450</v>
      </c>
      <c r="G17" s="12">
        <f>SUMIFS('Table 11 - Full data'!H:H,'Table 11 - Full data'!$A:$A,$A17,'Table 11 - Full data'!$B:$B,$B$5)</f>
        <v>399624</v>
      </c>
      <c r="H17" s="6">
        <f>SUMIFS('Table 11 - Full data'!I:I,'Table 11 - Full data'!$A:$A,$A17,'Table 11 - Full data'!$B:$B,$B$5)</f>
        <v>1580</v>
      </c>
      <c r="I17" s="12">
        <f>SUMIFS('Table 11 - Full data'!J:J,'Table 11 - Full data'!$A:$A,$A17,'Table 11 - Full data'!$B:$B,$B$5)</f>
        <v>446739</v>
      </c>
      <c r="J17" s="6">
        <f>SUMIFS('Table 11 - Full data'!K:K,'Table 11 - Full data'!$A:$A,$A17,'Table 11 - Full data'!$B:$B,$B$5)</f>
        <v>22160</v>
      </c>
      <c r="K17" s="12">
        <f>SUMIFS('Table 11 - Full data'!L:L,'Table 11 - Full data'!$A:$A,$A17,'Table 11 - Full data'!$B:$B,$B$5)</f>
        <v>679712</v>
      </c>
      <c r="L17" s="7">
        <f>SUMIFS('Table 11 - Full data'!M:M,'Table 11 - Full data'!$A:$A,$A17,'Table 11 - Full data'!$B:$B,$B$5)</f>
        <v>0.23768034301504301</v>
      </c>
      <c r="M17" s="7">
        <f>SUMIFS('Table 11 - Full data'!N:N,'Table 11 - Full data'!$A:$A,$A17,'Table 11 - Full data'!$B:$B,$B$5)</f>
        <v>0.19962407394378001</v>
      </c>
      <c r="N17" s="7">
        <f>SUMIFS('Table 11 - Full data'!O:O,'Table 11 - Full data'!$A:$A,$A17,'Table 11 - Full data'!$B:$B,$B$5)</f>
        <v>0.22315946478491799</v>
      </c>
      <c r="O17" s="15">
        <f>SUMIFS('Table 11 - Full data'!P:P,'Table 11 - Full data'!$A:$A,$A17,'Table 11 - Full data'!$B:$B,$B$5)</f>
        <v>0.33953611825625901</v>
      </c>
    </row>
    <row r="18" spans="1:15" x14ac:dyDescent="0.35">
      <c r="A18" s="5" t="s">
        <v>296</v>
      </c>
      <c r="B18" s="6">
        <f>SUMIFS('Table 11 - Full data'!C:C,'Table 11 - Full data'!$A:$A,$A18,'Table 11 - Full data'!$B:$B,$B$5)</f>
        <v>48610</v>
      </c>
      <c r="C18" s="12">
        <f>SUMIFS('Table 11 - Full data'!D:D,'Table 11 - Full data'!$A:$A,$A18,'Table 11 - Full data'!$B:$B,$B$5)</f>
        <v>3564147</v>
      </c>
      <c r="D18" s="6">
        <f>SUMIFS('Table 11 - Full data'!E:E,'Table 11 - Full data'!$A:$A,$A18,'Table 11 - Full data'!$B:$B,$B$5)</f>
        <v>1890</v>
      </c>
      <c r="E18" s="12">
        <f>SUMIFS('Table 11 - Full data'!F:F,'Table 11 - Full data'!$A:$A,$A18,'Table 11 - Full data'!$B:$B,$B$5)</f>
        <v>838812</v>
      </c>
      <c r="F18" s="6">
        <f>SUMIFS('Table 11 - Full data'!G:G,'Table 11 - Full data'!$A:$A,$A18,'Table 11 - Full data'!$B:$B,$B$5)</f>
        <v>2530</v>
      </c>
      <c r="G18" s="12">
        <f>SUMIFS('Table 11 - Full data'!H:H,'Table 11 - Full data'!$A:$A,$A18,'Table 11 - Full data'!$B:$B,$B$5)</f>
        <v>700015</v>
      </c>
      <c r="H18" s="6">
        <f>SUMIFS('Table 11 - Full data'!I:I,'Table 11 - Full data'!$A:$A,$A18,'Table 11 - Full data'!$B:$B,$B$5)</f>
        <v>2625</v>
      </c>
      <c r="I18" s="12">
        <f>SUMIFS('Table 11 - Full data'!J:J,'Table 11 - Full data'!$A:$A,$A18,'Table 11 - Full data'!$B:$B,$B$5)</f>
        <v>742939</v>
      </c>
      <c r="J18" s="6">
        <f>SUMIFS('Table 11 - Full data'!K:K,'Table 11 - Full data'!$A:$A,$A18,'Table 11 - Full data'!$B:$B,$B$5)</f>
        <v>41565</v>
      </c>
      <c r="K18" s="12">
        <f>SUMIFS('Table 11 - Full data'!L:L,'Table 11 - Full data'!$A:$A,$A18,'Table 11 - Full data'!$B:$B,$B$5)</f>
        <v>1282382</v>
      </c>
      <c r="L18" s="7">
        <f>SUMIFS('Table 11 - Full data'!M:M,'Table 11 - Full data'!$A:$A,$A18,'Table 11 - Full data'!$B:$B,$B$5)</f>
        <v>0.23534705993566701</v>
      </c>
      <c r="M18" s="7">
        <f>SUMIFS('Table 11 - Full data'!N:N,'Table 11 - Full data'!$A:$A,$A18,'Table 11 - Full data'!$B:$B,$B$5)</f>
        <v>0.19640468848741599</v>
      </c>
      <c r="N18" s="7">
        <f>SUMIFS('Table 11 - Full data'!O:O,'Table 11 - Full data'!$A:$A,$A18,'Table 11 - Full data'!$B:$B,$B$5)</f>
        <v>0.20844779327094901</v>
      </c>
      <c r="O18" s="15">
        <f>SUMIFS('Table 11 - Full data'!P:P,'Table 11 - Full data'!$A:$A,$A18,'Table 11 - Full data'!$B:$B,$B$5)</f>
        <v>0.35980045830596802</v>
      </c>
    </row>
    <row r="19" spans="1:15" x14ac:dyDescent="0.35">
      <c r="A19" s="5" t="s">
        <v>297</v>
      </c>
      <c r="B19" s="6">
        <f>SUMIFS('Table 11 - Full data'!C:C,'Table 11 - Full data'!$A:$A,$A19,'Table 11 - Full data'!$B:$B,$B$5)</f>
        <v>24710</v>
      </c>
      <c r="C19" s="12">
        <f>SUMIFS('Table 11 - Full data'!D:D,'Table 11 - Full data'!$A:$A,$A19,'Table 11 - Full data'!$B:$B,$B$5)</f>
        <v>1951258</v>
      </c>
      <c r="D19" s="6">
        <f>SUMIFS('Table 11 - Full data'!E:E,'Table 11 - Full data'!$A:$A,$A19,'Table 11 - Full data'!$B:$B,$B$5)</f>
        <v>1075</v>
      </c>
      <c r="E19" s="12">
        <f>SUMIFS('Table 11 - Full data'!F:F,'Table 11 - Full data'!$A:$A,$A19,'Table 11 - Full data'!$B:$B,$B$5)</f>
        <v>473456</v>
      </c>
      <c r="F19" s="6">
        <f>SUMIFS('Table 11 - Full data'!G:G,'Table 11 - Full data'!$A:$A,$A19,'Table 11 - Full data'!$B:$B,$B$5)</f>
        <v>1430</v>
      </c>
      <c r="G19" s="12">
        <f>SUMIFS('Table 11 - Full data'!H:H,'Table 11 - Full data'!$A:$A,$A19,'Table 11 - Full data'!$B:$B,$B$5)</f>
        <v>393156</v>
      </c>
      <c r="H19" s="6">
        <f>SUMIFS('Table 11 - Full data'!I:I,'Table 11 - Full data'!$A:$A,$A19,'Table 11 - Full data'!$B:$B,$B$5)</f>
        <v>1550</v>
      </c>
      <c r="I19" s="12">
        <f>SUMIFS('Table 11 - Full data'!J:J,'Table 11 - Full data'!$A:$A,$A19,'Table 11 - Full data'!$B:$B,$B$5)</f>
        <v>435649</v>
      </c>
      <c r="J19" s="6">
        <f>SUMIFS('Table 11 - Full data'!K:K,'Table 11 - Full data'!$A:$A,$A19,'Table 11 - Full data'!$B:$B,$B$5)</f>
        <v>20655</v>
      </c>
      <c r="K19" s="12">
        <f>SUMIFS('Table 11 - Full data'!L:L,'Table 11 - Full data'!$A:$A,$A19,'Table 11 - Full data'!$B:$B,$B$5)</f>
        <v>648996</v>
      </c>
      <c r="L19" s="7">
        <f>SUMIFS('Table 11 - Full data'!M:M,'Table 11 - Full data'!$A:$A,$A19,'Table 11 - Full data'!$B:$B,$B$5)</f>
        <v>0.24264167485220001</v>
      </c>
      <c r="M19" s="7">
        <f>SUMIFS('Table 11 - Full data'!N:N,'Table 11 - Full data'!$A:$A,$A19,'Table 11 - Full data'!$B:$B,$B$5)</f>
        <v>0.20148872710319601</v>
      </c>
      <c r="N19" s="7">
        <f>SUMIFS('Table 11 - Full data'!O:O,'Table 11 - Full data'!$A:$A,$A19,'Table 11 - Full data'!$B:$B,$B$5)</f>
        <v>0.223265683200047</v>
      </c>
      <c r="O19" s="15">
        <f>SUMIFS('Table 11 - Full data'!P:P,'Table 11 - Full data'!$A:$A,$A19,'Table 11 - Full data'!$B:$B,$B$5)</f>
        <v>0.33260391484455798</v>
      </c>
    </row>
    <row r="20" spans="1:15" x14ac:dyDescent="0.35">
      <c r="A20" s="5" t="s">
        <v>298</v>
      </c>
      <c r="B20" s="6">
        <f>SUMIFS('Table 11 - Full data'!C:C,'Table 11 - Full data'!$A:$A,$A20,'Table 11 - Full data'!$B:$B,$B$5)</f>
        <v>83040</v>
      </c>
      <c r="C20" s="12">
        <f>SUMIFS('Table 11 - Full data'!D:D,'Table 11 - Full data'!$A:$A,$A20,'Table 11 - Full data'!$B:$B,$B$5)</f>
        <v>6090162</v>
      </c>
      <c r="D20" s="6">
        <f>SUMIFS('Table 11 - Full data'!E:E,'Table 11 - Full data'!$A:$A,$A20,'Table 11 - Full data'!$B:$B,$B$5)</f>
        <v>3265</v>
      </c>
      <c r="E20" s="12">
        <f>SUMIFS('Table 11 - Full data'!F:F,'Table 11 - Full data'!$A:$A,$A20,'Table 11 - Full data'!$B:$B,$B$5)</f>
        <v>1463364</v>
      </c>
      <c r="F20" s="6">
        <f>SUMIFS('Table 11 - Full data'!G:G,'Table 11 - Full data'!$A:$A,$A20,'Table 11 - Full data'!$B:$B,$B$5)</f>
        <v>4210</v>
      </c>
      <c r="G20" s="12">
        <f>SUMIFS('Table 11 - Full data'!H:H,'Table 11 - Full data'!$A:$A,$A20,'Table 11 - Full data'!$B:$B,$B$5)</f>
        <v>1163913</v>
      </c>
      <c r="H20" s="6">
        <f>SUMIFS('Table 11 - Full data'!I:I,'Table 11 - Full data'!$A:$A,$A20,'Table 11 - Full data'!$B:$B,$B$5)</f>
        <v>4280</v>
      </c>
      <c r="I20" s="12">
        <f>SUMIFS('Table 11 - Full data'!J:J,'Table 11 - Full data'!$A:$A,$A20,'Table 11 - Full data'!$B:$B,$B$5)</f>
        <v>1217462</v>
      </c>
      <c r="J20" s="6">
        <f>SUMIFS('Table 11 - Full data'!K:K,'Table 11 - Full data'!$A:$A,$A20,'Table 11 - Full data'!$B:$B,$B$5)</f>
        <v>71285</v>
      </c>
      <c r="K20" s="12">
        <f>SUMIFS('Table 11 - Full data'!L:L,'Table 11 - Full data'!$A:$A,$A20,'Table 11 - Full data'!$B:$B,$B$5)</f>
        <v>2245424</v>
      </c>
      <c r="L20" s="7">
        <f>SUMIFS('Table 11 - Full data'!M:M,'Table 11 - Full data'!$A:$A,$A20,'Table 11 - Full data'!$B:$B,$B$5)</f>
        <v>0.24028320822295299</v>
      </c>
      <c r="M20" s="7">
        <f>SUMIFS('Table 11 - Full data'!N:N,'Table 11 - Full data'!$A:$A,$A20,'Table 11 - Full data'!$B:$B,$B$5)</f>
        <v>0.191113630693725</v>
      </c>
      <c r="N20" s="7">
        <f>SUMIFS('Table 11 - Full data'!O:O,'Table 11 - Full data'!$A:$A,$A20,'Table 11 - Full data'!$B:$B,$B$5)</f>
        <v>0.19990628656742701</v>
      </c>
      <c r="O20" s="15">
        <f>SUMIFS('Table 11 - Full data'!P:P,'Table 11 - Full data'!$A:$A,$A20,'Table 11 - Full data'!$B:$B,$B$5)</f>
        <v>0.368696874515894</v>
      </c>
    </row>
    <row r="21" spans="1:15" x14ac:dyDescent="0.35">
      <c r="A21" s="5" t="s">
        <v>299</v>
      </c>
      <c r="B21" s="6">
        <f>SUMIFS('Table 11 - Full data'!C:C,'Table 11 - Full data'!$A:$A,$A21,'Table 11 - Full data'!$B:$B,$B$5)</f>
        <v>210680</v>
      </c>
      <c r="C21" s="12">
        <f>SUMIFS('Table 11 - Full data'!D:D,'Table 11 - Full data'!$A:$A,$A21,'Table 11 - Full data'!$B:$B,$B$5)</f>
        <v>15232960</v>
      </c>
      <c r="D21" s="6">
        <f>SUMIFS('Table 11 - Full data'!E:E,'Table 11 - Full data'!$A:$A,$A21,'Table 11 - Full data'!$B:$B,$B$5)</f>
        <v>8055</v>
      </c>
      <c r="E21" s="12">
        <f>SUMIFS('Table 11 - Full data'!F:F,'Table 11 - Full data'!$A:$A,$A21,'Table 11 - Full data'!$B:$B,$B$5)</f>
        <v>3598786</v>
      </c>
      <c r="F21" s="6">
        <f>SUMIFS('Table 11 - Full data'!G:G,'Table 11 - Full data'!$A:$A,$A21,'Table 11 - Full data'!$B:$B,$B$5)</f>
        <v>10635</v>
      </c>
      <c r="G21" s="12">
        <f>SUMIFS('Table 11 - Full data'!H:H,'Table 11 - Full data'!$A:$A,$A21,'Table 11 - Full data'!$B:$B,$B$5)</f>
        <v>2934501</v>
      </c>
      <c r="H21" s="6">
        <f>SUMIFS('Table 11 - Full data'!I:I,'Table 11 - Full data'!$A:$A,$A21,'Table 11 - Full data'!$B:$B,$B$5)</f>
        <v>10750</v>
      </c>
      <c r="I21" s="12">
        <f>SUMIFS('Table 11 - Full data'!J:J,'Table 11 - Full data'!$A:$A,$A21,'Table 11 - Full data'!$B:$B,$B$5)</f>
        <v>3044919</v>
      </c>
      <c r="J21" s="6">
        <f>SUMIFS('Table 11 - Full data'!K:K,'Table 11 - Full data'!$A:$A,$A21,'Table 11 - Full data'!$B:$B,$B$5)</f>
        <v>181240</v>
      </c>
      <c r="K21" s="12">
        <f>SUMIFS('Table 11 - Full data'!L:L,'Table 11 - Full data'!$A:$A,$A21,'Table 11 - Full data'!$B:$B,$B$5)</f>
        <v>5654754</v>
      </c>
      <c r="L21" s="7">
        <f>SUMIFS('Table 11 - Full data'!M:M,'Table 11 - Full data'!$A:$A,$A21,'Table 11 - Full data'!$B:$B,$B$5)</f>
        <v>0.23624995846588701</v>
      </c>
      <c r="M21" s="7">
        <f>SUMIFS('Table 11 - Full data'!N:N,'Table 11 - Full data'!$A:$A,$A21,'Table 11 - Full data'!$B:$B,$B$5)</f>
        <v>0.19264154718291501</v>
      </c>
      <c r="N21" s="7">
        <f>SUMIFS('Table 11 - Full data'!O:O,'Table 11 - Full data'!$A:$A,$A21,'Table 11 - Full data'!$B:$B,$B$5)</f>
        <v>0.199890197311516</v>
      </c>
      <c r="O21" s="15">
        <f>SUMIFS('Table 11 - Full data'!P:P,'Table 11 - Full data'!$A:$A,$A21,'Table 11 - Full data'!$B:$B,$B$5)</f>
        <v>0.37121829703968201</v>
      </c>
    </row>
    <row r="22" spans="1:15" x14ac:dyDescent="0.35">
      <c r="A22" s="5" t="s">
        <v>300</v>
      </c>
      <c r="B22" s="6">
        <f>SUMIFS('Table 11 - Full data'!C:C,'Table 11 - Full data'!$A:$A,$A22,'Table 11 - Full data'!$B:$B,$B$5)</f>
        <v>447875</v>
      </c>
      <c r="C22" s="12">
        <f>SUMIFS('Table 11 - Full data'!D:D,'Table 11 - Full data'!$A:$A,$A22,'Table 11 - Full data'!$B:$B,$B$5)</f>
        <v>32734868</v>
      </c>
      <c r="D22" s="6">
        <f>SUMIFS('Table 11 - Full data'!E:E,'Table 11 - Full data'!$A:$A,$A22,'Table 11 - Full data'!$B:$B,$B$5)</f>
        <v>17805</v>
      </c>
      <c r="E22" s="12">
        <f>SUMIFS('Table 11 - Full data'!F:F,'Table 11 - Full data'!$A:$A,$A22,'Table 11 - Full data'!$B:$B,$B$5)</f>
        <v>8009229</v>
      </c>
      <c r="F22" s="6">
        <f>SUMIFS('Table 11 - Full data'!G:G,'Table 11 - Full data'!$A:$A,$A22,'Table 11 - Full data'!$B:$B,$B$5)</f>
        <v>22395</v>
      </c>
      <c r="G22" s="12">
        <f>SUMIFS('Table 11 - Full data'!H:H,'Table 11 - Full data'!$A:$A,$A22,'Table 11 - Full data'!$B:$B,$B$5)</f>
        <v>6203170</v>
      </c>
      <c r="H22" s="6">
        <f>SUMIFS('Table 11 - Full data'!I:I,'Table 11 - Full data'!$A:$A,$A22,'Table 11 - Full data'!$B:$B,$B$5)</f>
        <v>22485</v>
      </c>
      <c r="I22" s="12">
        <f>SUMIFS('Table 11 - Full data'!J:J,'Table 11 - Full data'!$A:$A,$A22,'Table 11 - Full data'!$B:$B,$B$5)</f>
        <v>6361413</v>
      </c>
      <c r="J22" s="6">
        <f>SUMIFS('Table 11 - Full data'!K:K,'Table 11 - Full data'!$A:$A,$A22,'Table 11 - Full data'!$B:$B,$B$5)</f>
        <v>385185</v>
      </c>
      <c r="K22" s="12">
        <f>SUMIFS('Table 11 - Full data'!L:L,'Table 11 - Full data'!$A:$A,$A22,'Table 11 - Full data'!$B:$B,$B$5)</f>
        <v>12161057</v>
      </c>
      <c r="L22" s="7">
        <f>SUMIFS('Table 11 - Full data'!M:M,'Table 11 - Full data'!$A:$A,$A22,'Table 11 - Full data'!$B:$B,$B$5)</f>
        <v>0.24466965513243</v>
      </c>
      <c r="M22" s="7">
        <f>SUMIFS('Table 11 - Full data'!N:N,'Table 11 - Full data'!$A:$A,$A22,'Table 11 - Full data'!$B:$B,$B$5)</f>
        <v>0.189497316246271</v>
      </c>
      <c r="N22" s="7">
        <f>SUMIFS('Table 11 - Full data'!O:O,'Table 11 - Full data'!$A:$A,$A22,'Table 11 - Full data'!$B:$B,$B$5)</f>
        <v>0.19433139556218801</v>
      </c>
      <c r="O22" s="15">
        <f>SUMIFS('Table 11 - Full data'!P:P,'Table 11 - Full data'!$A:$A,$A22,'Table 11 - Full data'!$B:$B,$B$5)</f>
        <v>0.37150163305911099</v>
      </c>
    </row>
    <row r="23" spans="1:15" x14ac:dyDescent="0.35">
      <c r="A23" s="5" t="s">
        <v>301</v>
      </c>
      <c r="B23" s="6">
        <f>SUMIFS('Table 11 - Full data'!C:C,'Table 11 - Full data'!$A:$A,$A23,'Table 11 - Full data'!$B:$B,$B$5)</f>
        <v>90505</v>
      </c>
      <c r="C23" s="12">
        <f>SUMIFS('Table 11 - Full data'!D:D,'Table 11 - Full data'!$A:$A,$A23,'Table 11 - Full data'!$B:$B,$B$5)</f>
        <v>6883015</v>
      </c>
      <c r="D23" s="6">
        <f>SUMIFS('Table 11 - Full data'!E:E,'Table 11 - Full data'!$A:$A,$A23,'Table 11 - Full data'!$B:$B,$B$5)</f>
        <v>3690</v>
      </c>
      <c r="E23" s="12">
        <f>SUMIFS('Table 11 - Full data'!F:F,'Table 11 - Full data'!$A:$A,$A23,'Table 11 - Full data'!$B:$B,$B$5)</f>
        <v>1641641</v>
      </c>
      <c r="F23" s="6">
        <f>SUMIFS('Table 11 - Full data'!G:G,'Table 11 - Full data'!$A:$A,$A23,'Table 11 - Full data'!$B:$B,$B$5)</f>
        <v>4990</v>
      </c>
      <c r="G23" s="12">
        <f>SUMIFS('Table 11 - Full data'!H:H,'Table 11 - Full data'!$A:$A,$A23,'Table 11 - Full data'!$B:$B,$B$5)</f>
        <v>1377918</v>
      </c>
      <c r="H23" s="6">
        <f>SUMIFS('Table 11 - Full data'!I:I,'Table 11 - Full data'!$A:$A,$A23,'Table 11 - Full data'!$B:$B,$B$5)</f>
        <v>5075</v>
      </c>
      <c r="I23" s="12">
        <f>SUMIFS('Table 11 - Full data'!J:J,'Table 11 - Full data'!$A:$A,$A23,'Table 11 - Full data'!$B:$B,$B$5)</f>
        <v>1439057</v>
      </c>
      <c r="J23" s="6">
        <f>SUMIFS('Table 11 - Full data'!K:K,'Table 11 - Full data'!$A:$A,$A23,'Table 11 - Full data'!$B:$B,$B$5)</f>
        <v>76750</v>
      </c>
      <c r="K23" s="12">
        <f>SUMIFS('Table 11 - Full data'!L:L,'Table 11 - Full data'!$A:$A,$A23,'Table 11 - Full data'!$B:$B,$B$5)</f>
        <v>2424399</v>
      </c>
      <c r="L23" s="7">
        <f>SUMIFS('Table 11 - Full data'!M:M,'Table 11 - Full data'!$A:$A,$A23,'Table 11 - Full data'!$B:$B,$B$5)</f>
        <v>0.23850604992914101</v>
      </c>
      <c r="M23" s="7">
        <f>SUMIFS('Table 11 - Full data'!N:N,'Table 11 - Full data'!$A:$A,$A23,'Table 11 - Full data'!$B:$B,$B$5)</f>
        <v>0.20019105001158999</v>
      </c>
      <c r="N23" s="7">
        <f>SUMIFS('Table 11 - Full data'!O:O,'Table 11 - Full data'!$A:$A,$A23,'Table 11 - Full data'!$B:$B,$B$5)</f>
        <v>0.20907369874057399</v>
      </c>
      <c r="O23" s="15">
        <f>SUMIFS('Table 11 - Full data'!P:P,'Table 11 - Full data'!$A:$A,$A23,'Table 11 - Full data'!$B:$B,$B$5)</f>
        <v>0.35222920131869601</v>
      </c>
    </row>
    <row r="24" spans="1:15" x14ac:dyDescent="0.35">
      <c r="A24" s="5" t="s">
        <v>302</v>
      </c>
      <c r="B24" s="6">
        <f>SUMIFS('Table 11 - Full data'!C:C,'Table 11 - Full data'!$A:$A,$A24,'Table 11 - Full data'!$B:$B,$B$5)</f>
        <v>47920</v>
      </c>
      <c r="C24" s="12">
        <f>SUMIFS('Table 11 - Full data'!D:D,'Table 11 - Full data'!$A:$A,$A24,'Table 11 - Full data'!$B:$B,$B$5)</f>
        <v>3404912</v>
      </c>
      <c r="D24" s="6">
        <f>SUMIFS('Table 11 - Full data'!E:E,'Table 11 - Full data'!$A:$A,$A24,'Table 11 - Full data'!$B:$B,$B$5)</f>
        <v>1855</v>
      </c>
      <c r="E24" s="12">
        <f>SUMIFS('Table 11 - Full data'!F:F,'Table 11 - Full data'!$A:$A,$A24,'Table 11 - Full data'!$B:$B,$B$5)</f>
        <v>843339</v>
      </c>
      <c r="F24" s="6">
        <f>SUMIFS('Table 11 - Full data'!G:G,'Table 11 - Full data'!$A:$A,$A24,'Table 11 - Full data'!$B:$B,$B$5)</f>
        <v>2305</v>
      </c>
      <c r="G24" s="12">
        <f>SUMIFS('Table 11 - Full data'!H:H,'Table 11 - Full data'!$A:$A,$A24,'Table 11 - Full data'!$B:$B,$B$5)</f>
        <v>639613</v>
      </c>
      <c r="H24" s="6">
        <f>SUMIFS('Table 11 - Full data'!I:I,'Table 11 - Full data'!$A:$A,$A24,'Table 11 - Full data'!$B:$B,$B$5)</f>
        <v>2260</v>
      </c>
      <c r="I24" s="12">
        <f>SUMIFS('Table 11 - Full data'!J:J,'Table 11 - Full data'!$A:$A,$A24,'Table 11 - Full data'!$B:$B,$B$5)</f>
        <v>641380</v>
      </c>
      <c r="J24" s="6">
        <f>SUMIFS('Table 11 - Full data'!K:K,'Table 11 - Full data'!$A:$A,$A24,'Table 11 - Full data'!$B:$B,$B$5)</f>
        <v>41500</v>
      </c>
      <c r="K24" s="12">
        <f>SUMIFS('Table 11 - Full data'!L:L,'Table 11 - Full data'!$A:$A,$A24,'Table 11 - Full data'!$B:$B,$B$5)</f>
        <v>1280580</v>
      </c>
      <c r="L24" s="7">
        <f>SUMIFS('Table 11 - Full data'!M:M,'Table 11 - Full data'!$A:$A,$A24,'Table 11 - Full data'!$B:$B,$B$5)</f>
        <v>0.24768311947417901</v>
      </c>
      <c r="M24" s="7">
        <f>SUMIFS('Table 11 - Full data'!N:N,'Table 11 - Full data'!$A:$A,$A24,'Table 11 - Full data'!$B:$B,$B$5)</f>
        <v>0.18785000717933301</v>
      </c>
      <c r="N24" s="7">
        <f>SUMIFS('Table 11 - Full data'!O:O,'Table 11 - Full data'!$A:$A,$A24,'Table 11 - Full data'!$B:$B,$B$5)</f>
        <v>0.18836894859230299</v>
      </c>
      <c r="O24" s="15">
        <f>SUMIFS('Table 11 - Full data'!P:P,'Table 11 - Full data'!$A:$A,$A24,'Table 11 - Full data'!$B:$B,$B$5)</f>
        <v>0.37609792475418502</v>
      </c>
    </row>
    <row r="25" spans="1:15" x14ac:dyDescent="0.35">
      <c r="A25" s="5" t="s">
        <v>303</v>
      </c>
      <c r="B25" s="6">
        <f>SUMIFS('Table 11 - Full data'!C:C,'Table 11 - Full data'!$A:$A,$A25,'Table 11 - Full data'!$B:$B,$B$5)</f>
        <v>53095</v>
      </c>
      <c r="C25" s="12">
        <f>SUMIFS('Table 11 - Full data'!D:D,'Table 11 - Full data'!$A:$A,$A25,'Table 11 - Full data'!$B:$B,$B$5)</f>
        <v>3848353</v>
      </c>
      <c r="D25" s="6">
        <f>SUMIFS('Table 11 - Full data'!E:E,'Table 11 - Full data'!$A:$A,$A25,'Table 11 - Full data'!$B:$B,$B$5)</f>
        <v>2005</v>
      </c>
      <c r="E25" s="12">
        <f>SUMIFS('Table 11 - Full data'!F:F,'Table 11 - Full data'!$A:$A,$A25,'Table 11 - Full data'!$B:$B,$B$5)</f>
        <v>895952</v>
      </c>
      <c r="F25" s="6">
        <f>SUMIFS('Table 11 - Full data'!G:G,'Table 11 - Full data'!$A:$A,$A25,'Table 11 - Full data'!$B:$B,$B$5)</f>
        <v>2700</v>
      </c>
      <c r="G25" s="12">
        <f>SUMIFS('Table 11 - Full data'!H:H,'Table 11 - Full data'!$A:$A,$A25,'Table 11 - Full data'!$B:$B,$B$5)</f>
        <v>743205</v>
      </c>
      <c r="H25" s="6">
        <f>SUMIFS('Table 11 - Full data'!I:I,'Table 11 - Full data'!$A:$A,$A25,'Table 11 - Full data'!$B:$B,$B$5)</f>
        <v>2775</v>
      </c>
      <c r="I25" s="12">
        <f>SUMIFS('Table 11 - Full data'!J:J,'Table 11 - Full data'!$A:$A,$A25,'Table 11 - Full data'!$B:$B,$B$5)</f>
        <v>784868</v>
      </c>
      <c r="J25" s="6">
        <f>SUMIFS('Table 11 - Full data'!K:K,'Table 11 - Full data'!$A:$A,$A25,'Table 11 - Full data'!$B:$B,$B$5)</f>
        <v>45620</v>
      </c>
      <c r="K25" s="12">
        <f>SUMIFS('Table 11 - Full data'!L:L,'Table 11 - Full data'!$A:$A,$A25,'Table 11 - Full data'!$B:$B,$B$5)</f>
        <v>1424328</v>
      </c>
      <c r="L25" s="7">
        <f>SUMIFS('Table 11 - Full data'!M:M,'Table 11 - Full data'!$A:$A,$A25,'Table 11 - Full data'!$B:$B,$B$5)</f>
        <v>0.23281441045615101</v>
      </c>
      <c r="M25" s="7">
        <f>SUMIFS('Table 11 - Full data'!N:N,'Table 11 - Full data'!$A:$A,$A25,'Table 11 - Full data'!$B:$B,$B$5)</f>
        <v>0.193122818766476</v>
      </c>
      <c r="N25" s="7">
        <f>SUMIFS('Table 11 - Full data'!O:O,'Table 11 - Full data'!$A:$A,$A25,'Table 11 - Full data'!$B:$B,$B$5)</f>
        <v>0.203949151907939</v>
      </c>
      <c r="O25" s="15">
        <f>SUMIFS('Table 11 - Full data'!P:P,'Table 11 - Full data'!$A:$A,$A25,'Table 11 - Full data'!$B:$B,$B$5)</f>
        <v>0.370113618869434</v>
      </c>
    </row>
    <row r="26" spans="1:15" x14ac:dyDescent="0.35">
      <c r="A26" s="5" t="s">
        <v>304</v>
      </c>
      <c r="B26" s="6">
        <f>SUMIFS('Table 11 - Full data'!C:C,'Table 11 - Full data'!$A:$A,$A26,'Table 11 - Full data'!$B:$B,$B$5)</f>
        <v>36855</v>
      </c>
      <c r="C26" s="12">
        <f>SUMIFS('Table 11 - Full data'!D:D,'Table 11 - Full data'!$A:$A,$A26,'Table 11 - Full data'!$B:$B,$B$5)</f>
        <v>2836455</v>
      </c>
      <c r="D26" s="6">
        <f>SUMIFS('Table 11 - Full data'!E:E,'Table 11 - Full data'!$A:$A,$A26,'Table 11 - Full data'!$B:$B,$B$5)</f>
        <v>1495</v>
      </c>
      <c r="E26" s="12">
        <f>SUMIFS('Table 11 - Full data'!F:F,'Table 11 - Full data'!$A:$A,$A26,'Table 11 - Full data'!$B:$B,$B$5)</f>
        <v>657107</v>
      </c>
      <c r="F26" s="6">
        <f>SUMIFS('Table 11 - Full data'!G:G,'Table 11 - Full data'!$A:$A,$A26,'Table 11 - Full data'!$B:$B,$B$5)</f>
        <v>2090</v>
      </c>
      <c r="G26" s="12">
        <f>SUMIFS('Table 11 - Full data'!H:H,'Table 11 - Full data'!$A:$A,$A26,'Table 11 - Full data'!$B:$B,$B$5)</f>
        <v>585659</v>
      </c>
      <c r="H26" s="6">
        <f>SUMIFS('Table 11 - Full data'!I:I,'Table 11 - Full data'!$A:$A,$A26,'Table 11 - Full data'!$B:$B,$B$5)</f>
        <v>2130</v>
      </c>
      <c r="I26" s="12">
        <f>SUMIFS('Table 11 - Full data'!J:J,'Table 11 - Full data'!$A:$A,$A26,'Table 11 - Full data'!$B:$B,$B$5)</f>
        <v>605823</v>
      </c>
      <c r="J26" s="6">
        <f>SUMIFS('Table 11 - Full data'!K:K,'Table 11 - Full data'!$A:$A,$A26,'Table 11 - Full data'!$B:$B,$B$5)</f>
        <v>31145</v>
      </c>
      <c r="K26" s="12">
        <f>SUMIFS('Table 11 - Full data'!L:L,'Table 11 - Full data'!$A:$A,$A26,'Table 11 - Full data'!$B:$B,$B$5)</f>
        <v>987866</v>
      </c>
      <c r="L26" s="7">
        <f>SUMIFS('Table 11 - Full data'!M:M,'Table 11 - Full data'!$A:$A,$A26,'Table 11 - Full data'!$B:$B,$B$5)</f>
        <v>0.23166477577935801</v>
      </c>
      <c r="M26" s="7">
        <f>SUMIFS('Table 11 - Full data'!N:N,'Table 11 - Full data'!$A:$A,$A26,'Table 11 - Full data'!$B:$B,$B$5)</f>
        <v>0.206475657228401</v>
      </c>
      <c r="N26" s="7">
        <f>SUMIFS('Table 11 - Full data'!O:O,'Table 11 - Full data'!$A:$A,$A26,'Table 11 - Full data'!$B:$B,$B$5)</f>
        <v>0.213584530930061</v>
      </c>
      <c r="O26" s="15">
        <f>SUMIFS('Table 11 - Full data'!P:P,'Table 11 - Full data'!$A:$A,$A26,'Table 11 - Full data'!$B:$B,$B$5)</f>
        <v>0.34827503606218002</v>
      </c>
    </row>
    <row r="27" spans="1:15" x14ac:dyDescent="0.35">
      <c r="A27" s="5" t="s">
        <v>305</v>
      </c>
      <c r="B27" s="6">
        <f>SUMIFS('Table 11 - Full data'!C:C,'Table 11 - Full data'!$A:$A,$A27,'Table 11 - Full data'!$B:$B,$B$5)</f>
        <v>6445</v>
      </c>
      <c r="C27" s="12">
        <f>SUMIFS('Table 11 - Full data'!D:D,'Table 11 - Full data'!$A:$A,$A27,'Table 11 - Full data'!$B:$B,$B$5)</f>
        <v>538321</v>
      </c>
      <c r="D27" s="6">
        <f>SUMIFS('Table 11 - Full data'!E:E,'Table 11 - Full data'!$A:$A,$A27,'Table 11 - Full data'!$B:$B,$B$5)</f>
        <v>295</v>
      </c>
      <c r="E27" s="12">
        <f>SUMIFS('Table 11 - Full data'!F:F,'Table 11 - Full data'!$A:$A,$A27,'Table 11 - Full data'!$B:$B,$B$5)</f>
        <v>131296</v>
      </c>
      <c r="F27" s="6">
        <f>SUMIFS('Table 11 - Full data'!G:G,'Table 11 - Full data'!$A:$A,$A27,'Table 11 - Full data'!$B:$B,$B$5)</f>
        <v>435</v>
      </c>
      <c r="G27" s="12">
        <f>SUMIFS('Table 11 - Full data'!H:H,'Table 11 - Full data'!$A:$A,$A27,'Table 11 - Full data'!$B:$B,$B$5)</f>
        <v>121086</v>
      </c>
      <c r="H27" s="6">
        <f>SUMIFS('Table 11 - Full data'!I:I,'Table 11 - Full data'!$A:$A,$A27,'Table 11 - Full data'!$B:$B,$B$5)</f>
        <v>430</v>
      </c>
      <c r="I27" s="12">
        <f>SUMIFS('Table 11 - Full data'!J:J,'Table 11 - Full data'!$A:$A,$A27,'Table 11 - Full data'!$B:$B,$B$5)</f>
        <v>121264</v>
      </c>
      <c r="J27" s="6">
        <f>SUMIFS('Table 11 - Full data'!K:K,'Table 11 - Full data'!$A:$A,$A27,'Table 11 - Full data'!$B:$B,$B$5)</f>
        <v>5285</v>
      </c>
      <c r="K27" s="12">
        <f>SUMIFS('Table 11 - Full data'!L:L,'Table 11 - Full data'!$A:$A,$A27,'Table 11 - Full data'!$B:$B,$B$5)</f>
        <v>164675</v>
      </c>
      <c r="L27" s="7">
        <f>SUMIFS('Table 11 - Full data'!M:M,'Table 11 - Full data'!$A:$A,$A27,'Table 11 - Full data'!$B:$B,$B$5)</f>
        <v>0.243898710173826</v>
      </c>
      <c r="M27" s="7">
        <f>SUMIFS('Table 11 - Full data'!N:N,'Table 11 - Full data'!$A:$A,$A27,'Table 11 - Full data'!$B:$B,$B$5)</f>
        <v>0.224932131521625</v>
      </c>
      <c r="N27" s="7">
        <f>SUMIFS('Table 11 - Full data'!O:O,'Table 11 - Full data'!$A:$A,$A27,'Table 11 - Full data'!$B:$B,$B$5)</f>
        <v>0.22526353254919099</v>
      </c>
      <c r="O27" s="15">
        <f>SUMIFS('Table 11 - Full data'!P:P,'Table 11 - Full data'!$A:$A,$A27,'Table 11 - Full data'!$B:$B,$B$5)</f>
        <v>0.30590562575535801</v>
      </c>
    </row>
    <row r="28" spans="1:15" x14ac:dyDescent="0.35">
      <c r="A28" s="5" t="s">
        <v>306</v>
      </c>
      <c r="B28" s="6">
        <f>SUMIFS('Table 11 - Full data'!C:C,'Table 11 - Full data'!$A:$A,$A28,'Table 11 - Full data'!$B:$B,$B$5)</f>
        <v>95370</v>
      </c>
      <c r="C28" s="12">
        <f>SUMIFS('Table 11 - Full data'!D:D,'Table 11 - Full data'!$A:$A,$A28,'Table 11 - Full data'!$B:$B,$B$5)</f>
        <v>6688648</v>
      </c>
      <c r="D28" s="6">
        <f>SUMIFS('Table 11 - Full data'!E:E,'Table 11 - Full data'!$A:$A,$A28,'Table 11 - Full data'!$B:$B,$B$5)</f>
        <v>3505</v>
      </c>
      <c r="E28" s="12">
        <f>SUMIFS('Table 11 - Full data'!F:F,'Table 11 - Full data'!$A:$A,$A28,'Table 11 - Full data'!$B:$B,$B$5)</f>
        <v>1596033</v>
      </c>
      <c r="F28" s="6">
        <f>SUMIFS('Table 11 - Full data'!G:G,'Table 11 - Full data'!$A:$A,$A28,'Table 11 - Full data'!$B:$B,$B$5)</f>
        <v>4605</v>
      </c>
      <c r="G28" s="12">
        <f>SUMIFS('Table 11 - Full data'!H:H,'Table 11 - Full data'!$A:$A,$A28,'Table 11 - Full data'!$B:$B,$B$5)</f>
        <v>1276070</v>
      </c>
      <c r="H28" s="6">
        <f>SUMIFS('Table 11 - Full data'!I:I,'Table 11 - Full data'!$A:$A,$A28,'Table 11 - Full data'!$B:$B,$B$5)</f>
        <v>4480</v>
      </c>
      <c r="I28" s="12">
        <f>SUMIFS('Table 11 - Full data'!J:J,'Table 11 - Full data'!$A:$A,$A28,'Table 11 - Full data'!$B:$B,$B$5)</f>
        <v>1270726</v>
      </c>
      <c r="J28" s="6">
        <f>SUMIFS('Table 11 - Full data'!K:K,'Table 11 - Full data'!$A:$A,$A28,'Table 11 - Full data'!$B:$B,$B$5)</f>
        <v>82780</v>
      </c>
      <c r="K28" s="12">
        <f>SUMIFS('Table 11 - Full data'!L:L,'Table 11 - Full data'!$A:$A,$A28,'Table 11 - Full data'!$B:$B,$B$5)</f>
        <v>2545820</v>
      </c>
      <c r="L28" s="7">
        <f>SUMIFS('Table 11 - Full data'!M:M,'Table 11 - Full data'!$A:$A,$A28,'Table 11 - Full data'!$B:$B,$B$5)</f>
        <v>0.23861815070603901</v>
      </c>
      <c r="M28" s="7">
        <f>SUMIFS('Table 11 - Full data'!N:N,'Table 11 - Full data'!$A:$A,$A28,'Table 11 - Full data'!$B:$B,$B$5)</f>
        <v>0.19078139307473099</v>
      </c>
      <c r="N28" s="7">
        <f>SUMIFS('Table 11 - Full data'!O:O,'Table 11 - Full data'!$A:$A,$A28,'Table 11 - Full data'!$B:$B,$B$5)</f>
        <v>0.189982442416785</v>
      </c>
      <c r="O28" s="15">
        <f>SUMIFS('Table 11 - Full data'!P:P,'Table 11 - Full data'!$A:$A,$A28,'Table 11 - Full data'!$B:$B,$B$5)</f>
        <v>0.38061801380244498</v>
      </c>
    </row>
    <row r="29" spans="1:15" x14ac:dyDescent="0.35">
      <c r="A29" s="5" t="s">
        <v>307</v>
      </c>
      <c r="B29" s="6">
        <f>SUMIFS('Table 11 - Full data'!C:C,'Table 11 - Full data'!$A:$A,$A29,'Table 11 - Full data'!$B:$B,$B$5)</f>
        <v>223280</v>
      </c>
      <c r="C29" s="12">
        <f>SUMIFS('Table 11 - Full data'!D:D,'Table 11 - Full data'!$A:$A,$A29,'Table 11 - Full data'!$B:$B,$B$5)</f>
        <v>16123203</v>
      </c>
      <c r="D29" s="6">
        <f>SUMIFS('Table 11 - Full data'!E:E,'Table 11 - Full data'!$A:$A,$A29,'Table 11 - Full data'!$B:$B,$B$5)</f>
        <v>8620</v>
      </c>
      <c r="E29" s="12">
        <f>SUMIFS('Table 11 - Full data'!F:F,'Table 11 - Full data'!$A:$A,$A29,'Table 11 - Full data'!$B:$B,$B$5)</f>
        <v>3868530</v>
      </c>
      <c r="F29" s="6">
        <f>SUMIFS('Table 11 - Full data'!G:G,'Table 11 - Full data'!$A:$A,$A29,'Table 11 - Full data'!$B:$B,$B$5)</f>
        <v>11160</v>
      </c>
      <c r="G29" s="12">
        <f>SUMIFS('Table 11 - Full data'!H:H,'Table 11 - Full data'!$A:$A,$A29,'Table 11 - Full data'!$B:$B,$B$5)</f>
        <v>3080677</v>
      </c>
      <c r="H29" s="6">
        <f>SUMIFS('Table 11 - Full data'!I:I,'Table 11 - Full data'!$A:$A,$A29,'Table 11 - Full data'!$B:$B,$B$5)</f>
        <v>11265</v>
      </c>
      <c r="I29" s="12">
        <f>SUMIFS('Table 11 - Full data'!J:J,'Table 11 - Full data'!$A:$A,$A29,'Table 11 - Full data'!$B:$B,$B$5)</f>
        <v>3193923</v>
      </c>
      <c r="J29" s="6">
        <f>SUMIFS('Table 11 - Full data'!K:K,'Table 11 - Full data'!$A:$A,$A29,'Table 11 - Full data'!$B:$B,$B$5)</f>
        <v>192235</v>
      </c>
      <c r="K29" s="12">
        <f>SUMIFS('Table 11 - Full data'!L:L,'Table 11 - Full data'!$A:$A,$A29,'Table 11 - Full data'!$B:$B,$B$5)</f>
        <v>5980074</v>
      </c>
      <c r="L29" s="7">
        <f>SUMIFS('Table 11 - Full data'!M:M,'Table 11 - Full data'!$A:$A,$A29,'Table 11 - Full data'!$B:$B,$B$5)</f>
        <v>0.23993556082037701</v>
      </c>
      <c r="M29" s="7">
        <f>SUMIFS('Table 11 - Full data'!N:N,'Table 11 - Full data'!$A:$A,$A29,'Table 11 - Full data'!$B:$B,$B$5)</f>
        <v>0.19107102500487</v>
      </c>
      <c r="N29" s="7">
        <f>SUMIFS('Table 11 - Full data'!O:O,'Table 11 - Full data'!$A:$A,$A29,'Table 11 - Full data'!$B:$B,$B$5)</f>
        <v>0.19809479982123199</v>
      </c>
      <c r="O29" s="15">
        <f>SUMIFS('Table 11 - Full data'!P:P,'Table 11 - Full data'!$A:$A,$A29,'Table 11 - Full data'!$B:$B,$B$5)</f>
        <v>0.370898614353522</v>
      </c>
    </row>
    <row r="30" spans="1:15" x14ac:dyDescent="0.35">
      <c r="A30" s="5" t="s">
        <v>308</v>
      </c>
      <c r="B30" s="6">
        <f>SUMIFS('Table 11 - Full data'!C:C,'Table 11 - Full data'!$A:$A,$A30,'Table 11 - Full data'!$B:$B,$B$5)</f>
        <v>4000</v>
      </c>
      <c r="C30" s="12">
        <f>SUMIFS('Table 11 - Full data'!D:D,'Table 11 - Full data'!$A:$A,$A30,'Table 11 - Full data'!$B:$B,$B$5)</f>
        <v>368513</v>
      </c>
      <c r="D30" s="6">
        <f>SUMIFS('Table 11 - Full data'!E:E,'Table 11 - Full data'!$A:$A,$A30,'Table 11 - Full data'!$B:$B,$B$5)</f>
        <v>210</v>
      </c>
      <c r="E30" s="12">
        <f>SUMIFS('Table 11 - Full data'!F:F,'Table 11 - Full data'!$A:$A,$A30,'Table 11 - Full data'!$B:$B,$B$5)</f>
        <v>90736</v>
      </c>
      <c r="F30" s="6">
        <f>SUMIFS('Table 11 - Full data'!G:G,'Table 11 - Full data'!$A:$A,$A30,'Table 11 - Full data'!$B:$B,$B$5)</f>
        <v>305</v>
      </c>
      <c r="G30" s="12">
        <f>SUMIFS('Table 11 - Full data'!H:H,'Table 11 - Full data'!$A:$A,$A30,'Table 11 - Full data'!$B:$B,$B$5)</f>
        <v>84178</v>
      </c>
      <c r="H30" s="6">
        <f>SUMIFS('Table 11 - Full data'!I:I,'Table 11 - Full data'!$A:$A,$A30,'Table 11 - Full data'!$B:$B,$B$5)</f>
        <v>335</v>
      </c>
      <c r="I30" s="12">
        <f>SUMIFS('Table 11 - Full data'!J:J,'Table 11 - Full data'!$A:$A,$A30,'Table 11 - Full data'!$B:$B,$B$5)</f>
        <v>95086</v>
      </c>
      <c r="J30" s="6">
        <f>SUMIFS('Table 11 - Full data'!K:K,'Table 11 - Full data'!$A:$A,$A30,'Table 11 - Full data'!$B:$B,$B$5)</f>
        <v>3150</v>
      </c>
      <c r="K30" s="12">
        <f>SUMIFS('Table 11 - Full data'!L:L,'Table 11 - Full data'!$A:$A,$A30,'Table 11 - Full data'!$B:$B,$B$5)</f>
        <v>98514</v>
      </c>
      <c r="L30" s="7">
        <f>SUMIFS('Table 11 - Full data'!M:M,'Table 11 - Full data'!$A:$A,$A30,'Table 11 - Full data'!$B:$B,$B$5)</f>
        <v>0.24622099748109499</v>
      </c>
      <c r="M30" s="7">
        <f>SUMIFS('Table 11 - Full data'!N:N,'Table 11 - Full data'!$A:$A,$A30,'Table 11 - Full data'!$B:$B,$B$5)</f>
        <v>0.22842625061649699</v>
      </c>
      <c r="N30" s="7">
        <f>SUMIFS('Table 11 - Full data'!O:O,'Table 11 - Full data'!$A:$A,$A30,'Table 11 - Full data'!$B:$B,$B$5)</f>
        <v>0.25802464361864902</v>
      </c>
      <c r="O30" s="15">
        <f>SUMIFS('Table 11 - Full data'!P:P,'Table 11 - Full data'!$A:$A,$A30,'Table 11 - Full data'!$B:$B,$B$5)</f>
        <v>0.26732810828375903</v>
      </c>
    </row>
    <row r="31" spans="1:15" x14ac:dyDescent="0.35">
      <c r="A31" s="5" t="s">
        <v>309</v>
      </c>
      <c r="B31" s="6">
        <f>SUMIFS('Table 11 - Full data'!C:C,'Table 11 - Full data'!$A:$A,$A31,'Table 11 - Full data'!$B:$B,$B$5)</f>
        <v>55530</v>
      </c>
      <c r="C31" s="12">
        <f>SUMIFS('Table 11 - Full data'!D:D,'Table 11 - Full data'!$A:$A,$A31,'Table 11 - Full data'!$B:$B,$B$5)</f>
        <v>4317463</v>
      </c>
      <c r="D31" s="6">
        <f>SUMIFS('Table 11 - Full data'!E:E,'Table 11 - Full data'!$A:$A,$A31,'Table 11 - Full data'!$B:$B,$B$5)</f>
        <v>2355</v>
      </c>
      <c r="E31" s="12">
        <f>SUMIFS('Table 11 - Full data'!F:F,'Table 11 - Full data'!$A:$A,$A31,'Table 11 - Full data'!$B:$B,$B$5)</f>
        <v>1063858</v>
      </c>
      <c r="F31" s="6">
        <f>SUMIFS('Table 11 - Full data'!G:G,'Table 11 - Full data'!$A:$A,$A31,'Table 11 - Full data'!$B:$B,$B$5)</f>
        <v>3140</v>
      </c>
      <c r="G31" s="12">
        <f>SUMIFS('Table 11 - Full data'!H:H,'Table 11 - Full data'!$A:$A,$A31,'Table 11 - Full data'!$B:$B,$B$5)</f>
        <v>874342</v>
      </c>
      <c r="H31" s="6">
        <f>SUMIFS('Table 11 - Full data'!I:I,'Table 11 - Full data'!$A:$A,$A31,'Table 11 - Full data'!$B:$B,$B$5)</f>
        <v>3140</v>
      </c>
      <c r="I31" s="12">
        <f>SUMIFS('Table 11 - Full data'!J:J,'Table 11 - Full data'!$A:$A,$A31,'Table 11 - Full data'!$B:$B,$B$5)</f>
        <v>894732</v>
      </c>
      <c r="J31" s="6">
        <f>SUMIFS('Table 11 - Full data'!K:K,'Table 11 - Full data'!$A:$A,$A31,'Table 11 - Full data'!$B:$B,$B$5)</f>
        <v>46890</v>
      </c>
      <c r="K31" s="12">
        <f>SUMIFS('Table 11 - Full data'!L:L,'Table 11 - Full data'!$A:$A,$A31,'Table 11 - Full data'!$B:$B,$B$5)</f>
        <v>1484531</v>
      </c>
      <c r="L31" s="7">
        <f>SUMIFS('Table 11 - Full data'!M:M,'Table 11 - Full data'!$A:$A,$A31,'Table 11 - Full data'!$B:$B,$B$5)</f>
        <v>0.24640820331717</v>
      </c>
      <c r="M31" s="7">
        <f>SUMIFS('Table 11 - Full data'!N:N,'Table 11 - Full data'!$A:$A,$A31,'Table 11 - Full data'!$B:$B,$B$5)</f>
        <v>0.202512878395814</v>
      </c>
      <c r="N31" s="7">
        <f>SUMIFS('Table 11 - Full data'!O:O,'Table 11 - Full data'!$A:$A,$A31,'Table 11 - Full data'!$B:$B,$B$5)</f>
        <v>0.20723567487500499</v>
      </c>
      <c r="O31" s="15">
        <f>SUMIFS('Table 11 - Full data'!P:P,'Table 11 - Full data'!$A:$A,$A31,'Table 11 - Full data'!$B:$B,$B$5)</f>
        <v>0.343843243412011</v>
      </c>
    </row>
    <row r="32" spans="1:15" x14ac:dyDescent="0.35">
      <c r="A32" s="5" t="s">
        <v>310</v>
      </c>
      <c r="B32" s="6">
        <f>SUMIFS('Table 11 - Full data'!C:C,'Table 11 - Full data'!$A:$A,$A32,'Table 11 - Full data'!$B:$B,$B$5)</f>
        <v>87135</v>
      </c>
      <c r="C32" s="12">
        <f>SUMIFS('Table 11 - Full data'!D:D,'Table 11 - Full data'!$A:$A,$A32,'Table 11 - Full data'!$B:$B,$B$5)</f>
        <v>6480964</v>
      </c>
      <c r="D32" s="6">
        <f>SUMIFS('Table 11 - Full data'!E:E,'Table 11 - Full data'!$A:$A,$A32,'Table 11 - Full data'!$B:$B,$B$5)</f>
        <v>3560</v>
      </c>
      <c r="E32" s="12">
        <f>SUMIFS('Table 11 - Full data'!F:F,'Table 11 - Full data'!$A:$A,$A32,'Table 11 - Full data'!$B:$B,$B$5)</f>
        <v>1613261</v>
      </c>
      <c r="F32" s="6">
        <f>SUMIFS('Table 11 - Full data'!G:G,'Table 11 - Full data'!$A:$A,$A32,'Table 11 - Full data'!$B:$B,$B$5)</f>
        <v>4580</v>
      </c>
      <c r="G32" s="12">
        <f>SUMIFS('Table 11 - Full data'!H:H,'Table 11 - Full data'!$A:$A,$A32,'Table 11 - Full data'!$B:$B,$B$5)</f>
        <v>1262936</v>
      </c>
      <c r="H32" s="6">
        <f>SUMIFS('Table 11 - Full data'!I:I,'Table 11 - Full data'!$A:$A,$A32,'Table 11 - Full data'!$B:$B,$B$5)</f>
        <v>4575</v>
      </c>
      <c r="I32" s="12">
        <f>SUMIFS('Table 11 - Full data'!J:J,'Table 11 - Full data'!$A:$A,$A32,'Table 11 - Full data'!$B:$B,$B$5)</f>
        <v>1292298</v>
      </c>
      <c r="J32" s="6">
        <f>SUMIFS('Table 11 - Full data'!K:K,'Table 11 - Full data'!$A:$A,$A32,'Table 11 - Full data'!$B:$B,$B$5)</f>
        <v>74415</v>
      </c>
      <c r="K32" s="12">
        <f>SUMIFS('Table 11 - Full data'!L:L,'Table 11 - Full data'!$A:$A,$A32,'Table 11 - Full data'!$B:$B,$B$5)</f>
        <v>2312470</v>
      </c>
      <c r="L32" s="7">
        <f>SUMIFS('Table 11 - Full data'!M:M,'Table 11 - Full data'!$A:$A,$A32,'Table 11 - Full data'!$B:$B,$B$5)</f>
        <v>0.248922997872639</v>
      </c>
      <c r="M32" s="7">
        <f>SUMIFS('Table 11 - Full data'!N:N,'Table 11 - Full data'!$A:$A,$A32,'Table 11 - Full data'!$B:$B,$B$5)</f>
        <v>0.194868481341539</v>
      </c>
      <c r="N32" s="7">
        <f>SUMIFS('Table 11 - Full data'!O:O,'Table 11 - Full data'!$A:$A,$A32,'Table 11 - Full data'!$B:$B,$B$5)</f>
        <v>0.199398979884853</v>
      </c>
      <c r="O32" s="15">
        <f>SUMIFS('Table 11 - Full data'!P:P,'Table 11 - Full data'!$A:$A,$A32,'Table 11 - Full data'!$B:$B,$B$5)</f>
        <v>0.356809540900969</v>
      </c>
    </row>
    <row r="33" spans="1:15" x14ac:dyDescent="0.35">
      <c r="A33" s="5" t="s">
        <v>311</v>
      </c>
      <c r="B33" s="6">
        <f>SUMIFS('Table 11 - Full data'!C:C,'Table 11 - Full data'!$A:$A,$A33,'Table 11 - Full data'!$B:$B,$B$5)</f>
        <v>44350</v>
      </c>
      <c r="C33" s="12">
        <f>SUMIFS('Table 11 - Full data'!D:D,'Table 11 - Full data'!$A:$A,$A33,'Table 11 - Full data'!$B:$B,$B$5)</f>
        <v>3408740</v>
      </c>
      <c r="D33" s="6">
        <f>SUMIFS('Table 11 - Full data'!E:E,'Table 11 - Full data'!$A:$A,$A33,'Table 11 - Full data'!$B:$B,$B$5)</f>
        <v>1855</v>
      </c>
      <c r="E33" s="12">
        <f>SUMIFS('Table 11 - Full data'!F:F,'Table 11 - Full data'!$A:$A,$A33,'Table 11 - Full data'!$B:$B,$B$5)</f>
        <v>817248</v>
      </c>
      <c r="F33" s="6">
        <f>SUMIFS('Table 11 - Full data'!G:G,'Table 11 - Full data'!$A:$A,$A33,'Table 11 - Full data'!$B:$B,$B$5)</f>
        <v>2455</v>
      </c>
      <c r="G33" s="12">
        <f>SUMIFS('Table 11 - Full data'!H:H,'Table 11 - Full data'!$A:$A,$A33,'Table 11 - Full data'!$B:$B,$B$5)</f>
        <v>676922</v>
      </c>
      <c r="H33" s="6">
        <f>SUMIFS('Table 11 - Full data'!I:I,'Table 11 - Full data'!$A:$A,$A33,'Table 11 - Full data'!$B:$B,$B$5)</f>
        <v>2580</v>
      </c>
      <c r="I33" s="12">
        <f>SUMIFS('Table 11 - Full data'!J:J,'Table 11 - Full data'!$A:$A,$A33,'Table 11 - Full data'!$B:$B,$B$5)</f>
        <v>726620</v>
      </c>
      <c r="J33" s="6">
        <f>SUMIFS('Table 11 - Full data'!K:K,'Table 11 - Full data'!$A:$A,$A33,'Table 11 - Full data'!$B:$B,$B$5)</f>
        <v>37460</v>
      </c>
      <c r="K33" s="12">
        <f>SUMIFS('Table 11 - Full data'!L:L,'Table 11 - Full data'!$A:$A,$A33,'Table 11 - Full data'!$B:$B,$B$5)</f>
        <v>1187950</v>
      </c>
      <c r="L33" s="7">
        <f>SUMIFS('Table 11 - Full data'!M:M,'Table 11 - Full data'!$A:$A,$A33,'Table 11 - Full data'!$B:$B,$B$5)</f>
        <v>0.23975079411314401</v>
      </c>
      <c r="M33" s="7">
        <f>SUMIFS('Table 11 - Full data'!N:N,'Table 11 - Full data'!$A:$A,$A33,'Table 11 - Full data'!$B:$B,$B$5)</f>
        <v>0.19858420107583999</v>
      </c>
      <c r="N33" s="7">
        <f>SUMIFS('Table 11 - Full data'!O:O,'Table 11 - Full data'!$A:$A,$A33,'Table 11 - Full data'!$B:$B,$B$5)</f>
        <v>0.21316390042924099</v>
      </c>
      <c r="O33" s="15">
        <f>SUMIFS('Table 11 - Full data'!P:P,'Table 11 - Full data'!$A:$A,$A33,'Table 11 - Full data'!$B:$B,$B$5)</f>
        <v>0.34850110438177501</v>
      </c>
    </row>
    <row r="34" spans="1:15" x14ac:dyDescent="0.35">
      <c r="A34" s="5" t="s">
        <v>312</v>
      </c>
      <c r="B34" s="6">
        <f>SUMIFS('Table 11 - Full data'!C:C,'Table 11 - Full data'!$A:$A,$A34,'Table 11 - Full data'!$B:$B,$B$5)</f>
        <v>5125</v>
      </c>
      <c r="C34" s="12">
        <f>SUMIFS('Table 11 - Full data'!D:D,'Table 11 - Full data'!$A:$A,$A34,'Table 11 - Full data'!$B:$B,$B$5)</f>
        <v>415367</v>
      </c>
      <c r="D34" s="6">
        <f>SUMIFS('Table 11 - Full data'!E:E,'Table 11 - Full data'!$A:$A,$A34,'Table 11 - Full data'!$B:$B,$B$5)</f>
        <v>215</v>
      </c>
      <c r="E34" s="12">
        <f>SUMIFS('Table 11 - Full data'!F:F,'Table 11 - Full data'!$A:$A,$A34,'Table 11 - Full data'!$B:$B,$B$5)</f>
        <v>96287</v>
      </c>
      <c r="F34" s="6">
        <f>SUMIFS('Table 11 - Full data'!G:G,'Table 11 - Full data'!$A:$A,$A34,'Table 11 - Full data'!$B:$B,$B$5)</f>
        <v>325</v>
      </c>
      <c r="G34" s="12">
        <f>SUMIFS('Table 11 - Full data'!H:H,'Table 11 - Full data'!$A:$A,$A34,'Table 11 - Full data'!$B:$B,$B$5)</f>
        <v>89831</v>
      </c>
      <c r="H34" s="6">
        <f>SUMIFS('Table 11 - Full data'!I:I,'Table 11 - Full data'!$A:$A,$A34,'Table 11 - Full data'!$B:$B,$B$5)</f>
        <v>340</v>
      </c>
      <c r="I34" s="12">
        <f>SUMIFS('Table 11 - Full data'!J:J,'Table 11 - Full data'!$A:$A,$A34,'Table 11 - Full data'!$B:$B,$B$5)</f>
        <v>95740</v>
      </c>
      <c r="J34" s="6">
        <f>SUMIFS('Table 11 - Full data'!K:K,'Table 11 - Full data'!$A:$A,$A34,'Table 11 - Full data'!$B:$B,$B$5)</f>
        <v>4240</v>
      </c>
      <c r="K34" s="12">
        <f>SUMIFS('Table 11 - Full data'!L:L,'Table 11 - Full data'!$A:$A,$A34,'Table 11 - Full data'!$B:$B,$B$5)</f>
        <v>133510</v>
      </c>
      <c r="L34" s="7">
        <f>SUMIFS('Table 11 - Full data'!M:M,'Table 11 - Full data'!$A:$A,$A34,'Table 11 - Full data'!$B:$B,$B$5)</f>
        <v>0.23181204376179201</v>
      </c>
      <c r="M34" s="7">
        <f>SUMIFS('Table 11 - Full data'!N:N,'Table 11 - Full data'!$A:$A,$A34,'Table 11 - Full data'!$B:$B,$B$5)</f>
        <v>0.216267834533758</v>
      </c>
      <c r="N34" s="7">
        <f>SUMIFS('Table 11 - Full data'!O:O,'Table 11 - Full data'!$A:$A,$A34,'Table 11 - Full data'!$B:$B,$B$5)</f>
        <v>0.230494413493227</v>
      </c>
      <c r="O34" s="15">
        <f>SUMIFS('Table 11 - Full data'!P:P,'Table 11 - Full data'!$A:$A,$A34,'Table 11 - Full data'!$B:$B,$B$5)</f>
        <v>0.32142570821122202</v>
      </c>
    </row>
    <row r="35" spans="1:15" x14ac:dyDescent="0.35">
      <c r="A35" s="5" t="s">
        <v>313</v>
      </c>
      <c r="B35" s="6">
        <f>SUMIFS('Table 11 - Full data'!C:C,'Table 11 - Full data'!$A:$A,$A35,'Table 11 - Full data'!$B:$B,$B$5)</f>
        <v>53155</v>
      </c>
      <c r="C35" s="12">
        <f>SUMIFS('Table 11 - Full data'!D:D,'Table 11 - Full data'!$A:$A,$A35,'Table 11 - Full data'!$B:$B,$B$5)</f>
        <v>3872398</v>
      </c>
      <c r="D35" s="6">
        <f>SUMIFS('Table 11 - Full data'!E:E,'Table 11 - Full data'!$A:$A,$A35,'Table 11 - Full data'!$B:$B,$B$5)</f>
        <v>2080</v>
      </c>
      <c r="E35" s="12">
        <f>SUMIFS('Table 11 - Full data'!F:F,'Table 11 - Full data'!$A:$A,$A35,'Table 11 - Full data'!$B:$B,$B$5)</f>
        <v>938186</v>
      </c>
      <c r="F35" s="6">
        <f>SUMIFS('Table 11 - Full data'!G:G,'Table 11 - Full data'!$A:$A,$A35,'Table 11 - Full data'!$B:$B,$B$5)</f>
        <v>2660</v>
      </c>
      <c r="G35" s="12">
        <f>SUMIFS('Table 11 - Full data'!H:H,'Table 11 - Full data'!$A:$A,$A35,'Table 11 - Full data'!$B:$B,$B$5)</f>
        <v>730955</v>
      </c>
      <c r="H35" s="6">
        <f>SUMIFS('Table 11 - Full data'!I:I,'Table 11 - Full data'!$A:$A,$A35,'Table 11 - Full data'!$B:$B,$B$5)</f>
        <v>2785</v>
      </c>
      <c r="I35" s="12">
        <f>SUMIFS('Table 11 - Full data'!J:J,'Table 11 - Full data'!$A:$A,$A35,'Table 11 - Full data'!$B:$B,$B$5)</f>
        <v>782963</v>
      </c>
      <c r="J35" s="6">
        <f>SUMIFS('Table 11 - Full data'!K:K,'Table 11 - Full data'!$A:$A,$A35,'Table 11 - Full data'!$B:$B,$B$5)</f>
        <v>45630</v>
      </c>
      <c r="K35" s="12">
        <f>SUMIFS('Table 11 - Full data'!L:L,'Table 11 - Full data'!$A:$A,$A35,'Table 11 - Full data'!$B:$B,$B$5)</f>
        <v>1420294</v>
      </c>
      <c r="L35" s="7">
        <f>SUMIFS('Table 11 - Full data'!M:M,'Table 11 - Full data'!$A:$A,$A35,'Table 11 - Full data'!$B:$B,$B$5)</f>
        <v>0.24227529313072199</v>
      </c>
      <c r="M35" s="7">
        <f>SUMIFS('Table 11 - Full data'!N:N,'Table 11 - Full data'!$A:$A,$A35,'Table 11 - Full data'!$B:$B,$B$5)</f>
        <v>0.18876028424507801</v>
      </c>
      <c r="N35" s="7">
        <f>SUMIFS('Table 11 - Full data'!O:O,'Table 11 - Full data'!$A:$A,$A35,'Table 11 - Full data'!$B:$B,$B$5)</f>
        <v>0.20219068405356899</v>
      </c>
      <c r="O35" s="15">
        <f>SUMIFS('Table 11 - Full data'!P:P,'Table 11 - Full data'!$A:$A,$A35,'Table 11 - Full data'!$B:$B,$B$5)</f>
        <v>0.366773738570631</v>
      </c>
    </row>
    <row r="36" spans="1:15" x14ac:dyDescent="0.35">
      <c r="A36" s="5" t="s">
        <v>314</v>
      </c>
      <c r="B36" s="6">
        <f>SUMIFS('Table 11 - Full data'!C:C,'Table 11 - Full data'!$A:$A,$A36,'Table 11 - Full data'!$B:$B,$B$5)</f>
        <v>167810</v>
      </c>
      <c r="C36" s="12">
        <f>SUMIFS('Table 11 - Full data'!D:D,'Table 11 - Full data'!$A:$A,$A36,'Table 11 - Full data'!$B:$B,$B$5)</f>
        <v>12301866</v>
      </c>
      <c r="D36" s="6">
        <f>SUMIFS('Table 11 - Full data'!E:E,'Table 11 - Full data'!$A:$A,$A36,'Table 11 - Full data'!$B:$B,$B$5)</f>
        <v>6670</v>
      </c>
      <c r="E36" s="12">
        <f>SUMIFS('Table 11 - Full data'!F:F,'Table 11 - Full data'!$A:$A,$A36,'Table 11 - Full data'!$B:$B,$B$5)</f>
        <v>2984057</v>
      </c>
      <c r="F36" s="6">
        <f>SUMIFS('Table 11 - Full data'!G:G,'Table 11 - Full data'!$A:$A,$A36,'Table 11 - Full data'!$B:$B,$B$5)</f>
        <v>8585</v>
      </c>
      <c r="G36" s="12">
        <f>SUMIFS('Table 11 - Full data'!H:H,'Table 11 - Full data'!$A:$A,$A36,'Table 11 - Full data'!$B:$B,$B$5)</f>
        <v>2381709</v>
      </c>
      <c r="H36" s="6">
        <f>SUMIFS('Table 11 - Full data'!I:I,'Table 11 - Full data'!$A:$A,$A36,'Table 11 - Full data'!$B:$B,$B$5)</f>
        <v>8535</v>
      </c>
      <c r="I36" s="12">
        <f>SUMIFS('Table 11 - Full data'!J:J,'Table 11 - Full data'!$A:$A,$A36,'Table 11 - Full data'!$B:$B,$B$5)</f>
        <v>2420770</v>
      </c>
      <c r="J36" s="6">
        <f>SUMIFS('Table 11 - Full data'!K:K,'Table 11 - Full data'!$A:$A,$A36,'Table 11 - Full data'!$B:$B,$B$5)</f>
        <v>144015</v>
      </c>
      <c r="K36" s="12">
        <f>SUMIFS('Table 11 - Full data'!L:L,'Table 11 - Full data'!$A:$A,$A36,'Table 11 - Full data'!$B:$B,$B$5)</f>
        <v>4515330</v>
      </c>
      <c r="L36" s="7">
        <f>SUMIFS('Table 11 - Full data'!M:M,'Table 11 - Full data'!$A:$A,$A36,'Table 11 - Full data'!$B:$B,$B$5)</f>
        <v>0.24256947204950399</v>
      </c>
      <c r="M36" s="7">
        <f>SUMIFS('Table 11 - Full data'!N:N,'Table 11 - Full data'!$A:$A,$A36,'Table 11 - Full data'!$B:$B,$B$5)</f>
        <v>0.19360552804570599</v>
      </c>
      <c r="N36" s="7">
        <f>SUMIFS('Table 11 - Full data'!O:O,'Table 11 - Full data'!$A:$A,$A36,'Table 11 - Full data'!$B:$B,$B$5)</f>
        <v>0.19678071696185601</v>
      </c>
      <c r="O36" s="15">
        <f>SUMIFS('Table 11 - Full data'!P:P,'Table 11 - Full data'!$A:$A,$A36,'Table 11 - Full data'!$B:$B,$B$5)</f>
        <v>0.36704428294293501</v>
      </c>
    </row>
    <row r="37" spans="1:15" x14ac:dyDescent="0.35">
      <c r="A37" s="5" t="s">
        <v>315</v>
      </c>
      <c r="B37" s="6">
        <f>SUMIFS('Table 11 - Full data'!C:C,'Table 11 - Full data'!$A:$A,$A37,'Table 11 - Full data'!$B:$B,$B$5)</f>
        <v>33335</v>
      </c>
      <c r="C37" s="12">
        <f>SUMIFS('Table 11 - Full data'!D:D,'Table 11 - Full data'!$A:$A,$A37,'Table 11 - Full data'!$B:$B,$B$5)</f>
        <v>2400331</v>
      </c>
      <c r="D37" s="6">
        <f>SUMIFS('Table 11 - Full data'!E:E,'Table 11 - Full data'!$A:$A,$A37,'Table 11 - Full data'!$B:$B,$B$5)</f>
        <v>1280</v>
      </c>
      <c r="E37" s="12">
        <f>SUMIFS('Table 11 - Full data'!F:F,'Table 11 - Full data'!$A:$A,$A37,'Table 11 - Full data'!$B:$B,$B$5)</f>
        <v>580512</v>
      </c>
      <c r="F37" s="6">
        <f>SUMIFS('Table 11 - Full data'!G:G,'Table 11 - Full data'!$A:$A,$A37,'Table 11 - Full data'!$B:$B,$B$5)</f>
        <v>1660</v>
      </c>
      <c r="G37" s="12">
        <f>SUMIFS('Table 11 - Full data'!H:H,'Table 11 - Full data'!$A:$A,$A37,'Table 11 - Full data'!$B:$B,$B$5)</f>
        <v>459900</v>
      </c>
      <c r="H37" s="6">
        <f>SUMIFS('Table 11 - Full data'!I:I,'Table 11 - Full data'!$A:$A,$A37,'Table 11 - Full data'!$B:$B,$B$5)</f>
        <v>1685</v>
      </c>
      <c r="I37" s="12">
        <f>SUMIFS('Table 11 - Full data'!J:J,'Table 11 - Full data'!$A:$A,$A37,'Table 11 - Full data'!$B:$B,$B$5)</f>
        <v>477928</v>
      </c>
      <c r="J37" s="6">
        <f>SUMIFS('Table 11 - Full data'!K:K,'Table 11 - Full data'!$A:$A,$A37,'Table 11 - Full data'!$B:$B,$B$5)</f>
        <v>28710</v>
      </c>
      <c r="K37" s="12">
        <f>SUMIFS('Table 11 - Full data'!L:L,'Table 11 - Full data'!$A:$A,$A37,'Table 11 - Full data'!$B:$B,$B$5)</f>
        <v>881992</v>
      </c>
      <c r="L37" s="7">
        <f>SUMIFS('Table 11 - Full data'!M:M,'Table 11 - Full data'!$A:$A,$A37,'Table 11 - Full data'!$B:$B,$B$5)</f>
        <v>0.24184650386202</v>
      </c>
      <c r="M37" s="7">
        <f>SUMIFS('Table 11 - Full data'!N:N,'Table 11 - Full data'!$A:$A,$A37,'Table 11 - Full data'!$B:$B,$B$5)</f>
        <v>0.19159838701395601</v>
      </c>
      <c r="N37" s="7">
        <f>SUMIFS('Table 11 - Full data'!O:O,'Table 11 - Full data'!$A:$A,$A37,'Table 11 - Full data'!$B:$B,$B$5)</f>
        <v>0.199109081113092</v>
      </c>
      <c r="O37" s="15">
        <f>SUMIFS('Table 11 - Full data'!P:P,'Table 11 - Full data'!$A:$A,$A37,'Table 11 - Full data'!$B:$B,$B$5)</f>
        <v>0.36744602801093101</v>
      </c>
    </row>
    <row r="38" spans="1:15" x14ac:dyDescent="0.35">
      <c r="A38" s="5" t="s">
        <v>316</v>
      </c>
      <c r="B38" s="6">
        <f>SUMIFS('Table 11 - Full data'!C:C,'Table 11 - Full data'!$A:$A,$A38,'Table 11 - Full data'!$B:$B,$B$5)</f>
        <v>67230</v>
      </c>
      <c r="C38" s="12">
        <f>SUMIFS('Table 11 - Full data'!D:D,'Table 11 - Full data'!$A:$A,$A38,'Table 11 - Full data'!$B:$B,$B$5)</f>
        <v>4819718</v>
      </c>
      <c r="D38" s="6">
        <f>SUMIFS('Table 11 - Full data'!E:E,'Table 11 - Full data'!$A:$A,$A38,'Table 11 - Full data'!$B:$B,$B$5)</f>
        <v>2675</v>
      </c>
      <c r="E38" s="12">
        <f>SUMIFS('Table 11 - Full data'!F:F,'Table 11 - Full data'!$A:$A,$A38,'Table 11 - Full data'!$B:$B,$B$5)</f>
        <v>1213275</v>
      </c>
      <c r="F38" s="6">
        <f>SUMIFS('Table 11 - Full data'!G:G,'Table 11 - Full data'!$A:$A,$A38,'Table 11 - Full data'!$B:$B,$B$5)</f>
        <v>3270</v>
      </c>
      <c r="G38" s="12">
        <f>SUMIFS('Table 11 - Full data'!H:H,'Table 11 - Full data'!$A:$A,$A38,'Table 11 - Full data'!$B:$B,$B$5)</f>
        <v>898688</v>
      </c>
      <c r="H38" s="6">
        <f>SUMIFS('Table 11 - Full data'!I:I,'Table 11 - Full data'!$A:$A,$A38,'Table 11 - Full data'!$B:$B,$B$5)</f>
        <v>3200</v>
      </c>
      <c r="I38" s="12">
        <f>SUMIFS('Table 11 - Full data'!J:J,'Table 11 - Full data'!$A:$A,$A38,'Table 11 - Full data'!$B:$B,$B$5)</f>
        <v>899374</v>
      </c>
      <c r="J38" s="6">
        <f>SUMIFS('Table 11 - Full data'!K:K,'Table 11 - Full data'!$A:$A,$A38,'Table 11 - Full data'!$B:$B,$B$5)</f>
        <v>58085</v>
      </c>
      <c r="K38" s="12">
        <f>SUMIFS('Table 11 - Full data'!L:L,'Table 11 - Full data'!$A:$A,$A38,'Table 11 - Full data'!$B:$B,$B$5)</f>
        <v>1808381</v>
      </c>
      <c r="L38" s="7">
        <f>SUMIFS('Table 11 - Full data'!M:M,'Table 11 - Full data'!$A:$A,$A38,'Table 11 - Full data'!$B:$B,$B$5)</f>
        <v>0.2517315666462</v>
      </c>
      <c r="M38" s="7">
        <f>SUMIFS('Table 11 - Full data'!N:N,'Table 11 - Full data'!$A:$A,$A38,'Table 11 - Full data'!$B:$B,$B$5)</f>
        <v>0.18646068019232001</v>
      </c>
      <c r="N38" s="7">
        <f>SUMIFS('Table 11 - Full data'!O:O,'Table 11 - Full data'!$A:$A,$A38,'Table 11 - Full data'!$B:$B,$B$5)</f>
        <v>0.18660307442277099</v>
      </c>
      <c r="O38" s="15">
        <f>SUMIFS('Table 11 - Full data'!P:P,'Table 11 - Full data'!$A:$A,$A38,'Table 11 - Full data'!$B:$B,$B$5)</f>
        <v>0.375204678738708</v>
      </c>
    </row>
    <row r="39" spans="1:15" x14ac:dyDescent="0.35">
      <c r="A39" s="5" t="s">
        <v>317</v>
      </c>
      <c r="B39" s="6">
        <f>SUMIFS('Table 11 - Full data'!C:C,'Table 11 - Full data'!$A:$A,$A39,'Table 11 - Full data'!$B:$B,$B$5)</f>
        <v>101725</v>
      </c>
      <c r="C39" s="12">
        <f>SUMIFS('Table 11 - Full data'!D:D,'Table 11 - Full data'!$A:$A,$A39,'Table 11 - Full data'!$B:$B,$B$5)</f>
        <v>7494117</v>
      </c>
      <c r="D39" s="6">
        <f>SUMIFS('Table 11 - Full data'!E:E,'Table 11 - Full data'!$A:$A,$A39,'Table 11 - Full data'!$B:$B,$B$5)</f>
        <v>3935</v>
      </c>
      <c r="E39" s="12">
        <f>SUMIFS('Table 11 - Full data'!F:F,'Table 11 - Full data'!$A:$A,$A39,'Table 11 - Full data'!$B:$B,$B$5)</f>
        <v>1789964</v>
      </c>
      <c r="F39" s="6">
        <f>SUMIFS('Table 11 - Full data'!G:G,'Table 11 - Full data'!$A:$A,$A39,'Table 11 - Full data'!$B:$B,$B$5)</f>
        <v>5260</v>
      </c>
      <c r="G39" s="12">
        <f>SUMIFS('Table 11 - Full data'!H:H,'Table 11 - Full data'!$A:$A,$A39,'Table 11 - Full data'!$B:$B,$B$5)</f>
        <v>1461013</v>
      </c>
      <c r="H39" s="6">
        <f>SUMIFS('Table 11 - Full data'!I:I,'Table 11 - Full data'!$A:$A,$A39,'Table 11 - Full data'!$B:$B,$B$5)</f>
        <v>5350</v>
      </c>
      <c r="I39" s="12">
        <f>SUMIFS('Table 11 - Full data'!J:J,'Table 11 - Full data'!$A:$A,$A39,'Table 11 - Full data'!$B:$B,$B$5)</f>
        <v>1515869</v>
      </c>
      <c r="J39" s="6">
        <f>SUMIFS('Table 11 - Full data'!K:K,'Table 11 - Full data'!$A:$A,$A39,'Table 11 - Full data'!$B:$B,$B$5)</f>
        <v>87180</v>
      </c>
      <c r="K39" s="12">
        <f>SUMIFS('Table 11 - Full data'!L:L,'Table 11 - Full data'!$A:$A,$A39,'Table 11 - Full data'!$B:$B,$B$5)</f>
        <v>2727272</v>
      </c>
      <c r="L39" s="7">
        <f>SUMIFS('Table 11 - Full data'!M:M,'Table 11 - Full data'!$A:$A,$A39,'Table 11 - Full data'!$B:$B,$B$5)</f>
        <v>0.23884915646298499</v>
      </c>
      <c r="M39" s="7">
        <f>SUMIFS('Table 11 - Full data'!N:N,'Table 11 - Full data'!$A:$A,$A39,'Table 11 - Full data'!$B:$B,$B$5)</f>
        <v>0.19495465169485099</v>
      </c>
      <c r="N39" s="7">
        <f>SUMIFS('Table 11 - Full data'!O:O,'Table 11 - Full data'!$A:$A,$A39,'Table 11 - Full data'!$B:$B,$B$5)</f>
        <v>0.20227448680444299</v>
      </c>
      <c r="O39" s="15">
        <f>SUMIFS('Table 11 - Full data'!P:P,'Table 11 - Full data'!$A:$A,$A39,'Table 11 - Full data'!$B:$B,$B$5)</f>
        <v>0.36392170503772098</v>
      </c>
    </row>
    <row r="40" spans="1:15" x14ac:dyDescent="0.35">
      <c r="A40" s="5" t="s">
        <v>318</v>
      </c>
      <c r="B40" s="6">
        <f>SUMIFS('Table 11 - Full data'!C:C,'Table 11 - Full data'!$A:$A,$A40,'Table 11 - Full data'!$B:$B,$B$5)</f>
        <v>18945</v>
      </c>
      <c r="C40" s="12">
        <f>SUMIFS('Table 11 - Full data'!D:D,'Table 11 - Full data'!$A:$A,$A40,'Table 11 - Full data'!$B:$B,$B$5)</f>
        <v>1371082</v>
      </c>
      <c r="D40" s="6">
        <f>SUMIFS('Table 11 - Full data'!E:E,'Table 11 - Full data'!$A:$A,$A40,'Table 11 - Full data'!$B:$B,$B$5)</f>
        <v>830</v>
      </c>
      <c r="E40" s="12">
        <f>SUMIFS('Table 11 - Full data'!F:F,'Table 11 - Full data'!$A:$A,$A40,'Table 11 - Full data'!$B:$B,$B$5)</f>
        <v>387489</v>
      </c>
      <c r="F40" s="6">
        <f>SUMIFS('Table 11 - Full data'!G:G,'Table 11 - Full data'!$A:$A,$A40,'Table 11 - Full data'!$B:$B,$B$5)</f>
        <v>960</v>
      </c>
      <c r="G40" s="12">
        <f>SUMIFS('Table 11 - Full data'!H:H,'Table 11 - Full data'!$A:$A,$A40,'Table 11 - Full data'!$B:$B,$B$5)</f>
        <v>263851</v>
      </c>
      <c r="H40" s="6">
        <f>SUMIFS('Table 11 - Full data'!I:I,'Table 11 - Full data'!$A:$A,$A40,'Table 11 - Full data'!$B:$B,$B$5)</f>
        <v>660</v>
      </c>
      <c r="I40" s="12">
        <f>SUMIFS('Table 11 - Full data'!J:J,'Table 11 - Full data'!$A:$A,$A40,'Table 11 - Full data'!$B:$B,$B$5)</f>
        <v>181569</v>
      </c>
      <c r="J40" s="6">
        <f>SUMIFS('Table 11 - Full data'!K:K,'Table 11 - Full data'!$A:$A,$A40,'Table 11 - Full data'!$B:$B,$B$5)</f>
        <v>16495</v>
      </c>
      <c r="K40" s="12">
        <f>SUMIFS('Table 11 - Full data'!L:L,'Table 11 - Full data'!$A:$A,$A40,'Table 11 - Full data'!$B:$B,$B$5)</f>
        <v>538174</v>
      </c>
      <c r="L40" s="7">
        <f>SUMIFS('Table 11 - Full data'!M:M,'Table 11 - Full data'!$A:$A,$A40,'Table 11 - Full data'!$B:$B,$B$5)</f>
        <v>0.28261519083809999</v>
      </c>
      <c r="M40" s="7">
        <f>SUMIFS('Table 11 - Full data'!N:N,'Table 11 - Full data'!$A:$A,$A40,'Table 11 - Full data'!$B:$B,$B$5)</f>
        <v>0.192439826827324</v>
      </c>
      <c r="N40" s="7">
        <f>SUMIFS('Table 11 - Full data'!O:O,'Table 11 - Full data'!$A:$A,$A40,'Table 11 - Full data'!$B:$B,$B$5)</f>
        <v>0.13242764010491401</v>
      </c>
      <c r="O40" s="15">
        <f>SUMIFS('Table 11 - Full data'!P:P,'Table 11 - Full data'!$A:$A,$A40,'Table 11 - Full data'!$B:$B,$B$5)</f>
        <v>0.392517342229663</v>
      </c>
    </row>
    <row r="41" spans="1:15" x14ac:dyDescent="0.35">
      <c r="A41" s="5" t="s">
        <v>319</v>
      </c>
      <c r="B41" s="6">
        <f>SUMIFS('Table 11 - Full data'!C:C,'Table 11 - Full data'!$A:$A,$A41,'Table 11 - Full data'!$B:$B,$B$5)</f>
        <v>3545</v>
      </c>
      <c r="C41" s="12">
        <f>SUMIFS('Table 11 - Full data'!D:D,'Table 11 - Full data'!$A:$A,$A41,'Table 11 - Full data'!$B:$B,$B$5)</f>
        <v>310688</v>
      </c>
      <c r="D41" s="6">
        <f>SUMIFS('Table 11 - Full data'!E:E,'Table 11 - Full data'!$A:$A,$A41,'Table 11 - Full data'!$B:$B,$B$5)</f>
        <v>160</v>
      </c>
      <c r="E41" s="12">
        <f>SUMIFS('Table 11 - Full data'!F:F,'Table 11 - Full data'!$A:$A,$A41,'Table 11 - Full data'!$B:$B,$B$5)</f>
        <v>68743</v>
      </c>
      <c r="F41" s="6">
        <f>SUMIFS('Table 11 - Full data'!G:G,'Table 11 - Full data'!$A:$A,$A41,'Table 11 - Full data'!$B:$B,$B$5)</f>
        <v>185</v>
      </c>
      <c r="G41" s="12">
        <f>SUMIFS('Table 11 - Full data'!H:H,'Table 11 - Full data'!$A:$A,$A41,'Table 11 - Full data'!$B:$B,$B$5)</f>
        <v>49796</v>
      </c>
      <c r="H41" s="6">
        <f>SUMIFS('Table 11 - Full data'!I:I,'Table 11 - Full data'!$A:$A,$A41,'Table 11 - Full data'!$B:$B,$B$5)</f>
        <v>135</v>
      </c>
      <c r="I41" s="12">
        <f>SUMIFS('Table 11 - Full data'!J:J,'Table 11 - Full data'!$A:$A,$A41,'Table 11 - Full data'!$B:$B,$B$5)</f>
        <v>36771</v>
      </c>
      <c r="J41" s="6">
        <f>SUMIFS('Table 11 - Full data'!K:K,'Table 11 - Full data'!$A:$A,$A41,'Table 11 - Full data'!$B:$B,$B$5)</f>
        <v>3065</v>
      </c>
      <c r="K41" s="12">
        <f>SUMIFS('Table 11 - Full data'!L:L,'Table 11 - Full data'!$A:$A,$A41,'Table 11 - Full data'!$B:$B,$B$5)</f>
        <v>155378</v>
      </c>
      <c r="L41" s="7">
        <f>SUMIFS('Table 11 - Full data'!M:M,'Table 11 - Full data'!$A:$A,$A41,'Table 11 - Full data'!$B:$B,$B$5)</f>
        <v>0.22126014563167701</v>
      </c>
      <c r="M41" s="7">
        <f>SUMIFS('Table 11 - Full data'!N:N,'Table 11 - Full data'!$A:$A,$A41,'Table 11 - Full data'!$B:$B,$B$5)</f>
        <v>0.16027708192047399</v>
      </c>
      <c r="N41" s="7">
        <f>SUMIFS('Table 11 - Full data'!O:O,'Table 11 - Full data'!$A:$A,$A41,'Table 11 - Full data'!$B:$B,$B$5)</f>
        <v>0.118354464399804</v>
      </c>
      <c r="O41" s="15">
        <f>SUMIFS('Table 11 - Full data'!P:P,'Table 11 - Full data'!$A:$A,$A41,'Table 11 - Full data'!$B:$B,$B$5)</f>
        <v>0.50010830804804396</v>
      </c>
    </row>
    <row r="42" spans="1:15" x14ac:dyDescent="0.35">
      <c r="A42" s="5" t="s">
        <v>320</v>
      </c>
      <c r="B42" s="6">
        <f>SUMIFS('Table 11 - Full data'!C:C,'Table 11 - Full data'!$A:$A,$A42,'Table 11 - Full data'!$B:$B,$B$5)</f>
        <v>5970</v>
      </c>
      <c r="C42" s="12">
        <f>SUMIFS('Table 11 - Full data'!D:D,'Table 11 - Full data'!$A:$A,$A42,'Table 11 - Full data'!$B:$B,$B$5)</f>
        <v>411828</v>
      </c>
      <c r="D42" s="6">
        <f>SUMIFS('Table 11 - Full data'!E:E,'Table 11 - Full data'!$A:$A,$A42,'Table 11 - Full data'!$B:$B,$B$5)</f>
        <v>215</v>
      </c>
      <c r="E42" s="12">
        <f>SUMIFS('Table 11 - Full data'!F:F,'Table 11 - Full data'!$A:$A,$A42,'Table 11 - Full data'!$B:$B,$B$5)</f>
        <v>101852</v>
      </c>
      <c r="F42" s="6">
        <f>SUMIFS('Table 11 - Full data'!G:G,'Table 11 - Full data'!$A:$A,$A42,'Table 11 - Full data'!$B:$B,$B$5)</f>
        <v>270</v>
      </c>
      <c r="G42" s="12">
        <f>SUMIFS('Table 11 - Full data'!H:H,'Table 11 - Full data'!$A:$A,$A42,'Table 11 - Full data'!$B:$B,$B$5)</f>
        <v>76676</v>
      </c>
      <c r="H42" s="6">
        <f>SUMIFS('Table 11 - Full data'!I:I,'Table 11 - Full data'!$A:$A,$A42,'Table 11 - Full data'!$B:$B,$B$5)</f>
        <v>220</v>
      </c>
      <c r="I42" s="12">
        <f>SUMIFS('Table 11 - Full data'!J:J,'Table 11 - Full data'!$A:$A,$A42,'Table 11 - Full data'!$B:$B,$B$5)</f>
        <v>63293</v>
      </c>
      <c r="J42" s="6">
        <f>SUMIFS('Table 11 - Full data'!K:K,'Table 11 - Full data'!$A:$A,$A42,'Table 11 - Full data'!$B:$B,$B$5)</f>
        <v>5260</v>
      </c>
      <c r="K42" s="12">
        <f>SUMIFS('Table 11 - Full data'!L:L,'Table 11 - Full data'!$A:$A,$A42,'Table 11 - Full data'!$B:$B,$B$5)</f>
        <v>170007</v>
      </c>
      <c r="L42" s="7">
        <f>SUMIFS('Table 11 - Full data'!M:M,'Table 11 - Full data'!$A:$A,$A42,'Table 11 - Full data'!$B:$B,$B$5)</f>
        <v>0.24731620132839599</v>
      </c>
      <c r="M42" s="7">
        <f>SUMIFS('Table 11 - Full data'!N:N,'Table 11 - Full data'!$A:$A,$A42,'Table 11 - Full data'!$B:$B,$B$5)</f>
        <v>0.186185167508787</v>
      </c>
      <c r="N42" s="7">
        <f>SUMIFS('Table 11 - Full data'!O:O,'Table 11 - Full data'!$A:$A,$A42,'Table 11 - Full data'!$B:$B,$B$5)</f>
        <v>0.15368783519027901</v>
      </c>
      <c r="O42" s="15">
        <f>SUMIFS('Table 11 - Full data'!P:P,'Table 11 - Full data'!$A:$A,$A42,'Table 11 - Full data'!$B:$B,$B$5)</f>
        <v>0.412810795972539</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'Financial year lookup'!$A3:$A11</xm:f>
          </x14:formula1>
          <xm:sqref>B5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92"/>
  <sheetViews>
    <sheetView workbookViewId="0"/>
  </sheetViews>
  <sheetFormatPr defaultColWidth="10.58203125" defaultRowHeight="15.5" x14ac:dyDescent="0.35"/>
  <cols>
    <col min="1" max="1" width="32.58203125" customWidth="1"/>
    <col min="2" max="15" width="16.58203125" customWidth="1"/>
  </cols>
  <sheetData>
    <row r="1" spans="1:15" ht="19.5" x14ac:dyDescent="0.45">
      <c r="A1" s="13" t="s">
        <v>463</v>
      </c>
    </row>
    <row r="2" spans="1:15" x14ac:dyDescent="0.35">
      <c r="A2" t="s">
        <v>443</v>
      </c>
    </row>
    <row r="3" spans="1:15" x14ac:dyDescent="0.35">
      <c r="A3" t="s">
        <v>478</v>
      </c>
    </row>
    <row r="4" spans="1:15" ht="62" x14ac:dyDescent="0.35">
      <c r="A4" s="24" t="s">
        <v>405</v>
      </c>
      <c r="B4" s="4" t="s">
        <v>406</v>
      </c>
      <c r="C4" s="4" t="s">
        <v>392</v>
      </c>
      <c r="D4" s="4" t="s">
        <v>393</v>
      </c>
      <c r="E4" s="4" t="s">
        <v>394</v>
      </c>
      <c r="F4" s="4" t="s">
        <v>395</v>
      </c>
      <c r="G4" s="4" t="s">
        <v>396</v>
      </c>
      <c r="H4" s="4" t="s">
        <v>397</v>
      </c>
      <c r="I4" s="4" t="s">
        <v>398</v>
      </c>
      <c r="J4" s="4" t="s">
        <v>399</v>
      </c>
      <c r="K4" s="4" t="s">
        <v>400</v>
      </c>
      <c r="L4" s="4" t="s">
        <v>401</v>
      </c>
      <c r="M4" s="4" t="s">
        <v>402</v>
      </c>
      <c r="N4" s="4" t="s">
        <v>403</v>
      </c>
      <c r="O4" s="24" t="s">
        <v>404</v>
      </c>
    </row>
    <row r="5" spans="1:15" x14ac:dyDescent="0.35">
      <c r="A5" s="59" t="s">
        <v>174</v>
      </c>
      <c r="B5" s="28">
        <v>2711735</v>
      </c>
      <c r="C5" s="36">
        <v>200545014</v>
      </c>
      <c r="D5" s="28">
        <v>107610</v>
      </c>
      <c r="E5" s="36">
        <v>48383470</v>
      </c>
      <c r="F5" s="28">
        <v>140490</v>
      </c>
      <c r="G5" s="36">
        <v>38847550</v>
      </c>
      <c r="H5" s="28">
        <v>141740</v>
      </c>
      <c r="I5" s="36">
        <v>40129536</v>
      </c>
      <c r="J5" s="28">
        <v>2321895</v>
      </c>
      <c r="K5" s="36">
        <v>73184460</v>
      </c>
      <c r="L5" s="29">
        <v>0.241259897219679</v>
      </c>
      <c r="M5" s="29">
        <v>0.19370987544074</v>
      </c>
      <c r="N5" s="29">
        <v>0.200102384395177</v>
      </c>
      <c r="O5" s="30">
        <v>0.364927842944404</v>
      </c>
    </row>
    <row r="6" spans="1:15" x14ac:dyDescent="0.35">
      <c r="A6" s="60" t="s">
        <v>175</v>
      </c>
      <c r="B6" s="6">
        <v>1200</v>
      </c>
      <c r="C6" s="12">
        <v>421800</v>
      </c>
      <c r="D6" s="6">
        <v>1200</v>
      </c>
      <c r="E6" s="12">
        <v>421800</v>
      </c>
      <c r="F6" s="6">
        <v>0</v>
      </c>
      <c r="G6" s="12">
        <v>0</v>
      </c>
      <c r="H6" s="6">
        <v>0</v>
      </c>
      <c r="I6" s="12">
        <v>0</v>
      </c>
      <c r="J6" s="6">
        <v>0</v>
      </c>
      <c r="K6" s="12">
        <v>0</v>
      </c>
      <c r="L6" s="7">
        <v>1</v>
      </c>
      <c r="M6" s="7">
        <v>0</v>
      </c>
      <c r="N6" s="7">
        <v>0</v>
      </c>
      <c r="O6" s="15">
        <v>0</v>
      </c>
    </row>
    <row r="7" spans="1:15" x14ac:dyDescent="0.35">
      <c r="A7" s="60" t="s">
        <v>176</v>
      </c>
      <c r="B7" s="6">
        <v>5700</v>
      </c>
      <c r="C7" s="12">
        <v>2133300</v>
      </c>
      <c r="D7" s="6">
        <v>5700</v>
      </c>
      <c r="E7" s="12">
        <v>2133300</v>
      </c>
      <c r="F7" s="6">
        <v>0</v>
      </c>
      <c r="G7" s="12">
        <v>0</v>
      </c>
      <c r="H7" s="6">
        <v>0</v>
      </c>
      <c r="I7" s="12">
        <v>0</v>
      </c>
      <c r="J7" s="6">
        <v>0</v>
      </c>
      <c r="K7" s="12">
        <v>0</v>
      </c>
      <c r="L7" s="7">
        <v>1</v>
      </c>
      <c r="M7" s="7">
        <v>0</v>
      </c>
      <c r="N7" s="7">
        <v>0</v>
      </c>
      <c r="O7" s="15">
        <v>0</v>
      </c>
    </row>
    <row r="8" spans="1:15" x14ac:dyDescent="0.35">
      <c r="A8" s="60" t="s">
        <v>177</v>
      </c>
      <c r="B8" s="6">
        <v>1770</v>
      </c>
      <c r="C8" s="12">
        <v>705900</v>
      </c>
      <c r="D8" s="6">
        <v>1770</v>
      </c>
      <c r="E8" s="12">
        <v>705900</v>
      </c>
      <c r="F8" s="6">
        <v>0</v>
      </c>
      <c r="G8" s="12">
        <v>0</v>
      </c>
      <c r="H8" s="6">
        <v>0</v>
      </c>
      <c r="I8" s="12">
        <v>0</v>
      </c>
      <c r="J8" s="6">
        <v>0</v>
      </c>
      <c r="K8" s="12">
        <v>0</v>
      </c>
      <c r="L8" s="7">
        <v>1</v>
      </c>
      <c r="M8" s="7">
        <v>0</v>
      </c>
      <c r="N8" s="7">
        <v>0</v>
      </c>
      <c r="O8" s="15">
        <v>0</v>
      </c>
    </row>
    <row r="9" spans="1:15" x14ac:dyDescent="0.35">
      <c r="A9" s="60" t="s">
        <v>178</v>
      </c>
      <c r="B9" s="6">
        <v>2005</v>
      </c>
      <c r="C9" s="12">
        <v>811800</v>
      </c>
      <c r="D9" s="6">
        <v>2005</v>
      </c>
      <c r="E9" s="12">
        <v>811800</v>
      </c>
      <c r="F9" s="6">
        <v>0</v>
      </c>
      <c r="G9" s="12">
        <v>0</v>
      </c>
      <c r="H9" s="6">
        <v>0</v>
      </c>
      <c r="I9" s="12">
        <v>0</v>
      </c>
      <c r="J9" s="6">
        <v>0</v>
      </c>
      <c r="K9" s="12">
        <v>0</v>
      </c>
      <c r="L9" s="7">
        <v>1</v>
      </c>
      <c r="M9" s="7">
        <v>0</v>
      </c>
      <c r="N9" s="7">
        <v>0</v>
      </c>
      <c r="O9" s="15">
        <v>0</v>
      </c>
    </row>
    <row r="10" spans="1:15" x14ac:dyDescent="0.35">
      <c r="A10" s="60" t="s">
        <v>179</v>
      </c>
      <c r="B10" s="6">
        <v>1695</v>
      </c>
      <c r="C10" s="12">
        <v>693000</v>
      </c>
      <c r="D10" s="6">
        <v>1695</v>
      </c>
      <c r="E10" s="12">
        <v>693000</v>
      </c>
      <c r="F10" s="6">
        <v>0</v>
      </c>
      <c r="G10" s="12">
        <v>0</v>
      </c>
      <c r="H10" s="6">
        <v>0</v>
      </c>
      <c r="I10" s="12">
        <v>0</v>
      </c>
      <c r="J10" s="6">
        <v>0</v>
      </c>
      <c r="K10" s="12">
        <v>0</v>
      </c>
      <c r="L10" s="7">
        <v>1</v>
      </c>
      <c r="M10" s="7">
        <v>0</v>
      </c>
      <c r="N10" s="7">
        <v>0</v>
      </c>
      <c r="O10" s="15">
        <v>0</v>
      </c>
    </row>
    <row r="11" spans="1:15" x14ac:dyDescent="0.35">
      <c r="A11" s="60" t="s">
        <v>180</v>
      </c>
      <c r="B11" s="6">
        <v>12200</v>
      </c>
      <c r="C11" s="12">
        <v>3401350</v>
      </c>
      <c r="D11" s="6">
        <v>1680</v>
      </c>
      <c r="E11" s="12">
        <v>680100</v>
      </c>
      <c r="F11" s="6">
        <v>10520</v>
      </c>
      <c r="G11" s="12">
        <v>2721250</v>
      </c>
      <c r="H11" s="6">
        <v>0</v>
      </c>
      <c r="I11" s="12">
        <v>0</v>
      </c>
      <c r="J11" s="6">
        <v>0</v>
      </c>
      <c r="K11" s="12">
        <v>0</v>
      </c>
      <c r="L11" s="7">
        <v>0.199950019845062</v>
      </c>
      <c r="M11" s="7">
        <v>0.800049980154938</v>
      </c>
      <c r="N11" s="7">
        <v>0</v>
      </c>
      <c r="O11" s="15">
        <v>0</v>
      </c>
    </row>
    <row r="12" spans="1:15" x14ac:dyDescent="0.35">
      <c r="A12" s="60" t="s">
        <v>181</v>
      </c>
      <c r="B12" s="6">
        <v>14865</v>
      </c>
      <c r="C12" s="12">
        <v>4034050</v>
      </c>
      <c r="D12" s="6">
        <v>1415</v>
      </c>
      <c r="E12" s="12">
        <v>589800</v>
      </c>
      <c r="F12" s="6">
        <v>5390</v>
      </c>
      <c r="G12" s="12">
        <v>1393250</v>
      </c>
      <c r="H12" s="6">
        <v>8060</v>
      </c>
      <c r="I12" s="12">
        <v>2051000</v>
      </c>
      <c r="J12" s="6">
        <v>0</v>
      </c>
      <c r="K12" s="12">
        <v>0</v>
      </c>
      <c r="L12" s="7">
        <v>0.14620542630854799</v>
      </c>
      <c r="M12" s="7">
        <v>0.34537251645368799</v>
      </c>
      <c r="N12" s="7">
        <v>0.50842205723776401</v>
      </c>
      <c r="O12" s="15">
        <v>0</v>
      </c>
    </row>
    <row r="13" spans="1:15" x14ac:dyDescent="0.35">
      <c r="A13" s="60" t="s">
        <v>182</v>
      </c>
      <c r="B13" s="6">
        <v>11610</v>
      </c>
      <c r="C13" s="12">
        <v>3243600</v>
      </c>
      <c r="D13" s="6">
        <v>1715</v>
      </c>
      <c r="E13" s="12">
        <v>714600</v>
      </c>
      <c r="F13" s="6">
        <v>4305</v>
      </c>
      <c r="G13" s="12">
        <v>1106500</v>
      </c>
      <c r="H13" s="6">
        <v>5595</v>
      </c>
      <c r="I13" s="12">
        <v>1422500</v>
      </c>
      <c r="J13" s="6">
        <v>0</v>
      </c>
      <c r="K13" s="12">
        <v>0</v>
      </c>
      <c r="L13" s="7">
        <v>0.22031076581576001</v>
      </c>
      <c r="M13" s="7">
        <v>0.34113330866938002</v>
      </c>
      <c r="N13" s="7">
        <v>0.43855592551486</v>
      </c>
      <c r="O13" s="15">
        <v>0</v>
      </c>
    </row>
    <row r="14" spans="1:15" x14ac:dyDescent="0.35">
      <c r="A14" s="60" t="s">
        <v>183</v>
      </c>
      <c r="B14" s="6">
        <v>4525</v>
      </c>
      <c r="C14" s="12">
        <v>1374500</v>
      </c>
      <c r="D14" s="6">
        <v>1380</v>
      </c>
      <c r="E14" s="12">
        <v>577500</v>
      </c>
      <c r="F14" s="6">
        <v>1755</v>
      </c>
      <c r="G14" s="12">
        <v>447250</v>
      </c>
      <c r="H14" s="6">
        <v>1390</v>
      </c>
      <c r="I14" s="12">
        <v>349750</v>
      </c>
      <c r="J14" s="6">
        <v>0</v>
      </c>
      <c r="K14" s="12">
        <v>0</v>
      </c>
      <c r="L14" s="7">
        <v>0.42015278283011998</v>
      </c>
      <c r="M14" s="7">
        <v>0.32539105129137902</v>
      </c>
      <c r="N14" s="7">
        <v>0.25445616587850101</v>
      </c>
      <c r="O14" s="15">
        <v>0</v>
      </c>
    </row>
    <row r="15" spans="1:15" x14ac:dyDescent="0.35">
      <c r="A15" s="60" t="s">
        <v>184</v>
      </c>
      <c r="B15" s="6">
        <v>4685</v>
      </c>
      <c r="C15" s="12">
        <v>995921</v>
      </c>
      <c r="D15" s="6">
        <v>970</v>
      </c>
      <c r="E15" s="12">
        <v>422700</v>
      </c>
      <c r="F15" s="6">
        <v>1280</v>
      </c>
      <c r="G15" s="12">
        <v>329000</v>
      </c>
      <c r="H15" s="6">
        <v>670</v>
      </c>
      <c r="I15" s="12">
        <v>171750</v>
      </c>
      <c r="J15" s="6">
        <v>1760</v>
      </c>
      <c r="K15" s="12">
        <v>72471</v>
      </c>
      <c r="L15" s="7">
        <v>0.42443125508951002</v>
      </c>
      <c r="M15" s="7">
        <v>0.33034748740110897</v>
      </c>
      <c r="N15" s="7">
        <v>0.17245343757185599</v>
      </c>
      <c r="O15" s="15">
        <v>7.2767819937525194E-2</v>
      </c>
    </row>
    <row r="16" spans="1:15" x14ac:dyDescent="0.35">
      <c r="A16" s="60" t="s">
        <v>185</v>
      </c>
      <c r="B16" s="6">
        <v>7775</v>
      </c>
      <c r="C16" s="12">
        <v>1145684</v>
      </c>
      <c r="D16" s="6">
        <v>1160</v>
      </c>
      <c r="E16" s="12">
        <v>486900</v>
      </c>
      <c r="F16" s="6">
        <v>1295</v>
      </c>
      <c r="G16" s="12">
        <v>332500</v>
      </c>
      <c r="H16" s="6">
        <v>410</v>
      </c>
      <c r="I16" s="12">
        <v>103750</v>
      </c>
      <c r="J16" s="6">
        <v>4910</v>
      </c>
      <c r="K16" s="12">
        <v>222534</v>
      </c>
      <c r="L16" s="7">
        <v>0.424986203659516</v>
      </c>
      <c r="M16" s="7">
        <v>0.29021957838732598</v>
      </c>
      <c r="N16" s="7">
        <v>9.0557236865218299E-2</v>
      </c>
      <c r="O16" s="15">
        <v>0.19423698108793899</v>
      </c>
    </row>
    <row r="17" spans="1:15" x14ac:dyDescent="0.35">
      <c r="A17" s="60" t="s">
        <v>186</v>
      </c>
      <c r="B17" s="6">
        <v>10395</v>
      </c>
      <c r="C17" s="12">
        <v>1276632</v>
      </c>
      <c r="D17" s="6">
        <v>1300</v>
      </c>
      <c r="E17" s="12">
        <v>540000</v>
      </c>
      <c r="F17" s="6">
        <v>1440</v>
      </c>
      <c r="G17" s="12">
        <v>367500</v>
      </c>
      <c r="H17" s="6">
        <v>340</v>
      </c>
      <c r="I17" s="12">
        <v>85500</v>
      </c>
      <c r="J17" s="6">
        <v>7315</v>
      </c>
      <c r="K17" s="12">
        <v>283632</v>
      </c>
      <c r="L17" s="7">
        <v>0.42298790430838601</v>
      </c>
      <c r="M17" s="7">
        <v>0.287866768209874</v>
      </c>
      <c r="N17" s="7">
        <v>6.6973084848827802E-2</v>
      </c>
      <c r="O17" s="15">
        <v>0.22217224263291199</v>
      </c>
    </row>
    <row r="18" spans="1:15" x14ac:dyDescent="0.35">
      <c r="A18" s="60" t="s">
        <v>187</v>
      </c>
      <c r="B18" s="6">
        <v>12605</v>
      </c>
      <c r="C18" s="12">
        <v>1023367</v>
      </c>
      <c r="D18" s="6">
        <v>830</v>
      </c>
      <c r="E18" s="12">
        <v>361800</v>
      </c>
      <c r="F18" s="6">
        <v>865</v>
      </c>
      <c r="G18" s="12">
        <v>219250</v>
      </c>
      <c r="H18" s="6">
        <v>185</v>
      </c>
      <c r="I18" s="12">
        <v>47250</v>
      </c>
      <c r="J18" s="6">
        <v>10725</v>
      </c>
      <c r="K18" s="12">
        <v>395067</v>
      </c>
      <c r="L18" s="7">
        <v>0.353538771149849</v>
      </c>
      <c r="M18" s="7">
        <v>0.21424371358375999</v>
      </c>
      <c r="N18" s="7">
        <v>4.6171108172554903E-2</v>
      </c>
      <c r="O18" s="15">
        <v>0.38604640709383697</v>
      </c>
    </row>
    <row r="19" spans="1:15" x14ac:dyDescent="0.35">
      <c r="A19" s="60" t="s">
        <v>188</v>
      </c>
      <c r="B19" s="6">
        <v>33615</v>
      </c>
      <c r="C19" s="12">
        <v>2116553</v>
      </c>
      <c r="D19" s="6">
        <v>1440</v>
      </c>
      <c r="E19" s="12">
        <v>599100</v>
      </c>
      <c r="F19" s="6">
        <v>1595</v>
      </c>
      <c r="G19" s="12">
        <v>408250</v>
      </c>
      <c r="H19" s="6">
        <v>275</v>
      </c>
      <c r="I19" s="12">
        <v>69500</v>
      </c>
      <c r="J19" s="6">
        <v>30310</v>
      </c>
      <c r="K19" s="12">
        <v>1039703</v>
      </c>
      <c r="L19" s="7">
        <v>0.28305457033204501</v>
      </c>
      <c r="M19" s="7">
        <v>0.19288437379078199</v>
      </c>
      <c r="N19" s="7">
        <v>3.2836409010310597E-2</v>
      </c>
      <c r="O19" s="15">
        <v>0.49122464686686301</v>
      </c>
    </row>
    <row r="20" spans="1:15" x14ac:dyDescent="0.35">
      <c r="A20" s="60" t="s">
        <v>189</v>
      </c>
      <c r="B20" s="6">
        <v>21350</v>
      </c>
      <c r="C20" s="12">
        <v>1478695</v>
      </c>
      <c r="D20" s="6">
        <v>1180</v>
      </c>
      <c r="E20" s="12">
        <v>493200</v>
      </c>
      <c r="F20" s="6">
        <v>1285</v>
      </c>
      <c r="G20" s="12">
        <v>327000</v>
      </c>
      <c r="H20" s="6">
        <v>290</v>
      </c>
      <c r="I20" s="12">
        <v>72250</v>
      </c>
      <c r="J20" s="6">
        <v>18595</v>
      </c>
      <c r="K20" s="12">
        <v>586245</v>
      </c>
      <c r="L20" s="7">
        <v>0.33353734204822499</v>
      </c>
      <c r="M20" s="7">
        <v>0.221140938462631</v>
      </c>
      <c r="N20" s="7">
        <v>4.8860650776529298E-2</v>
      </c>
      <c r="O20" s="15">
        <v>0.39646106871261499</v>
      </c>
    </row>
    <row r="21" spans="1:15" x14ac:dyDescent="0.35">
      <c r="A21" s="60" t="s">
        <v>190</v>
      </c>
      <c r="B21" s="6">
        <v>25035</v>
      </c>
      <c r="C21" s="12">
        <v>1705457</v>
      </c>
      <c r="D21" s="6">
        <v>1115</v>
      </c>
      <c r="E21" s="12">
        <v>481200</v>
      </c>
      <c r="F21" s="6">
        <v>1535</v>
      </c>
      <c r="G21" s="12">
        <v>395250</v>
      </c>
      <c r="H21" s="6">
        <v>665</v>
      </c>
      <c r="I21" s="12">
        <v>169250</v>
      </c>
      <c r="J21" s="6">
        <v>21715</v>
      </c>
      <c r="K21" s="12">
        <v>659757</v>
      </c>
      <c r="L21" s="7">
        <v>0.28215307067943202</v>
      </c>
      <c r="M21" s="7">
        <v>0.23175602906493301</v>
      </c>
      <c r="N21" s="7">
        <v>9.9240247740012194E-2</v>
      </c>
      <c r="O21" s="15">
        <v>0.38685065251562301</v>
      </c>
    </row>
    <row r="22" spans="1:15" x14ac:dyDescent="0.35">
      <c r="A22" s="60" t="s">
        <v>191</v>
      </c>
      <c r="B22" s="6">
        <v>25565</v>
      </c>
      <c r="C22" s="12">
        <v>1480070</v>
      </c>
      <c r="D22" s="6">
        <v>1035</v>
      </c>
      <c r="E22" s="12">
        <v>438300</v>
      </c>
      <c r="F22" s="6">
        <v>1250</v>
      </c>
      <c r="G22" s="12">
        <v>319500</v>
      </c>
      <c r="H22" s="6">
        <v>350</v>
      </c>
      <c r="I22" s="12">
        <v>89500</v>
      </c>
      <c r="J22" s="6">
        <v>22925</v>
      </c>
      <c r="K22" s="12">
        <v>632770</v>
      </c>
      <c r="L22" s="7">
        <v>0.29613469230081901</v>
      </c>
      <c r="M22" s="7">
        <v>0.21586820485993999</v>
      </c>
      <c r="N22" s="7">
        <v>6.0470123114130303E-2</v>
      </c>
      <c r="O22" s="15">
        <v>0.427526979725111</v>
      </c>
    </row>
    <row r="23" spans="1:15" x14ac:dyDescent="0.35">
      <c r="A23" s="60" t="s">
        <v>192</v>
      </c>
      <c r="B23" s="6">
        <v>27005</v>
      </c>
      <c r="C23" s="12">
        <v>1705388</v>
      </c>
      <c r="D23" s="6">
        <v>1565</v>
      </c>
      <c r="E23" s="12">
        <v>679500</v>
      </c>
      <c r="F23" s="6">
        <v>1180</v>
      </c>
      <c r="G23" s="12">
        <v>302000</v>
      </c>
      <c r="H23" s="6">
        <v>65</v>
      </c>
      <c r="I23" s="12">
        <v>16250</v>
      </c>
      <c r="J23" s="6">
        <v>24200</v>
      </c>
      <c r="K23" s="12">
        <v>707638</v>
      </c>
      <c r="L23" s="7">
        <v>0.39844311066500898</v>
      </c>
      <c r="M23" s="7">
        <v>0.177085826962226</v>
      </c>
      <c r="N23" s="7">
        <v>9.5286247951528891E-3</v>
      </c>
      <c r="O23" s="15">
        <v>0.41494243757761201</v>
      </c>
    </row>
    <row r="24" spans="1:15" x14ac:dyDescent="0.35">
      <c r="A24" s="60" t="s">
        <v>193</v>
      </c>
      <c r="B24" s="6">
        <v>29830</v>
      </c>
      <c r="C24" s="12">
        <v>2091330</v>
      </c>
      <c r="D24" s="6">
        <v>1190</v>
      </c>
      <c r="E24" s="12">
        <v>522900</v>
      </c>
      <c r="F24" s="6">
        <v>915</v>
      </c>
      <c r="G24" s="12">
        <v>233000</v>
      </c>
      <c r="H24" s="6">
        <v>2110</v>
      </c>
      <c r="I24" s="12">
        <v>538500</v>
      </c>
      <c r="J24" s="6">
        <v>25615</v>
      </c>
      <c r="K24" s="12">
        <v>796930</v>
      </c>
      <c r="L24" s="7">
        <v>0.25003224622223102</v>
      </c>
      <c r="M24" s="7">
        <v>0.11141234149890999</v>
      </c>
      <c r="N24" s="7">
        <v>0.257491613292544</v>
      </c>
      <c r="O24" s="15">
        <v>0.38106379898631498</v>
      </c>
    </row>
    <row r="25" spans="1:15" x14ac:dyDescent="0.35">
      <c r="A25" s="60" t="s">
        <v>194</v>
      </c>
      <c r="B25" s="6">
        <v>33080</v>
      </c>
      <c r="C25" s="12">
        <v>3132421</v>
      </c>
      <c r="D25" s="6">
        <v>790</v>
      </c>
      <c r="E25" s="12">
        <v>333600</v>
      </c>
      <c r="F25" s="6">
        <v>1090</v>
      </c>
      <c r="G25" s="12">
        <v>279750</v>
      </c>
      <c r="H25" s="6">
        <v>7085</v>
      </c>
      <c r="I25" s="12">
        <v>1806750</v>
      </c>
      <c r="J25" s="6">
        <v>24115</v>
      </c>
      <c r="K25" s="12">
        <v>712321</v>
      </c>
      <c r="L25" s="7">
        <v>0.10649908597063699</v>
      </c>
      <c r="M25" s="7">
        <v>8.9307911571599799E-2</v>
      </c>
      <c r="N25" s="7">
        <v>0.57679023854151201</v>
      </c>
      <c r="O25" s="15">
        <v>0.227402763916252</v>
      </c>
    </row>
    <row r="26" spans="1:15" x14ac:dyDescent="0.35">
      <c r="A26" s="60" t="s">
        <v>195</v>
      </c>
      <c r="B26" s="6">
        <v>34265</v>
      </c>
      <c r="C26" s="12">
        <v>3098600</v>
      </c>
      <c r="D26" s="6">
        <v>1235</v>
      </c>
      <c r="E26" s="12">
        <v>501600</v>
      </c>
      <c r="F26" s="6">
        <v>2045</v>
      </c>
      <c r="G26" s="12">
        <v>521750</v>
      </c>
      <c r="H26" s="6">
        <v>5055</v>
      </c>
      <c r="I26" s="12">
        <v>1280500</v>
      </c>
      <c r="J26" s="6">
        <v>25935</v>
      </c>
      <c r="K26" s="12">
        <v>794750</v>
      </c>
      <c r="L26" s="7">
        <v>0.16187955851029501</v>
      </c>
      <c r="M26" s="7">
        <v>0.16838249532046701</v>
      </c>
      <c r="N26" s="7">
        <v>0.41325114567869398</v>
      </c>
      <c r="O26" s="15">
        <v>0.25648680049054401</v>
      </c>
    </row>
    <row r="27" spans="1:15" x14ac:dyDescent="0.35">
      <c r="A27" s="60" t="s">
        <v>196</v>
      </c>
      <c r="B27" s="6">
        <v>38890</v>
      </c>
      <c r="C27" s="12">
        <v>4157419</v>
      </c>
      <c r="D27" s="6">
        <v>2460</v>
      </c>
      <c r="E27" s="12">
        <v>1044900</v>
      </c>
      <c r="F27" s="6">
        <v>4520</v>
      </c>
      <c r="G27" s="12">
        <v>1158250</v>
      </c>
      <c r="H27" s="6">
        <v>4055</v>
      </c>
      <c r="I27" s="12">
        <v>1035750</v>
      </c>
      <c r="J27" s="6">
        <v>27850</v>
      </c>
      <c r="K27" s="12">
        <v>918519</v>
      </c>
      <c r="L27" s="7">
        <v>0.25133385056135199</v>
      </c>
      <c r="M27" s="7">
        <v>0.27859836578877001</v>
      </c>
      <c r="N27" s="7">
        <v>0.24913296556504999</v>
      </c>
      <c r="O27" s="15">
        <v>0.22093481808482801</v>
      </c>
    </row>
    <row r="28" spans="1:15" x14ac:dyDescent="0.35">
      <c r="A28" s="60" t="s">
        <v>197</v>
      </c>
      <c r="B28" s="6">
        <v>35890</v>
      </c>
      <c r="C28" s="12">
        <v>2762118</v>
      </c>
      <c r="D28" s="6">
        <v>2080</v>
      </c>
      <c r="E28" s="12">
        <v>878700</v>
      </c>
      <c r="F28" s="6">
        <v>1910</v>
      </c>
      <c r="G28" s="12">
        <v>485750</v>
      </c>
      <c r="H28" s="6">
        <v>1335</v>
      </c>
      <c r="I28" s="12">
        <v>340000</v>
      </c>
      <c r="J28" s="6">
        <v>30570</v>
      </c>
      <c r="K28" s="12">
        <v>1057668</v>
      </c>
      <c r="L28" s="7">
        <v>0.318125467315794</v>
      </c>
      <c r="M28" s="7">
        <v>0.17586143820262601</v>
      </c>
      <c r="N28" s="7">
        <v>0.123093955715682</v>
      </c>
      <c r="O28" s="15">
        <v>0.382919138765898</v>
      </c>
    </row>
    <row r="29" spans="1:15" x14ac:dyDescent="0.35">
      <c r="A29" s="60" t="s">
        <v>198</v>
      </c>
      <c r="B29" s="6">
        <v>31795</v>
      </c>
      <c r="C29" s="12">
        <v>1930155</v>
      </c>
      <c r="D29" s="6">
        <v>1345</v>
      </c>
      <c r="E29" s="12">
        <v>573900</v>
      </c>
      <c r="F29" s="6">
        <v>1310</v>
      </c>
      <c r="G29" s="12">
        <v>335500</v>
      </c>
      <c r="H29" s="6">
        <v>480</v>
      </c>
      <c r="I29" s="12">
        <v>122500</v>
      </c>
      <c r="J29" s="6">
        <v>28660</v>
      </c>
      <c r="K29" s="12">
        <v>898255</v>
      </c>
      <c r="L29" s="7">
        <v>0.297333710850608</v>
      </c>
      <c r="M29" s="7">
        <v>0.173820282262378</v>
      </c>
      <c r="N29" s="7">
        <v>6.3466421988498806E-2</v>
      </c>
      <c r="O29" s="15">
        <v>0.465379584898515</v>
      </c>
    </row>
    <row r="30" spans="1:15" x14ac:dyDescent="0.35">
      <c r="A30" s="60" t="s">
        <v>199</v>
      </c>
      <c r="B30" s="6">
        <v>65805</v>
      </c>
      <c r="C30" s="12">
        <v>2863615</v>
      </c>
      <c r="D30" s="6">
        <v>1115</v>
      </c>
      <c r="E30" s="12">
        <v>480600</v>
      </c>
      <c r="F30" s="6">
        <v>1640</v>
      </c>
      <c r="G30" s="12">
        <v>415750</v>
      </c>
      <c r="H30" s="6">
        <v>500</v>
      </c>
      <c r="I30" s="12">
        <v>126250</v>
      </c>
      <c r="J30" s="6">
        <v>62550</v>
      </c>
      <c r="K30" s="12">
        <v>1841015</v>
      </c>
      <c r="L30" s="7">
        <v>0.167829823492334</v>
      </c>
      <c r="M30" s="7">
        <v>0.14518362279845601</v>
      </c>
      <c r="N30" s="7">
        <v>4.40876304950212E-2</v>
      </c>
      <c r="O30" s="15">
        <v>0.64289892321418896</v>
      </c>
    </row>
    <row r="31" spans="1:15" x14ac:dyDescent="0.35">
      <c r="A31" s="60" t="s">
        <v>200</v>
      </c>
      <c r="B31" s="6">
        <v>35385</v>
      </c>
      <c r="C31" s="12">
        <v>1725874</v>
      </c>
      <c r="D31" s="6">
        <v>905</v>
      </c>
      <c r="E31" s="12">
        <v>385200</v>
      </c>
      <c r="F31" s="6">
        <v>1115</v>
      </c>
      <c r="G31" s="12">
        <v>285750</v>
      </c>
      <c r="H31" s="6">
        <v>375</v>
      </c>
      <c r="I31" s="12">
        <v>94500</v>
      </c>
      <c r="J31" s="6">
        <v>32990</v>
      </c>
      <c r="K31" s="12">
        <v>960424</v>
      </c>
      <c r="L31" s="7">
        <v>0.22319132891257701</v>
      </c>
      <c r="M31" s="7">
        <v>0.165568333947998</v>
      </c>
      <c r="N31" s="7">
        <v>5.47548820930387E-2</v>
      </c>
      <c r="O31" s="15">
        <v>0.55648545504638702</v>
      </c>
    </row>
    <row r="32" spans="1:15" x14ac:dyDescent="0.35">
      <c r="A32" s="60" t="s">
        <v>201</v>
      </c>
      <c r="B32" s="6">
        <v>38135</v>
      </c>
      <c r="C32" s="12">
        <v>2339897</v>
      </c>
      <c r="D32" s="6">
        <v>1425</v>
      </c>
      <c r="E32" s="12">
        <v>598800</v>
      </c>
      <c r="F32" s="6">
        <v>2275</v>
      </c>
      <c r="G32" s="12">
        <v>584500</v>
      </c>
      <c r="H32" s="6">
        <v>555</v>
      </c>
      <c r="I32" s="12">
        <v>139500</v>
      </c>
      <c r="J32" s="6">
        <v>33885</v>
      </c>
      <c r="K32" s="12">
        <v>1017097</v>
      </c>
      <c r="L32" s="7">
        <v>0.255908672912881</v>
      </c>
      <c r="M32" s="7">
        <v>0.249797293449531</v>
      </c>
      <c r="N32" s="7">
        <v>5.9618002457159203E-2</v>
      </c>
      <c r="O32" s="15">
        <v>0.43467603118042902</v>
      </c>
    </row>
    <row r="33" spans="1:15" x14ac:dyDescent="0.35">
      <c r="A33" s="60" t="s">
        <v>202</v>
      </c>
      <c r="B33" s="6">
        <v>38200</v>
      </c>
      <c r="C33" s="12">
        <v>2176466</v>
      </c>
      <c r="D33" s="6">
        <v>1170</v>
      </c>
      <c r="E33" s="12">
        <v>506100</v>
      </c>
      <c r="F33" s="6">
        <v>1780</v>
      </c>
      <c r="G33" s="12">
        <v>455000</v>
      </c>
      <c r="H33" s="6">
        <v>610</v>
      </c>
      <c r="I33" s="12">
        <v>153750</v>
      </c>
      <c r="J33" s="6">
        <v>34640</v>
      </c>
      <c r="K33" s="12">
        <v>1061616</v>
      </c>
      <c r="L33" s="7">
        <v>0.23253292263697201</v>
      </c>
      <c r="M33" s="7">
        <v>0.209054494763529</v>
      </c>
      <c r="N33" s="7">
        <v>7.0642040812950904E-2</v>
      </c>
      <c r="O33" s="15">
        <v>0.487770541786548</v>
      </c>
    </row>
    <row r="34" spans="1:15" x14ac:dyDescent="0.35">
      <c r="A34" s="60" t="s">
        <v>203</v>
      </c>
      <c r="B34" s="6">
        <v>36600</v>
      </c>
      <c r="C34" s="12">
        <v>2273599</v>
      </c>
      <c r="D34" s="6">
        <v>1525</v>
      </c>
      <c r="E34" s="12">
        <v>647004</v>
      </c>
      <c r="F34" s="6">
        <v>2130</v>
      </c>
      <c r="G34" s="12">
        <v>543875</v>
      </c>
      <c r="H34" s="6">
        <v>485</v>
      </c>
      <c r="I34" s="12">
        <v>122250</v>
      </c>
      <c r="J34" s="6">
        <v>32465</v>
      </c>
      <c r="K34" s="12">
        <v>960470</v>
      </c>
      <c r="L34" s="7">
        <v>0.284572578038984</v>
      </c>
      <c r="M34" s="7">
        <v>0.23921322106347501</v>
      </c>
      <c r="N34" s="7">
        <v>5.37693703056948E-2</v>
      </c>
      <c r="O34" s="15">
        <v>0.42244483059184701</v>
      </c>
    </row>
    <row r="35" spans="1:15" x14ac:dyDescent="0.35">
      <c r="A35" s="60" t="s">
        <v>204</v>
      </c>
      <c r="B35" s="6">
        <v>39210</v>
      </c>
      <c r="C35" s="12">
        <v>2481683</v>
      </c>
      <c r="D35" s="6">
        <v>2000</v>
      </c>
      <c r="E35" s="12">
        <v>833760</v>
      </c>
      <c r="F35" s="6">
        <v>1995</v>
      </c>
      <c r="G35" s="12">
        <v>513043</v>
      </c>
      <c r="H35" s="6">
        <v>115</v>
      </c>
      <c r="I35" s="12">
        <v>28750</v>
      </c>
      <c r="J35" s="6">
        <v>35095</v>
      </c>
      <c r="K35" s="12">
        <v>1106131</v>
      </c>
      <c r="L35" s="7">
        <v>0.33596555240939302</v>
      </c>
      <c r="M35" s="7">
        <v>0.20673168168537201</v>
      </c>
      <c r="N35" s="7">
        <v>1.15848800995131E-2</v>
      </c>
      <c r="O35" s="15">
        <v>0.44571788580572103</v>
      </c>
    </row>
    <row r="36" spans="1:15" x14ac:dyDescent="0.35">
      <c r="A36" s="60" t="s">
        <v>205</v>
      </c>
      <c r="B36" s="6">
        <v>45640</v>
      </c>
      <c r="C36" s="12">
        <v>3665496</v>
      </c>
      <c r="D36" s="6">
        <v>1345</v>
      </c>
      <c r="E36" s="12">
        <v>556302</v>
      </c>
      <c r="F36" s="6">
        <v>1315</v>
      </c>
      <c r="G36" s="12">
        <v>339358</v>
      </c>
      <c r="H36" s="6">
        <v>6595</v>
      </c>
      <c r="I36" s="12">
        <v>1704655</v>
      </c>
      <c r="J36" s="6">
        <v>36390</v>
      </c>
      <c r="K36" s="12">
        <v>1065182</v>
      </c>
      <c r="L36" s="7">
        <v>0.15176717204389401</v>
      </c>
      <c r="M36" s="7">
        <v>9.2581597921427394E-2</v>
      </c>
      <c r="N36" s="7">
        <v>0.465054356555405</v>
      </c>
      <c r="O36" s="15">
        <v>0.29059687347927299</v>
      </c>
    </row>
    <row r="37" spans="1:15" x14ac:dyDescent="0.35">
      <c r="A37" s="60" t="s">
        <v>206</v>
      </c>
      <c r="B37" s="6">
        <v>44305</v>
      </c>
      <c r="C37" s="12">
        <v>3101212</v>
      </c>
      <c r="D37" s="6">
        <v>1005</v>
      </c>
      <c r="E37" s="12">
        <v>429297</v>
      </c>
      <c r="F37" s="6">
        <v>2065</v>
      </c>
      <c r="G37" s="12">
        <v>528098</v>
      </c>
      <c r="H37" s="6">
        <v>4100</v>
      </c>
      <c r="I37" s="12">
        <v>1050955</v>
      </c>
      <c r="J37" s="6">
        <v>37135</v>
      </c>
      <c r="K37" s="12">
        <v>1092863</v>
      </c>
      <c r="L37" s="7">
        <v>0.138428782037474</v>
      </c>
      <c r="M37" s="7">
        <v>0.17028745535616399</v>
      </c>
      <c r="N37" s="7">
        <v>0.33888524873501102</v>
      </c>
      <c r="O37" s="15">
        <v>0.35239851387135102</v>
      </c>
    </row>
    <row r="38" spans="1:15" x14ac:dyDescent="0.35">
      <c r="A38" s="60" t="s">
        <v>207</v>
      </c>
      <c r="B38" s="6">
        <v>43165</v>
      </c>
      <c r="C38" s="12">
        <v>2961403</v>
      </c>
      <c r="D38" s="6">
        <v>1885</v>
      </c>
      <c r="E38" s="12">
        <v>773154</v>
      </c>
      <c r="F38" s="6">
        <v>1640</v>
      </c>
      <c r="G38" s="12">
        <v>419400</v>
      </c>
      <c r="H38" s="6">
        <v>2885</v>
      </c>
      <c r="I38" s="12">
        <v>736190</v>
      </c>
      <c r="J38" s="6">
        <v>36755</v>
      </c>
      <c r="K38" s="12">
        <v>1032659</v>
      </c>
      <c r="L38" s="7">
        <v>0.26107697281946601</v>
      </c>
      <c r="M38" s="7">
        <v>0.14162208615681299</v>
      </c>
      <c r="N38" s="7">
        <v>0.248595049136347</v>
      </c>
      <c r="O38" s="15">
        <v>0.348705891887374</v>
      </c>
    </row>
    <row r="39" spans="1:15" x14ac:dyDescent="0.35">
      <c r="A39" s="60" t="s">
        <v>208</v>
      </c>
      <c r="B39" s="6">
        <v>39945</v>
      </c>
      <c r="C39" s="12">
        <v>2464133</v>
      </c>
      <c r="D39" s="6">
        <v>1145</v>
      </c>
      <c r="E39" s="12">
        <v>477879</v>
      </c>
      <c r="F39" s="6">
        <v>1040</v>
      </c>
      <c r="G39" s="12">
        <v>266230</v>
      </c>
      <c r="H39" s="6">
        <v>1205</v>
      </c>
      <c r="I39" s="12">
        <v>309755</v>
      </c>
      <c r="J39" s="6">
        <v>36555</v>
      </c>
      <c r="K39" s="12">
        <v>1410269</v>
      </c>
      <c r="L39" s="7">
        <v>0.193933931325947</v>
      </c>
      <c r="M39" s="7">
        <v>0.10804205779477</v>
      </c>
      <c r="N39" s="7">
        <v>0.12570547125500101</v>
      </c>
      <c r="O39" s="15">
        <v>0.57231853962428203</v>
      </c>
    </row>
    <row r="40" spans="1:15" x14ac:dyDescent="0.35">
      <c r="A40" s="60" t="s">
        <v>209</v>
      </c>
      <c r="B40" s="6">
        <v>38320</v>
      </c>
      <c r="C40" s="12">
        <v>1724137</v>
      </c>
      <c r="D40" s="6">
        <v>905</v>
      </c>
      <c r="E40" s="12">
        <v>388371</v>
      </c>
      <c r="F40" s="6">
        <v>695</v>
      </c>
      <c r="G40" s="12">
        <v>178740</v>
      </c>
      <c r="H40" s="6">
        <v>480</v>
      </c>
      <c r="I40" s="12">
        <v>123973</v>
      </c>
      <c r="J40" s="6">
        <v>36240</v>
      </c>
      <c r="K40" s="12">
        <v>1033053</v>
      </c>
      <c r="L40" s="7">
        <v>0.22525533429990399</v>
      </c>
      <c r="M40" s="7">
        <v>0.103669271013451</v>
      </c>
      <c r="N40" s="7">
        <v>7.1904099254308004E-2</v>
      </c>
      <c r="O40" s="15">
        <v>0.59917129543233705</v>
      </c>
    </row>
    <row r="41" spans="1:15" x14ac:dyDescent="0.35">
      <c r="A41" s="60" t="s">
        <v>210</v>
      </c>
      <c r="B41" s="6">
        <v>38635</v>
      </c>
      <c r="C41" s="12">
        <v>1929357</v>
      </c>
      <c r="D41" s="6">
        <v>1250</v>
      </c>
      <c r="E41" s="12">
        <v>524745</v>
      </c>
      <c r="F41" s="6">
        <v>1025</v>
      </c>
      <c r="G41" s="12">
        <v>262563</v>
      </c>
      <c r="H41" s="6">
        <v>510</v>
      </c>
      <c r="I41" s="12">
        <v>130780</v>
      </c>
      <c r="J41" s="6">
        <v>35850</v>
      </c>
      <c r="K41" s="12">
        <v>1011269</v>
      </c>
      <c r="L41" s="7">
        <v>0.27197924904245901</v>
      </c>
      <c r="M41" s="7">
        <v>0.136088102938972</v>
      </c>
      <c r="N41" s="7">
        <v>6.7784249854258405E-2</v>
      </c>
      <c r="O41" s="15">
        <v>0.52414839816431003</v>
      </c>
    </row>
    <row r="42" spans="1:15" x14ac:dyDescent="0.35">
      <c r="A42" s="60" t="s">
        <v>211</v>
      </c>
      <c r="B42" s="6">
        <v>73325</v>
      </c>
      <c r="C42" s="12">
        <v>2698180</v>
      </c>
      <c r="D42" s="6">
        <v>905</v>
      </c>
      <c r="E42" s="12">
        <v>383562</v>
      </c>
      <c r="F42" s="6">
        <v>775</v>
      </c>
      <c r="G42" s="12">
        <v>199958</v>
      </c>
      <c r="H42" s="6">
        <v>280</v>
      </c>
      <c r="I42" s="12">
        <v>71193</v>
      </c>
      <c r="J42" s="6">
        <v>71365</v>
      </c>
      <c r="K42" s="12">
        <v>2043468</v>
      </c>
      <c r="L42" s="7">
        <v>0.14215582355513701</v>
      </c>
      <c r="M42" s="7">
        <v>7.4108287808819298E-2</v>
      </c>
      <c r="N42" s="7">
        <v>2.6385378292033902E-2</v>
      </c>
      <c r="O42" s="15">
        <v>0.75735051034401002</v>
      </c>
    </row>
    <row r="43" spans="1:15" x14ac:dyDescent="0.35">
      <c r="A43" s="60" t="s">
        <v>212</v>
      </c>
      <c r="B43" s="6">
        <v>36725</v>
      </c>
      <c r="C43" s="12">
        <v>1659717</v>
      </c>
      <c r="D43" s="6">
        <v>980</v>
      </c>
      <c r="E43" s="12">
        <v>418107</v>
      </c>
      <c r="F43" s="6">
        <v>755</v>
      </c>
      <c r="G43" s="12">
        <v>194155</v>
      </c>
      <c r="H43" s="6">
        <v>310</v>
      </c>
      <c r="I43" s="12">
        <v>78523</v>
      </c>
      <c r="J43" s="6">
        <v>34680</v>
      </c>
      <c r="K43" s="12">
        <v>968932</v>
      </c>
      <c r="L43" s="7">
        <v>0.251914709530212</v>
      </c>
      <c r="M43" s="7">
        <v>0.116980821724674</v>
      </c>
      <c r="N43" s="7">
        <v>4.7310790728416603E-2</v>
      </c>
      <c r="O43" s="15">
        <v>0.58379367801669702</v>
      </c>
    </row>
    <row r="44" spans="1:15" x14ac:dyDescent="0.35">
      <c r="A44" s="60" t="s">
        <v>213</v>
      </c>
      <c r="B44" s="6">
        <v>36580</v>
      </c>
      <c r="C44" s="12">
        <v>1763907</v>
      </c>
      <c r="D44" s="6">
        <v>1050</v>
      </c>
      <c r="E44" s="12">
        <v>451437</v>
      </c>
      <c r="F44" s="6">
        <v>880</v>
      </c>
      <c r="G44" s="12">
        <v>226488</v>
      </c>
      <c r="H44" s="6">
        <v>275</v>
      </c>
      <c r="I44" s="12">
        <v>69175</v>
      </c>
      <c r="J44" s="6">
        <v>34375</v>
      </c>
      <c r="K44" s="12">
        <v>1016807</v>
      </c>
      <c r="L44" s="7">
        <v>0.255930195856442</v>
      </c>
      <c r="M44" s="7">
        <v>0.12840106201759199</v>
      </c>
      <c r="N44" s="7">
        <v>3.9216925724673397E-2</v>
      </c>
      <c r="O44" s="15">
        <v>0.57645181640129195</v>
      </c>
    </row>
    <row r="45" spans="1:15" x14ac:dyDescent="0.35">
      <c r="A45" s="60" t="s">
        <v>214</v>
      </c>
      <c r="B45" s="6">
        <v>36525</v>
      </c>
      <c r="C45" s="12">
        <v>1768011</v>
      </c>
      <c r="D45" s="6">
        <v>960</v>
      </c>
      <c r="E45" s="12">
        <v>394485</v>
      </c>
      <c r="F45" s="6">
        <v>1145</v>
      </c>
      <c r="G45" s="12">
        <v>294408</v>
      </c>
      <c r="H45" s="6">
        <v>275</v>
      </c>
      <c r="I45" s="12">
        <v>69933</v>
      </c>
      <c r="J45" s="6">
        <v>34145</v>
      </c>
      <c r="K45" s="12">
        <v>1009186</v>
      </c>
      <c r="L45" s="7">
        <v>0.22312364333757601</v>
      </c>
      <c r="M45" s="7">
        <v>0.16651906669685099</v>
      </c>
      <c r="N45" s="7">
        <v>3.9554340945042302E-2</v>
      </c>
      <c r="O45" s="15">
        <v>0.57080294902053097</v>
      </c>
    </row>
    <row r="46" spans="1:15" x14ac:dyDescent="0.35">
      <c r="A46" s="60" t="s">
        <v>215</v>
      </c>
      <c r="B46" s="6">
        <v>36110</v>
      </c>
      <c r="C46" s="12">
        <v>1730870</v>
      </c>
      <c r="D46" s="6">
        <v>900</v>
      </c>
      <c r="E46" s="12">
        <v>367766</v>
      </c>
      <c r="F46" s="6">
        <v>1155</v>
      </c>
      <c r="G46" s="12">
        <v>299523</v>
      </c>
      <c r="H46" s="6">
        <v>395</v>
      </c>
      <c r="I46" s="12">
        <v>101000</v>
      </c>
      <c r="J46" s="6">
        <v>33660</v>
      </c>
      <c r="K46" s="12">
        <v>962580</v>
      </c>
      <c r="L46" s="7">
        <v>0.21247489051313301</v>
      </c>
      <c r="M46" s="7">
        <v>0.17304774588173799</v>
      </c>
      <c r="N46" s="7">
        <v>5.8352168277022803E-2</v>
      </c>
      <c r="O46" s="15">
        <v>0.556125195328106</v>
      </c>
    </row>
    <row r="47" spans="1:15" x14ac:dyDescent="0.35">
      <c r="A47" s="60" t="s">
        <v>216</v>
      </c>
      <c r="B47" s="6">
        <v>35860</v>
      </c>
      <c r="C47" s="12">
        <v>1778005</v>
      </c>
      <c r="D47" s="6">
        <v>975</v>
      </c>
      <c r="E47" s="12">
        <v>396555</v>
      </c>
      <c r="F47" s="6">
        <v>1220</v>
      </c>
      <c r="G47" s="12">
        <v>315436</v>
      </c>
      <c r="H47" s="6">
        <v>385</v>
      </c>
      <c r="I47" s="12">
        <v>98475</v>
      </c>
      <c r="J47" s="6">
        <v>33280</v>
      </c>
      <c r="K47" s="12">
        <v>967540</v>
      </c>
      <c r="L47" s="7">
        <v>0.22303374331709</v>
      </c>
      <c r="M47" s="7">
        <v>0.17740986613426499</v>
      </c>
      <c r="N47" s="7">
        <v>5.5385096130754201E-2</v>
      </c>
      <c r="O47" s="15">
        <v>0.54417129441789103</v>
      </c>
    </row>
    <row r="48" spans="1:15" x14ac:dyDescent="0.35">
      <c r="A48" s="60" t="s">
        <v>217</v>
      </c>
      <c r="B48" s="6">
        <v>35620</v>
      </c>
      <c r="C48" s="12">
        <v>1860709</v>
      </c>
      <c r="D48" s="6">
        <v>1180</v>
      </c>
      <c r="E48" s="12">
        <v>503782</v>
      </c>
      <c r="F48" s="6">
        <v>1325</v>
      </c>
      <c r="G48" s="12">
        <v>351185</v>
      </c>
      <c r="H48" s="6">
        <v>130</v>
      </c>
      <c r="I48" s="12">
        <v>33805</v>
      </c>
      <c r="J48" s="6">
        <v>32980</v>
      </c>
      <c r="K48" s="12">
        <v>971938</v>
      </c>
      <c r="L48" s="7">
        <v>0.27074721806236701</v>
      </c>
      <c r="M48" s="7">
        <v>0.188737032157374</v>
      </c>
      <c r="N48" s="7">
        <v>1.8167676452276099E-2</v>
      </c>
      <c r="O48" s="15">
        <v>0.52234807332798205</v>
      </c>
    </row>
    <row r="49" spans="1:15" x14ac:dyDescent="0.35">
      <c r="A49" s="60" t="s">
        <v>218</v>
      </c>
      <c r="B49" s="6">
        <v>37425</v>
      </c>
      <c r="C49" s="12">
        <v>2461359</v>
      </c>
      <c r="D49" s="6">
        <v>1525</v>
      </c>
      <c r="E49" s="12">
        <v>663766</v>
      </c>
      <c r="F49" s="6">
        <v>1630</v>
      </c>
      <c r="G49" s="12">
        <v>441726</v>
      </c>
      <c r="H49" s="6">
        <v>1195</v>
      </c>
      <c r="I49" s="12">
        <v>328351</v>
      </c>
      <c r="J49" s="6">
        <v>33075</v>
      </c>
      <c r="K49" s="12">
        <v>1027516</v>
      </c>
      <c r="L49" s="7">
        <v>0.26967462265716102</v>
      </c>
      <c r="M49" s="7">
        <v>0.179464280944128</v>
      </c>
      <c r="N49" s="7">
        <v>0.133402311483068</v>
      </c>
      <c r="O49" s="15">
        <v>0.41745878491564298</v>
      </c>
    </row>
    <row r="50" spans="1:15" x14ac:dyDescent="0.35">
      <c r="A50" s="60" t="s">
        <v>219</v>
      </c>
      <c r="B50" s="6">
        <v>45190</v>
      </c>
      <c r="C50" s="12">
        <v>4449757</v>
      </c>
      <c r="D50" s="6">
        <v>1425</v>
      </c>
      <c r="E50" s="12">
        <v>618507</v>
      </c>
      <c r="F50" s="6">
        <v>1685</v>
      </c>
      <c r="G50" s="12">
        <v>458348</v>
      </c>
      <c r="H50" s="6">
        <v>8595</v>
      </c>
      <c r="I50" s="12">
        <v>2343021</v>
      </c>
      <c r="J50" s="6">
        <v>33490</v>
      </c>
      <c r="K50" s="12">
        <v>1029882</v>
      </c>
      <c r="L50" s="7">
        <v>0.13899783584813899</v>
      </c>
      <c r="M50" s="7">
        <v>0.103005207891069</v>
      </c>
      <c r="N50" s="7">
        <v>0.52655027536840504</v>
      </c>
      <c r="O50" s="15">
        <v>0.23144668089238701</v>
      </c>
    </row>
    <row r="51" spans="1:15" x14ac:dyDescent="0.35">
      <c r="A51" s="60" t="s">
        <v>220</v>
      </c>
      <c r="B51" s="6">
        <v>40455</v>
      </c>
      <c r="C51" s="12">
        <v>3268168</v>
      </c>
      <c r="D51" s="6">
        <v>1890</v>
      </c>
      <c r="E51" s="12">
        <v>839623</v>
      </c>
      <c r="F51" s="6">
        <v>2145</v>
      </c>
      <c r="G51" s="12">
        <v>591037</v>
      </c>
      <c r="H51" s="6">
        <v>3085</v>
      </c>
      <c r="I51" s="12">
        <v>841042</v>
      </c>
      <c r="J51" s="6">
        <v>33335</v>
      </c>
      <c r="K51" s="12">
        <v>996466</v>
      </c>
      <c r="L51" s="7">
        <v>0.25690947167568101</v>
      </c>
      <c r="M51" s="7">
        <v>0.180846546203144</v>
      </c>
      <c r="N51" s="7">
        <v>0.25734362931645699</v>
      </c>
      <c r="O51" s="15">
        <v>0.304900352804718</v>
      </c>
    </row>
    <row r="52" spans="1:15" x14ac:dyDescent="0.35">
      <c r="A52" s="60" t="s">
        <v>221</v>
      </c>
      <c r="B52" s="6">
        <v>38415</v>
      </c>
      <c r="C52" s="12">
        <v>2579406</v>
      </c>
      <c r="D52" s="6">
        <v>1690</v>
      </c>
      <c r="E52" s="12">
        <v>748724</v>
      </c>
      <c r="F52" s="6">
        <v>1800</v>
      </c>
      <c r="G52" s="12">
        <v>492274</v>
      </c>
      <c r="H52" s="6">
        <v>1080</v>
      </c>
      <c r="I52" s="12">
        <v>290991</v>
      </c>
      <c r="J52" s="6">
        <v>33845</v>
      </c>
      <c r="K52" s="12">
        <v>1047417</v>
      </c>
      <c r="L52" s="7">
        <v>0.29026986346179501</v>
      </c>
      <c r="M52" s="7">
        <v>0.190847796852473</v>
      </c>
      <c r="N52" s="7">
        <v>0.11281321040452599</v>
      </c>
      <c r="O52" s="15">
        <v>0.40606912928120598</v>
      </c>
    </row>
    <row r="53" spans="1:15" x14ac:dyDescent="0.35">
      <c r="A53" s="60" t="s">
        <v>222</v>
      </c>
      <c r="B53" s="6">
        <v>70550</v>
      </c>
      <c r="C53" s="12">
        <v>3154605</v>
      </c>
      <c r="D53" s="6">
        <v>1445</v>
      </c>
      <c r="E53" s="12">
        <v>668143</v>
      </c>
      <c r="F53" s="6">
        <v>1195</v>
      </c>
      <c r="G53" s="12">
        <v>324798</v>
      </c>
      <c r="H53" s="6">
        <v>545</v>
      </c>
      <c r="I53" s="12">
        <v>147887</v>
      </c>
      <c r="J53" s="6">
        <v>67365</v>
      </c>
      <c r="K53" s="12">
        <v>2013777</v>
      </c>
      <c r="L53" s="7">
        <v>0.21179926861521201</v>
      </c>
      <c r="M53" s="7">
        <v>0.102960074381424</v>
      </c>
      <c r="N53" s="7">
        <v>4.6879643261817698E-2</v>
      </c>
      <c r="O53" s="15">
        <v>0.63836101374154697</v>
      </c>
    </row>
    <row r="54" spans="1:15" x14ac:dyDescent="0.35">
      <c r="A54" s="60" t="s">
        <v>223</v>
      </c>
      <c r="B54" s="6">
        <v>35470</v>
      </c>
      <c r="C54" s="12">
        <v>1785819</v>
      </c>
      <c r="D54" s="6">
        <v>810</v>
      </c>
      <c r="E54" s="12">
        <v>381787</v>
      </c>
      <c r="F54" s="6">
        <v>1440</v>
      </c>
      <c r="G54" s="12">
        <v>395135</v>
      </c>
      <c r="H54" s="6">
        <v>320</v>
      </c>
      <c r="I54" s="12">
        <v>86092</v>
      </c>
      <c r="J54" s="6">
        <v>32900</v>
      </c>
      <c r="K54" s="12">
        <v>922805</v>
      </c>
      <c r="L54" s="7">
        <v>0.21378815758782299</v>
      </c>
      <c r="M54" s="7">
        <v>0.221262429413007</v>
      </c>
      <c r="N54" s="7">
        <v>4.82089048811737E-2</v>
      </c>
      <c r="O54" s="15">
        <v>0.51674050811799599</v>
      </c>
    </row>
    <row r="55" spans="1:15" x14ac:dyDescent="0.35">
      <c r="A55" s="60" t="s">
        <v>224</v>
      </c>
      <c r="B55" s="6">
        <v>33510</v>
      </c>
      <c r="C55" s="12">
        <v>1457561</v>
      </c>
      <c r="D55" s="6">
        <v>730</v>
      </c>
      <c r="E55" s="12">
        <v>331823</v>
      </c>
      <c r="F55" s="6">
        <v>640</v>
      </c>
      <c r="G55" s="12">
        <v>174384</v>
      </c>
      <c r="H55" s="6">
        <v>340</v>
      </c>
      <c r="I55" s="12">
        <v>93571</v>
      </c>
      <c r="J55" s="6">
        <v>31800</v>
      </c>
      <c r="K55" s="12">
        <v>857783</v>
      </c>
      <c r="L55" s="7">
        <v>0.227656066860177</v>
      </c>
      <c r="M55" s="7">
        <v>0.119641014044556</v>
      </c>
      <c r="N55" s="7">
        <v>6.4197270070032106E-2</v>
      </c>
      <c r="O55" s="15">
        <v>0.58850564902523494</v>
      </c>
    </row>
    <row r="56" spans="1:15" x14ac:dyDescent="0.35">
      <c r="A56" s="60" t="s">
        <v>225</v>
      </c>
      <c r="B56" s="6">
        <v>39535</v>
      </c>
      <c r="C56" s="12">
        <v>3317774</v>
      </c>
      <c r="D56" s="6">
        <v>980</v>
      </c>
      <c r="E56" s="12">
        <v>443716</v>
      </c>
      <c r="F56" s="6">
        <v>6000</v>
      </c>
      <c r="G56" s="12">
        <v>1633094</v>
      </c>
      <c r="H56" s="6">
        <v>1280</v>
      </c>
      <c r="I56" s="12">
        <v>344971</v>
      </c>
      <c r="J56" s="6">
        <v>31275</v>
      </c>
      <c r="K56" s="12">
        <v>895993</v>
      </c>
      <c r="L56" s="7">
        <v>0.13373914765429301</v>
      </c>
      <c r="M56" s="7">
        <v>0.49222596117546902</v>
      </c>
      <c r="N56" s="7">
        <v>0.103976522206835</v>
      </c>
      <c r="O56" s="15">
        <v>0.27005836896340302</v>
      </c>
    </row>
    <row r="57" spans="1:15" x14ac:dyDescent="0.35">
      <c r="A57" s="60" t="s">
        <v>226</v>
      </c>
      <c r="B57" s="6">
        <v>41085</v>
      </c>
      <c r="C57" s="12">
        <v>4307532</v>
      </c>
      <c r="D57" s="6">
        <v>1655</v>
      </c>
      <c r="E57" s="12">
        <v>764063</v>
      </c>
      <c r="F57" s="6">
        <v>5620</v>
      </c>
      <c r="G57" s="12">
        <v>1533986</v>
      </c>
      <c r="H57" s="6">
        <v>4035</v>
      </c>
      <c r="I57" s="12">
        <v>1094908</v>
      </c>
      <c r="J57" s="6">
        <v>29775</v>
      </c>
      <c r="K57" s="12">
        <v>914575</v>
      </c>
      <c r="L57" s="7">
        <v>0.17737838796372499</v>
      </c>
      <c r="M57" s="7">
        <v>0.35611702115928501</v>
      </c>
      <c r="N57" s="7">
        <v>0.25418457125368799</v>
      </c>
      <c r="O57" s="15">
        <v>0.21232001962330099</v>
      </c>
    </row>
    <row r="58" spans="1:15" x14ac:dyDescent="0.35">
      <c r="A58" s="60" t="s">
        <v>227</v>
      </c>
      <c r="B58" s="6">
        <v>36585</v>
      </c>
      <c r="C58" s="12">
        <v>3083027</v>
      </c>
      <c r="D58" s="6">
        <v>2230</v>
      </c>
      <c r="E58" s="12">
        <v>1011584</v>
      </c>
      <c r="F58" s="6">
        <v>2830</v>
      </c>
      <c r="G58" s="12">
        <v>802087</v>
      </c>
      <c r="H58" s="6">
        <v>965</v>
      </c>
      <c r="I58" s="12">
        <v>262519</v>
      </c>
      <c r="J58" s="6">
        <v>30560</v>
      </c>
      <c r="K58" s="12">
        <v>1006838</v>
      </c>
      <c r="L58" s="7">
        <v>0.32811375597894499</v>
      </c>
      <c r="M58" s="7">
        <v>0.26016204072659199</v>
      </c>
      <c r="N58" s="7">
        <v>8.5149810864476899E-2</v>
      </c>
      <c r="O58" s="15">
        <v>0.32657439242998598</v>
      </c>
    </row>
    <row r="59" spans="1:15" x14ac:dyDescent="0.35">
      <c r="A59" s="60" t="s">
        <v>228</v>
      </c>
      <c r="B59" s="6">
        <v>34775</v>
      </c>
      <c r="C59" s="12">
        <v>2384604</v>
      </c>
      <c r="D59" s="6">
        <v>1515</v>
      </c>
      <c r="E59" s="12">
        <v>732181</v>
      </c>
      <c r="F59" s="6">
        <v>1820</v>
      </c>
      <c r="G59" s="12">
        <v>534188</v>
      </c>
      <c r="H59" s="6">
        <v>210</v>
      </c>
      <c r="I59" s="12">
        <v>56693</v>
      </c>
      <c r="J59" s="6">
        <v>31235</v>
      </c>
      <c r="K59" s="12">
        <v>1061542</v>
      </c>
      <c r="L59" s="7">
        <v>0.307045062680322</v>
      </c>
      <c r="M59" s="7">
        <v>0.22401524060147401</v>
      </c>
      <c r="N59" s="7">
        <v>2.3774638812678401E-2</v>
      </c>
      <c r="O59" s="15">
        <v>0.44516505790552502</v>
      </c>
    </row>
    <row r="60" spans="1:15" x14ac:dyDescent="0.35">
      <c r="A60" s="60" t="s">
        <v>229</v>
      </c>
      <c r="B60" s="6">
        <v>55250</v>
      </c>
      <c r="C60" s="12">
        <v>8565734</v>
      </c>
      <c r="D60" s="6">
        <v>1790</v>
      </c>
      <c r="E60" s="12">
        <v>875530</v>
      </c>
      <c r="F60" s="6">
        <v>2480</v>
      </c>
      <c r="G60" s="12">
        <v>737518</v>
      </c>
      <c r="H60" s="6">
        <v>19905</v>
      </c>
      <c r="I60" s="12">
        <v>5966250</v>
      </c>
      <c r="J60" s="6">
        <v>31075</v>
      </c>
      <c r="K60" s="12">
        <v>986436</v>
      </c>
      <c r="L60" s="7">
        <v>0.10221305326003199</v>
      </c>
      <c r="M60" s="7">
        <v>8.6100983467995398E-2</v>
      </c>
      <c r="N60" s="7">
        <v>0.69652528016061699</v>
      </c>
      <c r="O60" s="15">
        <v>0.11516068311135599</v>
      </c>
    </row>
    <row r="61" spans="1:15" x14ac:dyDescent="0.35">
      <c r="A61" s="60" t="s">
        <v>230</v>
      </c>
      <c r="B61" s="6">
        <v>35090</v>
      </c>
      <c r="C61" s="12">
        <v>2456286</v>
      </c>
      <c r="D61" s="6">
        <v>1460</v>
      </c>
      <c r="E61" s="12">
        <v>728263</v>
      </c>
      <c r="F61" s="6">
        <v>1660</v>
      </c>
      <c r="G61" s="12">
        <v>499935</v>
      </c>
      <c r="H61" s="6">
        <v>800</v>
      </c>
      <c r="I61" s="12">
        <v>237131</v>
      </c>
      <c r="J61" s="6">
        <v>31170</v>
      </c>
      <c r="K61" s="12">
        <v>990956</v>
      </c>
      <c r="L61" s="7">
        <v>0.29648947792371</v>
      </c>
      <c r="M61" s="7">
        <v>0.20353300521053</v>
      </c>
      <c r="N61" s="7">
        <v>9.6540563187347495E-2</v>
      </c>
      <c r="O61" s="15">
        <v>0.40343695367841298</v>
      </c>
    </row>
    <row r="62" spans="1:15" x14ac:dyDescent="0.35">
      <c r="A62" s="60" t="s">
        <v>231</v>
      </c>
      <c r="B62" s="6">
        <v>34705</v>
      </c>
      <c r="C62" s="12">
        <v>2349813</v>
      </c>
      <c r="D62" s="6">
        <v>1530</v>
      </c>
      <c r="E62" s="12">
        <v>759011</v>
      </c>
      <c r="F62" s="6">
        <v>1740</v>
      </c>
      <c r="G62" s="12">
        <v>519544</v>
      </c>
      <c r="H62" s="6">
        <v>295</v>
      </c>
      <c r="I62" s="12">
        <v>87596</v>
      </c>
      <c r="J62" s="6">
        <v>31140</v>
      </c>
      <c r="K62" s="12">
        <v>983661</v>
      </c>
      <c r="L62" s="7">
        <v>0.32300936089561699</v>
      </c>
      <c r="M62" s="7">
        <v>0.22110033840784399</v>
      </c>
      <c r="N62" s="7">
        <v>3.7277718173732599E-2</v>
      </c>
      <c r="O62" s="15">
        <v>0.41861258252280598</v>
      </c>
    </row>
    <row r="63" spans="1:15" x14ac:dyDescent="0.35">
      <c r="A63" s="60" t="s">
        <v>232</v>
      </c>
      <c r="B63" s="6">
        <v>35610</v>
      </c>
      <c r="C63" s="12">
        <v>2628309</v>
      </c>
      <c r="D63" s="6">
        <v>1485</v>
      </c>
      <c r="E63" s="12">
        <v>751832</v>
      </c>
      <c r="F63" s="6">
        <v>2745</v>
      </c>
      <c r="G63" s="12">
        <v>820993</v>
      </c>
      <c r="H63" s="6">
        <v>285</v>
      </c>
      <c r="I63" s="12">
        <v>83436</v>
      </c>
      <c r="J63" s="6">
        <v>31090</v>
      </c>
      <c r="K63" s="12">
        <v>972049</v>
      </c>
      <c r="L63" s="7">
        <v>0.28605146878924298</v>
      </c>
      <c r="M63" s="7">
        <v>0.31236539945345498</v>
      </c>
      <c r="N63" s="7">
        <v>3.17450835838635E-2</v>
      </c>
      <c r="O63" s="15">
        <v>0.36983804817343902</v>
      </c>
    </row>
    <row r="64" spans="1:15" x14ac:dyDescent="0.35">
      <c r="A64" s="60" t="s">
        <v>233</v>
      </c>
      <c r="B64" s="6">
        <v>34940</v>
      </c>
      <c r="C64" s="12">
        <v>2432277</v>
      </c>
      <c r="D64" s="6">
        <v>1410</v>
      </c>
      <c r="E64" s="12">
        <v>700368</v>
      </c>
      <c r="F64" s="6">
        <v>2295</v>
      </c>
      <c r="G64" s="12">
        <v>688146</v>
      </c>
      <c r="H64" s="6">
        <v>220</v>
      </c>
      <c r="I64" s="12">
        <v>63668</v>
      </c>
      <c r="J64" s="6">
        <v>31020</v>
      </c>
      <c r="K64" s="12">
        <v>980096</v>
      </c>
      <c r="L64" s="7">
        <v>0.28794733692793401</v>
      </c>
      <c r="M64" s="7">
        <v>0.28292262223050701</v>
      </c>
      <c r="N64" s="7">
        <v>2.6176105570853099E-2</v>
      </c>
      <c r="O64" s="15">
        <v>0.402953935270706</v>
      </c>
    </row>
    <row r="65" spans="1:15" x14ac:dyDescent="0.35">
      <c r="A65" s="60" t="s">
        <v>234</v>
      </c>
      <c r="B65" s="6">
        <v>64545</v>
      </c>
      <c r="C65" s="12">
        <v>3118302</v>
      </c>
      <c r="D65" s="6">
        <v>1265</v>
      </c>
      <c r="E65" s="12">
        <v>639323</v>
      </c>
      <c r="F65" s="6">
        <v>1785</v>
      </c>
      <c r="G65" s="12">
        <v>535630</v>
      </c>
      <c r="H65" s="6">
        <v>155</v>
      </c>
      <c r="I65" s="12">
        <v>46149</v>
      </c>
      <c r="J65" s="6">
        <v>61340</v>
      </c>
      <c r="K65" s="12">
        <v>1897200</v>
      </c>
      <c r="L65" s="7">
        <v>0.205022867570509</v>
      </c>
      <c r="M65" s="7">
        <v>0.171769790511658</v>
      </c>
      <c r="N65" s="7">
        <v>1.4799270269618499E-2</v>
      </c>
      <c r="O65" s="15">
        <v>0.60840807164821498</v>
      </c>
    </row>
    <row r="66" spans="1:15" x14ac:dyDescent="0.35">
      <c r="A66" s="60" t="s">
        <v>235</v>
      </c>
      <c r="B66" s="6">
        <v>32580</v>
      </c>
      <c r="C66" s="12">
        <v>1781447</v>
      </c>
      <c r="D66" s="6">
        <v>925</v>
      </c>
      <c r="E66" s="12">
        <v>469103</v>
      </c>
      <c r="F66" s="6">
        <v>1195</v>
      </c>
      <c r="G66" s="12">
        <v>358430</v>
      </c>
      <c r="H66" s="6">
        <v>95</v>
      </c>
      <c r="I66" s="12">
        <v>28150</v>
      </c>
      <c r="J66" s="6">
        <v>30365</v>
      </c>
      <c r="K66" s="12">
        <v>925763</v>
      </c>
      <c r="L66" s="7">
        <v>0.26332708157978402</v>
      </c>
      <c r="M66" s="7">
        <v>0.20120176473409801</v>
      </c>
      <c r="N66" s="7">
        <v>1.5801874751413401E-2</v>
      </c>
      <c r="O66" s="15">
        <v>0.51966927893470405</v>
      </c>
    </row>
    <row r="67" spans="1:15" x14ac:dyDescent="0.35">
      <c r="A67" s="60" t="s">
        <v>236</v>
      </c>
      <c r="B67" s="6">
        <v>33375</v>
      </c>
      <c r="C67" s="12">
        <v>2214508</v>
      </c>
      <c r="D67" s="6">
        <v>1400</v>
      </c>
      <c r="E67" s="12">
        <v>699439</v>
      </c>
      <c r="F67" s="6">
        <v>1930</v>
      </c>
      <c r="G67" s="12">
        <v>581558</v>
      </c>
      <c r="H67" s="6">
        <v>120</v>
      </c>
      <c r="I67" s="12">
        <v>34639</v>
      </c>
      <c r="J67" s="6">
        <v>29925</v>
      </c>
      <c r="K67" s="12">
        <v>898872</v>
      </c>
      <c r="L67" s="7">
        <v>0.31584401591685402</v>
      </c>
      <c r="M67" s="7">
        <v>0.26261266610913098</v>
      </c>
      <c r="N67" s="7">
        <v>1.5642007163667999E-2</v>
      </c>
      <c r="O67" s="15">
        <v>0.40590131081034703</v>
      </c>
    </row>
    <row r="68" spans="1:15" x14ac:dyDescent="0.35">
      <c r="A68" s="60" t="s">
        <v>237</v>
      </c>
      <c r="B68" s="6">
        <v>33110</v>
      </c>
      <c r="C68" s="12">
        <v>2154560</v>
      </c>
      <c r="D68" s="6">
        <v>1345</v>
      </c>
      <c r="E68" s="12">
        <v>680393</v>
      </c>
      <c r="F68" s="6">
        <v>1715</v>
      </c>
      <c r="G68" s="12">
        <v>514411</v>
      </c>
      <c r="H68" s="6">
        <v>130</v>
      </c>
      <c r="I68" s="12">
        <v>39087</v>
      </c>
      <c r="J68" s="6">
        <v>29920</v>
      </c>
      <c r="K68" s="12">
        <v>920669</v>
      </c>
      <c r="L68" s="7">
        <v>0.31579212167827803</v>
      </c>
      <c r="M68" s="7">
        <v>0.23875448096047799</v>
      </c>
      <c r="N68" s="7">
        <v>1.8141473313999502E-2</v>
      </c>
      <c r="O68" s="15">
        <v>0.427311924047244</v>
      </c>
    </row>
    <row r="69" spans="1:15" x14ac:dyDescent="0.35">
      <c r="A69" s="60" t="s">
        <v>238</v>
      </c>
      <c r="B69" s="6">
        <v>32510</v>
      </c>
      <c r="C69" s="12">
        <v>1982467</v>
      </c>
      <c r="D69" s="6">
        <v>1095</v>
      </c>
      <c r="E69" s="12">
        <v>546961</v>
      </c>
      <c r="F69" s="6">
        <v>1430</v>
      </c>
      <c r="G69" s="12">
        <v>429056</v>
      </c>
      <c r="H69" s="6">
        <v>65</v>
      </c>
      <c r="I69" s="12">
        <v>19703</v>
      </c>
      <c r="J69" s="6">
        <v>29920</v>
      </c>
      <c r="K69" s="12">
        <v>986747</v>
      </c>
      <c r="L69" s="7">
        <v>0.275899259654726</v>
      </c>
      <c r="M69" s="7">
        <v>0.216425378905444</v>
      </c>
      <c r="N69" s="7">
        <v>9.9384761480759195E-3</v>
      </c>
      <c r="O69" s="15">
        <v>0.49773688529175403</v>
      </c>
    </row>
    <row r="70" spans="1:15" x14ac:dyDescent="0.35">
      <c r="A70" s="60" t="s">
        <v>239</v>
      </c>
      <c r="B70" s="6">
        <v>34420</v>
      </c>
      <c r="C70" s="12">
        <v>2070438</v>
      </c>
      <c r="D70" s="6">
        <v>1070</v>
      </c>
      <c r="E70" s="12">
        <v>542036</v>
      </c>
      <c r="F70" s="6">
        <v>1335</v>
      </c>
      <c r="G70" s="12">
        <v>417564</v>
      </c>
      <c r="H70" s="6">
        <v>10</v>
      </c>
      <c r="I70" s="12">
        <v>3172</v>
      </c>
      <c r="J70" s="6">
        <v>32000</v>
      </c>
      <c r="K70" s="12">
        <v>1107665</v>
      </c>
      <c r="L70" s="7">
        <v>0.26179781538054903</v>
      </c>
      <c r="M70" s="7">
        <v>0.201679219241683</v>
      </c>
      <c r="N70" s="7">
        <v>1.5322600276347299E-3</v>
      </c>
      <c r="O70" s="15">
        <v>0.53499070535013304</v>
      </c>
    </row>
    <row r="71" spans="1:15" x14ac:dyDescent="0.35">
      <c r="A71" s="60" t="s">
        <v>240</v>
      </c>
      <c r="B71" s="6">
        <v>36365</v>
      </c>
      <c r="C71" s="12">
        <v>2416295</v>
      </c>
      <c r="D71" s="6">
        <v>1305</v>
      </c>
      <c r="E71" s="12">
        <v>680687</v>
      </c>
      <c r="F71" s="6">
        <v>1695</v>
      </c>
      <c r="G71" s="12">
        <v>540490</v>
      </c>
      <c r="H71" s="6">
        <v>40</v>
      </c>
      <c r="I71" s="12">
        <v>12393</v>
      </c>
      <c r="J71" s="6">
        <v>33325</v>
      </c>
      <c r="K71" s="12">
        <v>1182725</v>
      </c>
      <c r="L71" s="7">
        <v>0.28170712616910698</v>
      </c>
      <c r="M71" s="7">
        <v>0.223685314053677</v>
      </c>
      <c r="N71" s="7">
        <v>5.1289065624133797E-3</v>
      </c>
      <c r="O71" s="15">
        <v>0.48947865321480299</v>
      </c>
    </row>
    <row r="72" spans="1:15" x14ac:dyDescent="0.35">
      <c r="A72" s="60" t="s">
        <v>241</v>
      </c>
      <c r="B72" s="6">
        <v>55135</v>
      </c>
      <c r="C72" s="12">
        <v>8179212</v>
      </c>
      <c r="D72" s="6">
        <v>950</v>
      </c>
      <c r="E72" s="12">
        <v>504071</v>
      </c>
      <c r="F72" s="6">
        <v>1555</v>
      </c>
      <c r="G72" s="12">
        <v>491709</v>
      </c>
      <c r="H72" s="6">
        <v>18760</v>
      </c>
      <c r="I72" s="12">
        <v>6001841</v>
      </c>
      <c r="J72" s="6">
        <v>33865</v>
      </c>
      <c r="K72" s="12">
        <v>1181591</v>
      </c>
      <c r="L72" s="7">
        <v>6.1628271769945599E-2</v>
      </c>
      <c r="M72" s="7">
        <v>6.0116946473572297E-2</v>
      </c>
      <c r="N72" s="7">
        <v>0.73379203277772997</v>
      </c>
      <c r="O72" s="15">
        <v>0.144462748978752</v>
      </c>
    </row>
    <row r="73" spans="1:15" x14ac:dyDescent="0.35">
      <c r="A73" s="60" t="s">
        <v>242</v>
      </c>
      <c r="B73" s="6">
        <v>38665</v>
      </c>
      <c r="C73" s="12">
        <v>2880319</v>
      </c>
      <c r="D73" s="6">
        <v>1340</v>
      </c>
      <c r="E73" s="12">
        <v>709686</v>
      </c>
      <c r="F73" s="6">
        <v>1640</v>
      </c>
      <c r="G73" s="12">
        <v>520799</v>
      </c>
      <c r="H73" s="6">
        <v>1370</v>
      </c>
      <c r="I73" s="12">
        <v>441067</v>
      </c>
      <c r="J73" s="6">
        <v>34310</v>
      </c>
      <c r="K73" s="12">
        <v>1208766</v>
      </c>
      <c r="L73" s="7">
        <v>0.24639146300099901</v>
      </c>
      <c r="M73" s="7">
        <v>0.180813083217746</v>
      </c>
      <c r="N73" s="7">
        <v>0.15313140928368399</v>
      </c>
      <c r="O73" s="15">
        <v>0.419664044497572</v>
      </c>
    </row>
    <row r="74" spans="1:15" x14ac:dyDescent="0.35">
      <c r="A74" s="60" t="s">
        <v>243</v>
      </c>
      <c r="B74" s="6">
        <v>38160</v>
      </c>
      <c r="C74" s="12">
        <v>2567945</v>
      </c>
      <c r="D74" s="6">
        <v>1345</v>
      </c>
      <c r="E74" s="12">
        <v>708533</v>
      </c>
      <c r="F74" s="6">
        <v>1835</v>
      </c>
      <c r="G74" s="12">
        <v>582931</v>
      </c>
      <c r="H74" s="6">
        <v>235</v>
      </c>
      <c r="I74" s="12">
        <v>74505</v>
      </c>
      <c r="J74" s="6">
        <v>34750</v>
      </c>
      <c r="K74" s="12">
        <v>1201977</v>
      </c>
      <c r="L74" s="7">
        <v>0.27591418026255499</v>
      </c>
      <c r="M74" s="7">
        <v>0.22700289889341099</v>
      </c>
      <c r="N74" s="7">
        <v>2.9013428400775199E-2</v>
      </c>
      <c r="O74" s="15">
        <v>0.46806949244325802</v>
      </c>
    </row>
    <row r="75" spans="1:15" x14ac:dyDescent="0.35">
      <c r="A75" s="60" t="s">
        <v>244</v>
      </c>
      <c r="B75" s="6">
        <v>38090</v>
      </c>
      <c r="C75" s="12">
        <v>2411010</v>
      </c>
      <c r="D75" s="6">
        <v>1215</v>
      </c>
      <c r="E75" s="12">
        <v>649552</v>
      </c>
      <c r="F75" s="6">
        <v>1560</v>
      </c>
      <c r="G75" s="12">
        <v>495724</v>
      </c>
      <c r="H75" s="6">
        <v>145</v>
      </c>
      <c r="I75" s="12">
        <v>45491</v>
      </c>
      <c r="J75" s="6">
        <v>35175</v>
      </c>
      <c r="K75" s="12">
        <v>1220242</v>
      </c>
      <c r="L75" s="7">
        <v>0.26941075368200001</v>
      </c>
      <c r="M75" s="7">
        <v>0.20560866297688499</v>
      </c>
      <c r="N75" s="7">
        <v>1.8868154213657101E-2</v>
      </c>
      <c r="O75" s="15">
        <v>0.50611242912745802</v>
      </c>
    </row>
    <row r="76" spans="1:15" x14ac:dyDescent="0.35">
      <c r="A76" s="60" t="s">
        <v>245</v>
      </c>
      <c r="B76" s="6">
        <v>73550</v>
      </c>
      <c r="C76" s="12">
        <v>3519832</v>
      </c>
      <c r="D76" s="6">
        <v>1055</v>
      </c>
      <c r="E76" s="12">
        <v>556226</v>
      </c>
      <c r="F76" s="6">
        <v>1570</v>
      </c>
      <c r="G76" s="12">
        <v>503388</v>
      </c>
      <c r="H76" s="6">
        <v>120</v>
      </c>
      <c r="I76" s="12">
        <v>37687</v>
      </c>
      <c r="J76" s="6">
        <v>70805</v>
      </c>
      <c r="K76" s="12">
        <v>2422531</v>
      </c>
      <c r="L76" s="7">
        <v>0.15802630040671001</v>
      </c>
      <c r="M76" s="7">
        <v>0.143014701129869</v>
      </c>
      <c r="N76" s="7">
        <v>1.0707103450832801E-2</v>
      </c>
      <c r="O76" s="15">
        <v>0.68825189501258799</v>
      </c>
    </row>
    <row r="77" spans="1:15" x14ac:dyDescent="0.35">
      <c r="A77" s="60" t="s">
        <v>246</v>
      </c>
      <c r="B77" s="6">
        <v>39055</v>
      </c>
      <c r="C77" s="12">
        <v>2464341</v>
      </c>
      <c r="D77" s="6">
        <v>1210</v>
      </c>
      <c r="E77" s="12">
        <v>639129</v>
      </c>
      <c r="F77" s="6">
        <v>1585</v>
      </c>
      <c r="G77" s="12">
        <v>506245</v>
      </c>
      <c r="H77" s="6">
        <v>130</v>
      </c>
      <c r="I77" s="12">
        <v>40879</v>
      </c>
      <c r="J77" s="6">
        <v>36130</v>
      </c>
      <c r="K77" s="12">
        <v>1278088</v>
      </c>
      <c r="L77" s="7">
        <v>0.25935104626671801</v>
      </c>
      <c r="M77" s="7">
        <v>0.20542808095252901</v>
      </c>
      <c r="N77" s="7">
        <v>1.6588007692362201E-2</v>
      </c>
      <c r="O77" s="15">
        <v>0.51863286508839102</v>
      </c>
    </row>
    <row r="78" spans="1:15" x14ac:dyDescent="0.35">
      <c r="A78" s="60" t="s">
        <v>247</v>
      </c>
      <c r="B78" s="6">
        <v>38455</v>
      </c>
      <c r="C78" s="12">
        <v>2109225</v>
      </c>
      <c r="D78" s="6">
        <v>850</v>
      </c>
      <c r="E78" s="12">
        <v>452804</v>
      </c>
      <c r="F78" s="6">
        <v>1290</v>
      </c>
      <c r="G78" s="12">
        <v>411595</v>
      </c>
      <c r="H78" s="6">
        <v>75</v>
      </c>
      <c r="I78" s="12">
        <v>24527</v>
      </c>
      <c r="J78" s="6">
        <v>36240</v>
      </c>
      <c r="K78" s="12">
        <v>1220299</v>
      </c>
      <c r="L78" s="7">
        <v>0.21467775409029499</v>
      </c>
      <c r="M78" s="7">
        <v>0.195140574408245</v>
      </c>
      <c r="N78" s="7">
        <v>1.16284913422686E-2</v>
      </c>
      <c r="O78" s="15">
        <v>0.57855318015919199</v>
      </c>
    </row>
    <row r="79" spans="1:15" x14ac:dyDescent="0.35">
      <c r="A79" s="60" t="s">
        <v>248</v>
      </c>
      <c r="B79" s="6">
        <v>38835</v>
      </c>
      <c r="C79" s="12">
        <v>2331641</v>
      </c>
      <c r="D79" s="6">
        <v>1045</v>
      </c>
      <c r="E79" s="12">
        <v>572371</v>
      </c>
      <c r="F79" s="6">
        <v>1660</v>
      </c>
      <c r="G79" s="12">
        <v>532678</v>
      </c>
      <c r="H79" s="6">
        <v>80</v>
      </c>
      <c r="I79" s="12">
        <v>24842</v>
      </c>
      <c r="J79" s="6">
        <v>36045</v>
      </c>
      <c r="K79" s="12">
        <v>1201750</v>
      </c>
      <c r="L79" s="7">
        <v>0.24547980351519799</v>
      </c>
      <c r="M79" s="7">
        <v>0.228456405958568</v>
      </c>
      <c r="N79" s="7">
        <v>1.0654106299130399E-2</v>
      </c>
      <c r="O79" s="15">
        <v>0.51540968422710398</v>
      </c>
    </row>
    <row r="80" spans="1:15" x14ac:dyDescent="0.35">
      <c r="A80" s="60" t="s">
        <v>249</v>
      </c>
      <c r="B80" s="6">
        <v>38925</v>
      </c>
      <c r="C80" s="12">
        <v>2368754</v>
      </c>
      <c r="D80" s="6">
        <v>1155</v>
      </c>
      <c r="E80" s="12">
        <v>617700</v>
      </c>
      <c r="F80" s="6">
        <v>1490</v>
      </c>
      <c r="G80" s="12">
        <v>476077</v>
      </c>
      <c r="H80" s="6">
        <v>125</v>
      </c>
      <c r="I80" s="12">
        <v>39306</v>
      </c>
      <c r="J80" s="6">
        <v>36155</v>
      </c>
      <c r="K80" s="12">
        <v>1235670</v>
      </c>
      <c r="L80" s="7">
        <v>0.26077013575661601</v>
      </c>
      <c r="M80" s="7">
        <v>0.20098217889930101</v>
      </c>
      <c r="N80" s="7">
        <v>1.65936409262964E-2</v>
      </c>
      <c r="O80" s="15">
        <v>0.52165404441778596</v>
      </c>
    </row>
    <row r="81" spans="1:15" x14ac:dyDescent="0.35">
      <c r="A81" s="60" t="s">
        <v>250</v>
      </c>
      <c r="B81" s="6">
        <v>38920</v>
      </c>
      <c r="C81" s="12">
        <v>2334099</v>
      </c>
      <c r="D81" s="6">
        <v>1125</v>
      </c>
      <c r="E81" s="12">
        <v>603682</v>
      </c>
      <c r="F81" s="6">
        <v>1460</v>
      </c>
      <c r="G81" s="12">
        <v>466894</v>
      </c>
      <c r="H81" s="6">
        <v>90</v>
      </c>
      <c r="I81" s="12">
        <v>28929</v>
      </c>
      <c r="J81" s="6">
        <v>36245</v>
      </c>
      <c r="K81" s="12">
        <v>1234594</v>
      </c>
      <c r="L81" s="7">
        <v>0.25863584466045803</v>
      </c>
      <c r="M81" s="7">
        <v>0.20003174244720701</v>
      </c>
      <c r="N81" s="7">
        <v>1.2394249591560699E-2</v>
      </c>
      <c r="O81" s="15">
        <v>0.52893816330077403</v>
      </c>
    </row>
    <row r="82" spans="1:15" x14ac:dyDescent="0.35">
      <c r="A82" s="60" t="s">
        <v>251</v>
      </c>
      <c r="B82" s="6">
        <v>39200</v>
      </c>
      <c r="C82" s="12">
        <v>2339642</v>
      </c>
      <c r="D82" s="6">
        <v>1075</v>
      </c>
      <c r="E82" s="12">
        <v>580288</v>
      </c>
      <c r="F82" s="6">
        <v>1390</v>
      </c>
      <c r="G82" s="12">
        <v>450624</v>
      </c>
      <c r="H82" s="6">
        <v>20</v>
      </c>
      <c r="I82" s="12">
        <v>6603</v>
      </c>
      <c r="J82" s="6">
        <v>36715</v>
      </c>
      <c r="K82" s="12">
        <v>1302128</v>
      </c>
      <c r="L82" s="7">
        <v>0.248024067610677</v>
      </c>
      <c r="M82" s="7">
        <v>0.192603651421416</v>
      </c>
      <c r="N82" s="7">
        <v>2.8224186235648102E-3</v>
      </c>
      <c r="O82" s="15">
        <v>0.55654986234434201</v>
      </c>
    </row>
    <row r="83" spans="1:15" x14ac:dyDescent="0.35">
      <c r="A83" s="60" t="s">
        <v>252</v>
      </c>
      <c r="B83" s="6">
        <v>39900</v>
      </c>
      <c r="C83" s="12">
        <v>2469945</v>
      </c>
      <c r="D83" s="6">
        <v>1195</v>
      </c>
      <c r="E83" s="12">
        <v>658802</v>
      </c>
      <c r="F83" s="6">
        <v>1610</v>
      </c>
      <c r="G83" s="12">
        <v>525062</v>
      </c>
      <c r="H83" s="6">
        <v>25</v>
      </c>
      <c r="I83" s="12">
        <v>7648</v>
      </c>
      <c r="J83" s="6">
        <v>37065</v>
      </c>
      <c r="K83" s="12">
        <v>1278432</v>
      </c>
      <c r="L83" s="7">
        <v>0.26672737383001699</v>
      </c>
      <c r="M83" s="7">
        <v>0.21258057341487399</v>
      </c>
      <c r="N83" s="7">
        <v>3.0966078531354901E-3</v>
      </c>
      <c r="O83" s="15">
        <v>0.51759544490197396</v>
      </c>
    </row>
    <row r="84" spans="1:15" x14ac:dyDescent="0.35">
      <c r="A84" s="60" t="s">
        <v>253</v>
      </c>
      <c r="B84" s="6">
        <v>57900</v>
      </c>
      <c r="C84" s="12">
        <v>8263624</v>
      </c>
      <c r="D84" s="6">
        <v>1190</v>
      </c>
      <c r="E84" s="12">
        <v>650758</v>
      </c>
      <c r="F84" s="6">
        <v>1570</v>
      </c>
      <c r="G84" s="12">
        <v>503534</v>
      </c>
      <c r="H84" s="6">
        <v>17920</v>
      </c>
      <c r="I84" s="12">
        <v>5829130</v>
      </c>
      <c r="J84" s="6">
        <v>37220</v>
      </c>
      <c r="K84" s="12">
        <v>1280203</v>
      </c>
      <c r="L84" s="7">
        <v>7.8749663805184E-2</v>
      </c>
      <c r="M84" s="7">
        <v>6.0933817794719701E-2</v>
      </c>
      <c r="N84" s="7">
        <v>0.70539628325410797</v>
      </c>
      <c r="O84" s="15">
        <v>0.15492023514598899</v>
      </c>
    </row>
    <row r="85" spans="1:15" x14ac:dyDescent="0.35">
      <c r="A85" s="61" t="s">
        <v>254</v>
      </c>
      <c r="B85" s="35">
        <v>10675</v>
      </c>
      <c r="C85" s="62">
        <v>4072800</v>
      </c>
      <c r="D85" s="35">
        <v>10675</v>
      </c>
      <c r="E85" s="62">
        <v>4072800</v>
      </c>
      <c r="F85" s="35">
        <v>0</v>
      </c>
      <c r="G85" s="62">
        <v>0</v>
      </c>
      <c r="H85" s="35">
        <v>0</v>
      </c>
      <c r="I85" s="62">
        <v>0</v>
      </c>
      <c r="J85" s="35">
        <v>0</v>
      </c>
      <c r="K85" s="62">
        <v>0</v>
      </c>
      <c r="L85" s="26">
        <v>1</v>
      </c>
      <c r="M85" s="26">
        <v>0</v>
      </c>
      <c r="N85" s="26">
        <v>0</v>
      </c>
      <c r="O85" s="34">
        <v>0</v>
      </c>
    </row>
    <row r="86" spans="1:15" x14ac:dyDescent="0.35">
      <c r="A86" s="63" t="s">
        <v>255</v>
      </c>
      <c r="B86" s="9">
        <v>160345</v>
      </c>
      <c r="C86" s="64">
        <v>22488810</v>
      </c>
      <c r="D86" s="9">
        <v>15880</v>
      </c>
      <c r="E86" s="64">
        <v>6639900</v>
      </c>
      <c r="F86" s="9">
        <v>31265</v>
      </c>
      <c r="G86" s="64">
        <v>8047000</v>
      </c>
      <c r="H86" s="9">
        <v>17875</v>
      </c>
      <c r="I86" s="64">
        <v>4542500</v>
      </c>
      <c r="J86" s="9">
        <v>95330</v>
      </c>
      <c r="K86" s="64">
        <v>3259410</v>
      </c>
      <c r="L86" s="10">
        <v>0.295253506077022</v>
      </c>
      <c r="M86" s="10">
        <v>0.35782240145209998</v>
      </c>
      <c r="N86" s="10">
        <v>0.201989344923097</v>
      </c>
      <c r="O86" s="16">
        <v>0.14493474754777999</v>
      </c>
    </row>
    <row r="87" spans="1:15" x14ac:dyDescent="0.35">
      <c r="A87" s="63" t="s">
        <v>256</v>
      </c>
      <c r="B87" s="9">
        <v>433845</v>
      </c>
      <c r="C87" s="64">
        <v>29463352</v>
      </c>
      <c r="D87" s="9">
        <v>16320</v>
      </c>
      <c r="E87" s="64">
        <v>6944100</v>
      </c>
      <c r="F87" s="9">
        <v>21025</v>
      </c>
      <c r="G87" s="64">
        <v>5376500</v>
      </c>
      <c r="H87" s="9">
        <v>22570</v>
      </c>
      <c r="I87" s="64">
        <v>5743750</v>
      </c>
      <c r="J87" s="9">
        <v>373930</v>
      </c>
      <c r="K87" s="64">
        <v>11399002</v>
      </c>
      <c r="L87" s="10">
        <v>0.235686018272565</v>
      </c>
      <c r="M87" s="10">
        <v>0.18248093737740601</v>
      </c>
      <c r="N87" s="10">
        <v>0.194945575013759</v>
      </c>
      <c r="O87" s="16">
        <v>0.38688746933627</v>
      </c>
    </row>
    <row r="88" spans="1:15" x14ac:dyDescent="0.35">
      <c r="A88" s="63" t="s">
        <v>257</v>
      </c>
      <c r="B88" s="9">
        <v>508980</v>
      </c>
      <c r="C88" s="64">
        <v>28490834</v>
      </c>
      <c r="D88" s="9">
        <v>14955</v>
      </c>
      <c r="E88" s="64">
        <v>6278103</v>
      </c>
      <c r="F88" s="9">
        <v>15465</v>
      </c>
      <c r="G88" s="64">
        <v>3966313</v>
      </c>
      <c r="H88" s="9">
        <v>17515</v>
      </c>
      <c r="I88" s="64">
        <v>4496130</v>
      </c>
      <c r="J88" s="9">
        <v>461045</v>
      </c>
      <c r="K88" s="64">
        <v>13750288</v>
      </c>
      <c r="L88" s="10">
        <v>0.22035518897683401</v>
      </c>
      <c r="M88" s="10">
        <v>0.13921363515040699</v>
      </c>
      <c r="N88" s="10">
        <v>0.15780970395267699</v>
      </c>
      <c r="O88" s="16">
        <v>0.48262147192008298</v>
      </c>
    </row>
    <row r="89" spans="1:15" x14ac:dyDescent="0.35">
      <c r="A89" s="63" t="s">
        <v>258</v>
      </c>
      <c r="B89" s="9">
        <v>489230</v>
      </c>
      <c r="C89" s="64">
        <v>32151565</v>
      </c>
      <c r="D89" s="9">
        <v>15200</v>
      </c>
      <c r="E89" s="64">
        <v>6728255</v>
      </c>
      <c r="F89" s="9">
        <v>25860</v>
      </c>
      <c r="G89" s="64">
        <v>7010925</v>
      </c>
      <c r="H89" s="9">
        <v>21385</v>
      </c>
      <c r="I89" s="64">
        <v>5804114</v>
      </c>
      <c r="J89" s="9">
        <v>426780</v>
      </c>
      <c r="K89" s="64">
        <v>12608270</v>
      </c>
      <c r="L89" s="10">
        <v>0.209266798394625</v>
      </c>
      <c r="M89" s="10">
        <v>0.218058605290469</v>
      </c>
      <c r="N89" s="10">
        <v>0.18052353495241499</v>
      </c>
      <c r="O89" s="16">
        <v>0.392151061362491</v>
      </c>
    </row>
    <row r="90" spans="1:15" x14ac:dyDescent="0.35">
      <c r="A90" s="63" t="s">
        <v>259</v>
      </c>
      <c r="B90" s="9">
        <v>463080</v>
      </c>
      <c r="C90" s="64">
        <v>35151335</v>
      </c>
      <c r="D90" s="9">
        <v>17450</v>
      </c>
      <c r="E90" s="64">
        <v>8593988</v>
      </c>
      <c r="F90" s="9">
        <v>23630</v>
      </c>
      <c r="G90" s="64">
        <v>7021497</v>
      </c>
      <c r="H90" s="9">
        <v>23245</v>
      </c>
      <c r="I90" s="64">
        <v>6925020</v>
      </c>
      <c r="J90" s="9">
        <v>398760</v>
      </c>
      <c r="K90" s="64">
        <v>12610830</v>
      </c>
      <c r="L90" s="10">
        <v>0.24448540214320799</v>
      </c>
      <c r="M90" s="10">
        <v>0.199750496245026</v>
      </c>
      <c r="N90" s="10">
        <v>0.197005903448668</v>
      </c>
      <c r="O90" s="16">
        <v>0.35875819816309901</v>
      </c>
    </row>
    <row r="91" spans="1:15" x14ac:dyDescent="0.35">
      <c r="A91" s="63" t="s">
        <v>260</v>
      </c>
      <c r="B91" s="9">
        <v>508580</v>
      </c>
      <c r="C91" s="64">
        <v>35653109</v>
      </c>
      <c r="D91" s="9">
        <v>13670</v>
      </c>
      <c r="E91" s="64">
        <v>7236476</v>
      </c>
      <c r="F91" s="9">
        <v>18680</v>
      </c>
      <c r="G91" s="64">
        <v>5946095</v>
      </c>
      <c r="H91" s="9">
        <v>21180</v>
      </c>
      <c r="I91" s="64">
        <v>6774640</v>
      </c>
      <c r="J91" s="9">
        <v>455050</v>
      </c>
      <c r="K91" s="64">
        <v>15695898</v>
      </c>
      <c r="L91" s="10">
        <v>0.202969010645003</v>
      </c>
      <c r="M91" s="10">
        <v>0.166776346442573</v>
      </c>
      <c r="N91" s="10">
        <v>0.190015392753007</v>
      </c>
      <c r="O91" s="16">
        <v>0.44023925015941701</v>
      </c>
    </row>
    <row r="92" spans="1:15" x14ac:dyDescent="0.35">
      <c r="A92" s="63" t="s">
        <v>261</v>
      </c>
      <c r="B92" s="9">
        <v>137000</v>
      </c>
      <c r="C92" s="64">
        <v>13073211</v>
      </c>
      <c r="D92" s="9">
        <v>3465</v>
      </c>
      <c r="E92" s="64">
        <v>1889847</v>
      </c>
      <c r="F92" s="9">
        <v>4570</v>
      </c>
      <c r="G92" s="64">
        <v>1479220</v>
      </c>
      <c r="H92" s="9">
        <v>17965</v>
      </c>
      <c r="I92" s="64">
        <v>5843381</v>
      </c>
      <c r="J92" s="9">
        <v>111000</v>
      </c>
      <c r="K92" s="64">
        <v>3860762</v>
      </c>
      <c r="L92" s="10">
        <v>0.144558752927016</v>
      </c>
      <c r="M92" s="10">
        <v>0.113148948076321</v>
      </c>
      <c r="N92" s="10">
        <v>0.44697370365970102</v>
      </c>
      <c r="O92" s="16">
        <v>0.29531859533696198</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1"/>
  <sheetViews>
    <sheetView workbookViewId="0">
      <selection activeCell="C5" sqref="C5"/>
    </sheetView>
  </sheetViews>
  <sheetFormatPr defaultColWidth="10.58203125" defaultRowHeight="15.5" x14ac:dyDescent="0.35"/>
  <cols>
    <col min="1" max="1" width="32.58203125" customWidth="1"/>
    <col min="2" max="7" width="16.58203125" customWidth="1"/>
  </cols>
  <sheetData>
    <row r="1" spans="1:7" ht="19.5" x14ac:dyDescent="0.45">
      <c r="A1" s="13" t="s">
        <v>464</v>
      </c>
    </row>
    <row r="2" spans="1:7" x14ac:dyDescent="0.35">
      <c r="A2" t="s">
        <v>443</v>
      </c>
    </row>
    <row r="3" spans="1:7" x14ac:dyDescent="0.35">
      <c r="A3" t="s">
        <v>478</v>
      </c>
    </row>
    <row r="4" spans="1:7" ht="62" x14ac:dyDescent="0.35">
      <c r="A4" s="4" t="s">
        <v>405</v>
      </c>
      <c r="B4" s="4" t="s">
        <v>407</v>
      </c>
      <c r="C4" s="4" t="s">
        <v>408</v>
      </c>
      <c r="D4" s="4" t="s">
        <v>395</v>
      </c>
      <c r="E4" s="4" t="s">
        <v>396</v>
      </c>
      <c r="F4" s="4" t="s">
        <v>397</v>
      </c>
      <c r="G4" s="24" t="s">
        <v>398</v>
      </c>
    </row>
    <row r="5" spans="1:7" x14ac:dyDescent="0.35">
      <c r="A5" s="27" t="s">
        <v>174</v>
      </c>
      <c r="B5" s="28">
        <v>108260</v>
      </c>
      <c r="C5" s="36">
        <v>33239570</v>
      </c>
      <c r="D5" s="28">
        <v>47155</v>
      </c>
      <c r="E5" s="36">
        <v>14225594.300000001</v>
      </c>
      <c r="F5" s="28">
        <v>61085</v>
      </c>
      <c r="G5" s="135">
        <v>19013977.949999999</v>
      </c>
    </row>
    <row r="6" spans="1:7" x14ac:dyDescent="0.35">
      <c r="A6" s="5" t="s">
        <v>223</v>
      </c>
      <c r="B6" s="6">
        <v>770</v>
      </c>
      <c r="C6" s="12">
        <v>210895</v>
      </c>
      <c r="D6" s="6">
        <v>760</v>
      </c>
      <c r="E6" s="12">
        <v>208231.7</v>
      </c>
      <c r="F6" s="6">
        <v>10</v>
      </c>
      <c r="G6" s="66">
        <v>2661.35</v>
      </c>
    </row>
    <row r="7" spans="1:7" x14ac:dyDescent="0.35">
      <c r="A7" s="5" t="s">
        <v>224</v>
      </c>
      <c r="B7" s="6">
        <v>65</v>
      </c>
      <c r="C7" s="12">
        <v>18170</v>
      </c>
      <c r="D7" s="6">
        <v>65</v>
      </c>
      <c r="E7" s="12">
        <v>17664.900000000001</v>
      </c>
      <c r="F7" s="6" t="s">
        <v>476</v>
      </c>
      <c r="G7" s="23" t="s">
        <v>476</v>
      </c>
    </row>
    <row r="8" spans="1:7" x14ac:dyDescent="0.35">
      <c r="A8" s="5" t="s">
        <v>225</v>
      </c>
      <c r="B8" s="6">
        <v>6075</v>
      </c>
      <c r="C8" s="12">
        <v>1651670</v>
      </c>
      <c r="D8" s="6">
        <v>5135</v>
      </c>
      <c r="E8" s="12">
        <v>1399809.5</v>
      </c>
      <c r="F8" s="6">
        <v>935</v>
      </c>
      <c r="G8" s="66">
        <v>251858.65</v>
      </c>
    </row>
    <row r="9" spans="1:7" x14ac:dyDescent="0.35">
      <c r="A9" s="5" t="s">
        <v>226</v>
      </c>
      <c r="B9" s="6">
        <v>7835</v>
      </c>
      <c r="C9" s="12">
        <v>2132370</v>
      </c>
      <c r="D9" s="6">
        <v>4315</v>
      </c>
      <c r="E9" s="12">
        <v>1177927.6499999999</v>
      </c>
      <c r="F9" s="6">
        <v>3515</v>
      </c>
      <c r="G9" s="66">
        <v>954439.9</v>
      </c>
    </row>
    <row r="10" spans="1:7" x14ac:dyDescent="0.35">
      <c r="A10" s="5" t="s">
        <v>227</v>
      </c>
      <c r="B10" s="6">
        <v>1640</v>
      </c>
      <c r="C10" s="12">
        <v>472140</v>
      </c>
      <c r="D10" s="6">
        <v>1500</v>
      </c>
      <c r="E10" s="12">
        <v>432797.4</v>
      </c>
      <c r="F10" s="6">
        <v>140</v>
      </c>
      <c r="G10" s="66">
        <v>39344.550000000003</v>
      </c>
    </row>
    <row r="11" spans="1:7" x14ac:dyDescent="0.35">
      <c r="A11" s="5" t="s">
        <v>228</v>
      </c>
      <c r="B11" s="6">
        <v>1200</v>
      </c>
      <c r="C11" s="12">
        <v>356760</v>
      </c>
      <c r="D11" s="6">
        <v>1180</v>
      </c>
      <c r="E11" s="12">
        <v>351673.9</v>
      </c>
      <c r="F11" s="6">
        <v>20</v>
      </c>
      <c r="G11" s="66">
        <v>5085.3500000000004</v>
      </c>
    </row>
    <row r="12" spans="1:7" x14ac:dyDescent="0.35">
      <c r="A12" s="5" t="s">
        <v>229</v>
      </c>
      <c r="B12" s="6">
        <v>20840</v>
      </c>
      <c r="C12" s="12">
        <v>6244125</v>
      </c>
      <c r="D12" s="6">
        <v>1845</v>
      </c>
      <c r="E12" s="12">
        <v>547976.85</v>
      </c>
      <c r="F12" s="6">
        <v>18995</v>
      </c>
      <c r="G12" s="66">
        <v>5696148.0999999996</v>
      </c>
    </row>
    <row r="13" spans="1:7" x14ac:dyDescent="0.35">
      <c r="A13" s="5" t="s">
        <v>230</v>
      </c>
      <c r="B13" s="6">
        <v>1345</v>
      </c>
      <c r="C13" s="12">
        <v>402400</v>
      </c>
      <c r="D13" s="6">
        <v>1150</v>
      </c>
      <c r="E13" s="12">
        <v>344690.8</v>
      </c>
      <c r="F13" s="6">
        <v>195</v>
      </c>
      <c r="G13" s="66">
        <v>57707.1</v>
      </c>
    </row>
    <row r="14" spans="1:7" x14ac:dyDescent="0.35">
      <c r="A14" s="5" t="s">
        <v>231</v>
      </c>
      <c r="B14" s="6">
        <v>1315</v>
      </c>
      <c r="C14" s="12">
        <v>393205</v>
      </c>
      <c r="D14" s="6">
        <v>1250</v>
      </c>
      <c r="E14" s="12">
        <v>374708</v>
      </c>
      <c r="F14" s="6">
        <v>60</v>
      </c>
      <c r="G14" s="66">
        <v>18496.849999999999</v>
      </c>
    </row>
    <row r="15" spans="1:7" x14ac:dyDescent="0.35">
      <c r="A15" s="5" t="s">
        <v>232</v>
      </c>
      <c r="B15" s="6">
        <v>1495</v>
      </c>
      <c r="C15" s="12">
        <v>446360</v>
      </c>
      <c r="D15" s="6">
        <v>1435</v>
      </c>
      <c r="E15" s="12">
        <v>428172.05</v>
      </c>
      <c r="F15" s="6">
        <v>65</v>
      </c>
      <c r="G15" s="66">
        <v>18190.25</v>
      </c>
    </row>
    <row r="16" spans="1:7" x14ac:dyDescent="0.35">
      <c r="A16" s="5" t="s">
        <v>233</v>
      </c>
      <c r="B16" s="6">
        <v>2000</v>
      </c>
      <c r="C16" s="12">
        <v>600090</v>
      </c>
      <c r="D16" s="6">
        <v>1920</v>
      </c>
      <c r="E16" s="12">
        <v>577155</v>
      </c>
      <c r="F16" s="6">
        <v>80</v>
      </c>
      <c r="G16" s="66">
        <v>22932.5</v>
      </c>
    </row>
    <row r="17" spans="1:7" x14ac:dyDescent="0.35">
      <c r="A17" s="5" t="s">
        <v>234</v>
      </c>
      <c r="B17" s="6">
        <v>1475</v>
      </c>
      <c r="C17" s="12">
        <v>442505</v>
      </c>
      <c r="D17" s="6">
        <v>1420</v>
      </c>
      <c r="E17" s="12">
        <v>427287.95</v>
      </c>
      <c r="F17" s="6">
        <v>50</v>
      </c>
      <c r="G17" s="66">
        <v>15216.2</v>
      </c>
    </row>
    <row r="18" spans="1:7" x14ac:dyDescent="0.35">
      <c r="A18" s="5" t="s">
        <v>235</v>
      </c>
      <c r="B18" s="6">
        <v>1035</v>
      </c>
      <c r="C18" s="12">
        <v>310560</v>
      </c>
      <c r="D18" s="6">
        <v>1010</v>
      </c>
      <c r="E18" s="12">
        <v>303486.90000000002</v>
      </c>
      <c r="F18" s="6">
        <v>25</v>
      </c>
      <c r="G18" s="66">
        <v>7072.8</v>
      </c>
    </row>
    <row r="19" spans="1:7" x14ac:dyDescent="0.35">
      <c r="A19" s="5" t="s">
        <v>236</v>
      </c>
      <c r="B19" s="6">
        <v>1540</v>
      </c>
      <c r="C19" s="12">
        <v>464125</v>
      </c>
      <c r="D19" s="6">
        <v>1510</v>
      </c>
      <c r="E19" s="12">
        <v>455900.9</v>
      </c>
      <c r="F19" s="6">
        <v>30</v>
      </c>
      <c r="G19" s="66">
        <v>8224.5499999999993</v>
      </c>
    </row>
    <row r="20" spans="1:7" x14ac:dyDescent="0.35">
      <c r="A20" s="5" t="s">
        <v>237</v>
      </c>
      <c r="B20" s="6">
        <v>1495</v>
      </c>
      <c r="C20" s="12">
        <v>448185</v>
      </c>
      <c r="D20" s="6">
        <v>1450</v>
      </c>
      <c r="E20" s="12">
        <v>434655.45</v>
      </c>
      <c r="F20" s="6">
        <v>45</v>
      </c>
      <c r="G20" s="66">
        <v>13529.15</v>
      </c>
    </row>
    <row r="21" spans="1:7" x14ac:dyDescent="0.35">
      <c r="A21" s="5" t="s">
        <v>238</v>
      </c>
      <c r="B21" s="6">
        <v>1185</v>
      </c>
      <c r="C21" s="12">
        <v>356000</v>
      </c>
      <c r="D21" s="6">
        <v>1185</v>
      </c>
      <c r="E21" s="12">
        <v>355702.9</v>
      </c>
      <c r="F21" s="6" t="s">
        <v>476</v>
      </c>
      <c r="G21" s="23" t="s">
        <v>476</v>
      </c>
    </row>
    <row r="22" spans="1:7" x14ac:dyDescent="0.35">
      <c r="A22" s="5" t="s">
        <v>239</v>
      </c>
      <c r="B22" s="6">
        <v>1115</v>
      </c>
      <c r="C22" s="12">
        <v>350815</v>
      </c>
      <c r="D22" s="6">
        <v>1115</v>
      </c>
      <c r="E22" s="12">
        <v>350816.2</v>
      </c>
      <c r="F22" s="6">
        <v>0</v>
      </c>
      <c r="G22" s="66">
        <v>0</v>
      </c>
    </row>
    <row r="23" spans="1:7" x14ac:dyDescent="0.35">
      <c r="A23" s="5" t="s">
        <v>240</v>
      </c>
      <c r="B23" s="6">
        <v>1480</v>
      </c>
      <c r="C23" s="12">
        <v>473180</v>
      </c>
      <c r="D23" s="6">
        <v>1455</v>
      </c>
      <c r="E23" s="12">
        <v>466262.8</v>
      </c>
      <c r="F23" s="6">
        <v>20</v>
      </c>
      <c r="G23" s="66">
        <v>6917.9</v>
      </c>
    </row>
    <row r="24" spans="1:7" x14ac:dyDescent="0.35">
      <c r="A24" s="5" t="s">
        <v>241</v>
      </c>
      <c r="B24" s="6">
        <v>19410</v>
      </c>
      <c r="C24" s="12">
        <v>6202420</v>
      </c>
      <c r="D24" s="6">
        <v>1340</v>
      </c>
      <c r="E24" s="12">
        <v>421591.15</v>
      </c>
      <c r="F24" s="6">
        <v>18070</v>
      </c>
      <c r="G24" s="66">
        <v>5780829.0499999998</v>
      </c>
    </row>
    <row r="25" spans="1:7" x14ac:dyDescent="0.35">
      <c r="A25" s="5" t="s">
        <v>242</v>
      </c>
      <c r="B25" s="6">
        <v>2370</v>
      </c>
      <c r="C25" s="12">
        <v>757335</v>
      </c>
      <c r="D25" s="6">
        <v>1365</v>
      </c>
      <c r="E25" s="12">
        <v>433520.5</v>
      </c>
      <c r="F25" s="6">
        <v>1005</v>
      </c>
      <c r="G25" s="66">
        <v>323816.95</v>
      </c>
    </row>
    <row r="26" spans="1:7" x14ac:dyDescent="0.35">
      <c r="A26" s="5" t="s">
        <v>243</v>
      </c>
      <c r="B26" s="6">
        <v>1630</v>
      </c>
      <c r="C26" s="12">
        <v>516620</v>
      </c>
      <c r="D26" s="6">
        <v>1560</v>
      </c>
      <c r="E26" s="12">
        <v>494629.85</v>
      </c>
      <c r="F26" s="6">
        <v>70</v>
      </c>
      <c r="G26" s="66">
        <v>21991.75</v>
      </c>
    </row>
    <row r="27" spans="1:7" x14ac:dyDescent="0.35">
      <c r="A27" s="5" t="s">
        <v>244</v>
      </c>
      <c r="B27" s="6">
        <v>1375</v>
      </c>
      <c r="C27" s="12">
        <v>438970</v>
      </c>
      <c r="D27" s="6">
        <v>1340</v>
      </c>
      <c r="E27" s="12">
        <v>426394.2</v>
      </c>
      <c r="F27" s="6">
        <v>40</v>
      </c>
      <c r="G27" s="66">
        <v>12578</v>
      </c>
    </row>
    <row r="28" spans="1:7" x14ac:dyDescent="0.35">
      <c r="A28" s="5" t="s">
        <v>245</v>
      </c>
      <c r="B28" s="6">
        <v>1370</v>
      </c>
      <c r="C28" s="12">
        <v>439240</v>
      </c>
      <c r="D28" s="6">
        <v>1330</v>
      </c>
      <c r="E28" s="12">
        <v>426347.4</v>
      </c>
      <c r="F28" s="6">
        <v>40</v>
      </c>
      <c r="G28" s="66">
        <v>12892.45</v>
      </c>
    </row>
    <row r="29" spans="1:7" x14ac:dyDescent="0.35">
      <c r="A29" s="5" t="s">
        <v>246</v>
      </c>
      <c r="B29" s="6">
        <v>1310</v>
      </c>
      <c r="C29" s="12">
        <v>417590</v>
      </c>
      <c r="D29" s="6">
        <v>1280</v>
      </c>
      <c r="E29" s="12">
        <v>408785</v>
      </c>
      <c r="F29" s="6">
        <v>30</v>
      </c>
      <c r="G29" s="66">
        <v>8804.6</v>
      </c>
    </row>
    <row r="30" spans="1:7" x14ac:dyDescent="0.35">
      <c r="A30" s="5" t="s">
        <v>247</v>
      </c>
      <c r="B30" s="6">
        <v>1150</v>
      </c>
      <c r="C30" s="12">
        <v>365705</v>
      </c>
      <c r="D30" s="6">
        <v>1125</v>
      </c>
      <c r="E30" s="12">
        <v>358158.55</v>
      </c>
      <c r="F30" s="6">
        <v>25</v>
      </c>
      <c r="G30" s="66">
        <v>7546.8</v>
      </c>
    </row>
    <row r="31" spans="1:7" x14ac:dyDescent="0.35">
      <c r="A31" s="5" t="s">
        <v>248</v>
      </c>
      <c r="B31" s="6">
        <v>1440</v>
      </c>
      <c r="C31" s="12">
        <v>460670</v>
      </c>
      <c r="D31" s="6">
        <v>1410</v>
      </c>
      <c r="E31" s="12">
        <v>452179.1</v>
      </c>
      <c r="F31" s="6">
        <v>30</v>
      </c>
      <c r="G31" s="66">
        <v>8490.15</v>
      </c>
    </row>
    <row r="32" spans="1:7" x14ac:dyDescent="0.35">
      <c r="A32" s="5" t="s">
        <v>249</v>
      </c>
      <c r="B32" s="6">
        <v>1280</v>
      </c>
      <c r="C32" s="12">
        <v>408470</v>
      </c>
      <c r="D32" s="6">
        <v>1230</v>
      </c>
      <c r="E32" s="12">
        <v>394005.85</v>
      </c>
      <c r="F32" s="6">
        <v>50</v>
      </c>
      <c r="G32" s="66">
        <v>14464.7</v>
      </c>
    </row>
    <row r="33" spans="1:7" x14ac:dyDescent="0.35">
      <c r="A33" s="5" t="s">
        <v>250</v>
      </c>
      <c r="B33" s="6">
        <v>1235</v>
      </c>
      <c r="C33" s="12">
        <v>394635</v>
      </c>
      <c r="D33" s="6">
        <v>1225</v>
      </c>
      <c r="E33" s="12">
        <v>392119.15</v>
      </c>
      <c r="F33" s="6">
        <v>10</v>
      </c>
      <c r="G33" s="66">
        <v>2515.6</v>
      </c>
    </row>
    <row r="34" spans="1:7" x14ac:dyDescent="0.35">
      <c r="A34" s="5" t="s">
        <v>251</v>
      </c>
      <c r="B34" s="6">
        <v>1185</v>
      </c>
      <c r="C34" s="12">
        <v>383565</v>
      </c>
      <c r="D34" s="6">
        <v>1185</v>
      </c>
      <c r="E34" s="12">
        <v>383251.1</v>
      </c>
      <c r="F34" s="6" t="s">
        <v>476</v>
      </c>
      <c r="G34" s="23" t="s">
        <v>476</v>
      </c>
    </row>
    <row r="35" spans="1:7" x14ac:dyDescent="0.35">
      <c r="A35" s="5" t="s">
        <v>252</v>
      </c>
      <c r="B35" s="6">
        <v>1400</v>
      </c>
      <c r="C35" s="12">
        <v>455705</v>
      </c>
      <c r="D35" s="6">
        <v>1380</v>
      </c>
      <c r="E35" s="12">
        <v>449628.1</v>
      </c>
      <c r="F35" s="6">
        <v>20</v>
      </c>
      <c r="G35" s="66">
        <v>6076.2</v>
      </c>
    </row>
    <row r="36" spans="1:7" x14ac:dyDescent="0.35">
      <c r="A36" s="5" t="s">
        <v>253</v>
      </c>
      <c r="B36" s="6">
        <v>18765</v>
      </c>
      <c r="C36" s="12">
        <v>6098265</v>
      </c>
      <c r="D36" s="6">
        <v>1340</v>
      </c>
      <c r="E36" s="12">
        <v>430770.6</v>
      </c>
      <c r="F36" s="6">
        <v>17425</v>
      </c>
      <c r="G36" s="66">
        <v>5667495.5999999996</v>
      </c>
    </row>
    <row r="37" spans="1:7" x14ac:dyDescent="0.35">
      <c r="A37" s="5" t="s">
        <v>409</v>
      </c>
      <c r="B37" s="6">
        <v>435</v>
      </c>
      <c r="C37" s="12">
        <v>126830</v>
      </c>
      <c r="D37" s="6">
        <v>330</v>
      </c>
      <c r="E37" s="12">
        <v>99292.9</v>
      </c>
      <c r="F37" s="6">
        <v>85</v>
      </c>
      <c r="G37" s="66">
        <v>27536.75</v>
      </c>
    </row>
    <row r="38" spans="1:7" x14ac:dyDescent="0.35">
      <c r="A38" s="52" t="s">
        <v>258</v>
      </c>
      <c r="B38" s="35">
        <v>14740</v>
      </c>
      <c r="C38" s="62">
        <v>4013100</v>
      </c>
      <c r="D38" s="35">
        <v>10275</v>
      </c>
      <c r="E38" s="62">
        <v>2803633.75</v>
      </c>
      <c r="F38" s="35">
        <v>4465</v>
      </c>
      <c r="G38" s="136">
        <v>1209464.8999999999</v>
      </c>
    </row>
    <row r="39" spans="1:7" x14ac:dyDescent="0.35">
      <c r="A39" s="8" t="s">
        <v>259</v>
      </c>
      <c r="B39" s="9">
        <v>36570</v>
      </c>
      <c r="C39" s="64">
        <v>10936450</v>
      </c>
      <c r="D39" s="9">
        <v>16860</v>
      </c>
      <c r="E39" s="64">
        <v>5034208.0999999996</v>
      </c>
      <c r="F39" s="9">
        <v>19705</v>
      </c>
      <c r="G39" s="65">
        <v>5902242.0999999996</v>
      </c>
    </row>
    <row r="40" spans="1:7" x14ac:dyDescent="0.35">
      <c r="A40" s="8" t="s">
        <v>260</v>
      </c>
      <c r="B40" s="9">
        <v>35165</v>
      </c>
      <c r="C40" s="64">
        <v>11225660</v>
      </c>
      <c r="D40" s="9">
        <v>15780</v>
      </c>
      <c r="E40" s="64">
        <v>5024809.75</v>
      </c>
      <c r="F40" s="9">
        <v>19385</v>
      </c>
      <c r="G40" s="65">
        <v>6200847.9500000002</v>
      </c>
    </row>
    <row r="41" spans="1:7" x14ac:dyDescent="0.35">
      <c r="A41" s="8" t="s">
        <v>261</v>
      </c>
      <c r="B41" s="9">
        <v>21350</v>
      </c>
      <c r="C41" s="64">
        <v>6937535</v>
      </c>
      <c r="D41" s="9">
        <v>3905</v>
      </c>
      <c r="E41" s="64">
        <v>1263649.8</v>
      </c>
      <c r="F41" s="9">
        <v>17445</v>
      </c>
      <c r="G41" s="65">
        <v>5673886.25</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3"/>
  <sheetViews>
    <sheetView workbookViewId="0"/>
  </sheetViews>
  <sheetFormatPr defaultColWidth="10.58203125" defaultRowHeight="15.5" x14ac:dyDescent="0.35"/>
  <cols>
    <col min="1" max="1" width="32.58203125" customWidth="1"/>
    <col min="2" max="7" width="16.58203125" customWidth="1"/>
  </cols>
  <sheetData>
    <row r="1" spans="1:7" ht="19.5" x14ac:dyDescent="0.45">
      <c r="A1" s="13" t="s">
        <v>465</v>
      </c>
    </row>
    <row r="2" spans="1:7" x14ac:dyDescent="0.35">
      <c r="A2" t="s">
        <v>31</v>
      </c>
    </row>
    <row r="3" spans="1:7" x14ac:dyDescent="0.35">
      <c r="A3" t="s">
        <v>478</v>
      </c>
    </row>
    <row r="4" spans="1:7" ht="77.5" x14ac:dyDescent="0.35">
      <c r="A4" s="4" t="s">
        <v>410</v>
      </c>
      <c r="B4" s="4" t="s">
        <v>15</v>
      </c>
      <c r="C4" s="4" t="s">
        <v>411</v>
      </c>
      <c r="D4" s="4" t="s">
        <v>412</v>
      </c>
      <c r="E4" s="4" t="s">
        <v>413</v>
      </c>
      <c r="F4" s="4" t="s">
        <v>414</v>
      </c>
      <c r="G4" s="24" t="s">
        <v>415</v>
      </c>
    </row>
    <row r="5" spans="1:7" x14ac:dyDescent="0.35">
      <c r="A5" s="5" t="s">
        <v>416</v>
      </c>
      <c r="B5" s="6">
        <v>10655</v>
      </c>
      <c r="C5" s="6">
        <v>10655</v>
      </c>
      <c r="D5" s="6">
        <v>10655</v>
      </c>
      <c r="E5" s="6" t="s">
        <v>505</v>
      </c>
      <c r="F5" s="6" t="s">
        <v>505</v>
      </c>
      <c r="G5" s="23" t="s">
        <v>505</v>
      </c>
    </row>
    <row r="6" spans="1:7" x14ac:dyDescent="0.35">
      <c r="A6" s="5" t="s">
        <v>417</v>
      </c>
      <c r="B6" s="6">
        <v>60840</v>
      </c>
      <c r="C6" s="6">
        <v>55655</v>
      </c>
      <c r="D6" s="6">
        <v>15765</v>
      </c>
      <c r="E6" s="6">
        <v>30410</v>
      </c>
      <c r="F6" s="6">
        <v>17855</v>
      </c>
      <c r="G6" s="23">
        <v>23650</v>
      </c>
    </row>
    <row r="7" spans="1:7" x14ac:dyDescent="0.35">
      <c r="A7" s="5" t="s">
        <v>418</v>
      </c>
      <c r="B7" s="6">
        <v>71935</v>
      </c>
      <c r="C7" s="6">
        <v>52855</v>
      </c>
      <c r="D7" s="6">
        <v>16125</v>
      </c>
      <c r="E7" s="6">
        <v>20790</v>
      </c>
      <c r="F7" s="6">
        <v>22335</v>
      </c>
      <c r="G7" s="23">
        <v>45710</v>
      </c>
    </row>
    <row r="8" spans="1:7" x14ac:dyDescent="0.35">
      <c r="A8" s="5" t="s">
        <v>419</v>
      </c>
      <c r="B8" s="6">
        <v>67725</v>
      </c>
      <c r="C8" s="6">
        <v>41380</v>
      </c>
      <c r="D8" s="6">
        <v>14795</v>
      </c>
      <c r="E8" s="6">
        <v>15080</v>
      </c>
      <c r="F8" s="6">
        <v>17430</v>
      </c>
      <c r="G8" s="23">
        <v>49435</v>
      </c>
    </row>
    <row r="9" spans="1:7" x14ac:dyDescent="0.35">
      <c r="A9" s="5" t="s">
        <v>420</v>
      </c>
      <c r="B9" s="6">
        <v>72435</v>
      </c>
      <c r="C9" s="6">
        <v>54825</v>
      </c>
      <c r="D9" s="6">
        <v>14995</v>
      </c>
      <c r="E9" s="6">
        <v>25400</v>
      </c>
      <c r="F9" s="6">
        <v>21270</v>
      </c>
      <c r="G9" s="23">
        <v>46420</v>
      </c>
    </row>
    <row r="10" spans="1:7" x14ac:dyDescent="0.35">
      <c r="A10" s="5" t="s">
        <v>421</v>
      </c>
      <c r="B10" s="6">
        <v>73200</v>
      </c>
      <c r="C10" s="6">
        <v>56455</v>
      </c>
      <c r="D10" s="6">
        <v>17160</v>
      </c>
      <c r="E10" s="6">
        <v>23155</v>
      </c>
      <c r="F10" s="6">
        <v>23115</v>
      </c>
      <c r="G10" s="23">
        <v>43560</v>
      </c>
    </row>
    <row r="11" spans="1:7" x14ac:dyDescent="0.35">
      <c r="A11" s="5" t="s">
        <v>422</v>
      </c>
      <c r="B11" s="6">
        <v>69285</v>
      </c>
      <c r="C11" s="6">
        <v>48395</v>
      </c>
      <c r="D11" s="6">
        <v>13560</v>
      </c>
      <c r="E11" s="6">
        <v>18515</v>
      </c>
      <c r="F11" s="6">
        <v>21130</v>
      </c>
      <c r="G11" s="23">
        <v>48565</v>
      </c>
    </row>
    <row r="12" spans="1:7" x14ac:dyDescent="0.35">
      <c r="A12" s="5" t="s">
        <v>423</v>
      </c>
      <c r="B12" s="6">
        <v>54985</v>
      </c>
      <c r="C12" s="6">
        <v>24890</v>
      </c>
      <c r="D12" s="6">
        <v>3460</v>
      </c>
      <c r="E12" s="6">
        <v>4450</v>
      </c>
      <c r="F12" s="6">
        <v>17940</v>
      </c>
      <c r="G12" s="23">
        <v>39470</v>
      </c>
    </row>
    <row r="13" spans="1:7" x14ac:dyDescent="0.35">
      <c r="A13" s="5" t="s">
        <v>424</v>
      </c>
      <c r="B13" s="6">
        <v>169755</v>
      </c>
      <c r="C13" s="6">
        <v>166855</v>
      </c>
      <c r="D13" s="6">
        <v>87175</v>
      </c>
      <c r="E13" s="6">
        <v>110635</v>
      </c>
      <c r="F13" s="6">
        <v>113805</v>
      </c>
      <c r="G13" s="23">
        <v>98540</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93"/>
  <sheetViews>
    <sheetView workbookViewId="0"/>
  </sheetViews>
  <sheetFormatPr defaultColWidth="10.58203125" defaultRowHeight="15.5" x14ac:dyDescent="0.35"/>
  <cols>
    <col min="1" max="1" width="32.58203125" customWidth="1"/>
    <col min="2" max="13" width="16.58203125" customWidth="1"/>
  </cols>
  <sheetData>
    <row r="1" spans="1:13" ht="19.5" x14ac:dyDescent="0.45">
      <c r="A1" s="13" t="s">
        <v>466</v>
      </c>
    </row>
    <row r="2" spans="1:13" x14ac:dyDescent="0.35">
      <c r="A2" t="s">
        <v>443</v>
      </c>
    </row>
    <row r="3" spans="1:13" x14ac:dyDescent="0.35">
      <c r="A3" t="s">
        <v>478</v>
      </c>
    </row>
    <row r="4" spans="1:13" ht="93" x14ac:dyDescent="0.35">
      <c r="A4" s="4" t="s">
        <v>164</v>
      </c>
      <c r="B4" s="4" t="s">
        <v>425</v>
      </c>
      <c r="C4" s="4" t="s">
        <v>426</v>
      </c>
      <c r="D4" s="4" t="s">
        <v>427</v>
      </c>
      <c r="E4" s="4" t="s">
        <v>519</v>
      </c>
      <c r="F4" s="4" t="s">
        <v>428</v>
      </c>
      <c r="G4" s="4" t="s">
        <v>520</v>
      </c>
      <c r="H4" s="4" t="s">
        <v>429</v>
      </c>
      <c r="I4" s="4" t="s">
        <v>521</v>
      </c>
      <c r="J4" s="4" t="s">
        <v>430</v>
      </c>
      <c r="K4" s="4" t="s">
        <v>431</v>
      </c>
      <c r="L4" s="4" t="s">
        <v>432</v>
      </c>
      <c r="M4" s="4" t="s">
        <v>433</v>
      </c>
    </row>
    <row r="5" spans="1:13" x14ac:dyDescent="0.35">
      <c r="A5" s="27" t="s">
        <v>174</v>
      </c>
      <c r="B5" s="28">
        <v>5230</v>
      </c>
      <c r="C5" s="28">
        <v>5215</v>
      </c>
      <c r="D5" s="28">
        <v>2950</v>
      </c>
      <c r="E5" s="28">
        <v>1295</v>
      </c>
      <c r="F5" s="67">
        <v>895</v>
      </c>
      <c r="G5" s="68">
        <v>75</v>
      </c>
      <c r="H5" s="69">
        <v>0.56999999999999995</v>
      </c>
      <c r="I5" s="69">
        <v>0.25</v>
      </c>
      <c r="J5" s="69">
        <v>0.17</v>
      </c>
      <c r="K5" s="70">
        <v>0.01</v>
      </c>
      <c r="L5" s="28">
        <v>10</v>
      </c>
      <c r="M5" s="69">
        <v>0.93</v>
      </c>
    </row>
    <row r="6" spans="1:13" x14ac:dyDescent="0.35">
      <c r="A6" s="5" t="s">
        <v>175</v>
      </c>
      <c r="B6" s="6" t="s">
        <v>476</v>
      </c>
      <c r="C6" s="6">
        <v>0</v>
      </c>
      <c r="D6" s="6">
        <v>0</v>
      </c>
      <c r="E6" s="6">
        <v>0</v>
      </c>
      <c r="F6" s="71">
        <v>0</v>
      </c>
      <c r="G6" s="18">
        <v>0</v>
      </c>
      <c r="H6" s="72">
        <v>0</v>
      </c>
      <c r="I6" s="72">
        <v>0</v>
      </c>
      <c r="J6" s="73">
        <v>0</v>
      </c>
      <c r="K6" s="73">
        <v>0</v>
      </c>
      <c r="L6" s="6" t="s">
        <v>505</v>
      </c>
      <c r="M6" s="72" t="s">
        <v>505</v>
      </c>
    </row>
    <row r="7" spans="1:13" x14ac:dyDescent="0.35">
      <c r="A7" s="5" t="s">
        <v>176</v>
      </c>
      <c r="B7" s="6">
        <v>100</v>
      </c>
      <c r="C7" s="6">
        <v>30</v>
      </c>
      <c r="D7" s="6">
        <v>15</v>
      </c>
      <c r="E7" s="6">
        <v>10</v>
      </c>
      <c r="F7" s="74" t="s">
        <v>476</v>
      </c>
      <c r="G7" s="18">
        <v>0</v>
      </c>
      <c r="H7" s="72">
        <v>0.61</v>
      </c>
      <c r="I7" s="74" t="s">
        <v>476</v>
      </c>
      <c r="J7" s="74" t="s">
        <v>476</v>
      </c>
      <c r="K7" s="72">
        <v>0</v>
      </c>
      <c r="L7">
        <v>11</v>
      </c>
      <c r="M7" s="72">
        <v>1</v>
      </c>
    </row>
    <row r="8" spans="1:13" x14ac:dyDescent="0.35">
      <c r="A8" s="5" t="s">
        <v>177</v>
      </c>
      <c r="B8" s="6">
        <v>135</v>
      </c>
      <c r="C8" s="6">
        <v>115</v>
      </c>
      <c r="D8" s="6">
        <v>60</v>
      </c>
      <c r="E8" s="6">
        <v>35</v>
      </c>
      <c r="F8" s="74">
        <v>15</v>
      </c>
      <c r="G8" s="18">
        <v>0</v>
      </c>
      <c r="H8" s="72">
        <v>0.54</v>
      </c>
      <c r="I8" s="72">
        <v>0.32</v>
      </c>
      <c r="J8" s="72">
        <v>0.13</v>
      </c>
      <c r="K8" s="72">
        <v>0</v>
      </c>
      <c r="L8">
        <v>15</v>
      </c>
      <c r="M8" s="72">
        <v>0.99</v>
      </c>
    </row>
    <row r="9" spans="1:13" x14ac:dyDescent="0.35">
      <c r="A9" s="5" t="s">
        <v>178</v>
      </c>
      <c r="B9" s="6">
        <v>105</v>
      </c>
      <c r="C9" s="6">
        <v>155</v>
      </c>
      <c r="D9" s="6">
        <v>70</v>
      </c>
      <c r="E9" s="6">
        <v>70</v>
      </c>
      <c r="F9" s="74">
        <v>15</v>
      </c>
      <c r="G9" s="18">
        <v>0</v>
      </c>
      <c r="H9" s="72">
        <v>0.44</v>
      </c>
      <c r="I9" s="72">
        <v>0.45</v>
      </c>
      <c r="J9" s="72">
        <v>0.11</v>
      </c>
      <c r="K9" s="72">
        <v>0</v>
      </c>
      <c r="L9">
        <v>14</v>
      </c>
      <c r="M9" s="72">
        <v>0.97</v>
      </c>
    </row>
    <row r="10" spans="1:13" x14ac:dyDescent="0.35">
      <c r="A10" s="5" t="s">
        <v>179</v>
      </c>
      <c r="B10" s="6">
        <v>85</v>
      </c>
      <c r="C10" s="6">
        <v>80</v>
      </c>
      <c r="D10" s="6">
        <v>35</v>
      </c>
      <c r="E10" s="6">
        <v>35</v>
      </c>
      <c r="F10" s="74">
        <v>15</v>
      </c>
      <c r="G10" s="18">
        <v>0</v>
      </c>
      <c r="H10" s="72">
        <v>0.43</v>
      </c>
      <c r="I10" s="72">
        <v>0.41</v>
      </c>
      <c r="J10" s="72">
        <v>0.16</v>
      </c>
      <c r="K10" s="72">
        <v>0</v>
      </c>
      <c r="L10">
        <v>14</v>
      </c>
      <c r="M10" s="72">
        <v>0.97</v>
      </c>
    </row>
    <row r="11" spans="1:13" x14ac:dyDescent="0.35">
      <c r="A11" s="5" t="s">
        <v>180</v>
      </c>
      <c r="B11" s="6">
        <v>155</v>
      </c>
      <c r="C11" s="6">
        <v>130</v>
      </c>
      <c r="D11" s="6">
        <v>70</v>
      </c>
      <c r="E11" s="6">
        <v>45</v>
      </c>
      <c r="F11" s="74">
        <v>20</v>
      </c>
      <c r="G11" s="18">
        <v>0</v>
      </c>
      <c r="H11" s="72">
        <v>0.52</v>
      </c>
      <c r="I11" s="72">
        <v>0.33</v>
      </c>
      <c r="J11" s="72">
        <v>0.16</v>
      </c>
      <c r="K11" s="72">
        <v>0</v>
      </c>
      <c r="L11">
        <v>11</v>
      </c>
      <c r="M11" s="72">
        <v>0.96</v>
      </c>
    </row>
    <row r="12" spans="1:13" x14ac:dyDescent="0.35">
      <c r="A12" s="5" t="s">
        <v>181</v>
      </c>
      <c r="B12" s="6">
        <v>250</v>
      </c>
      <c r="C12" s="6">
        <v>200</v>
      </c>
      <c r="D12" s="6">
        <v>130</v>
      </c>
      <c r="E12" s="6">
        <v>45</v>
      </c>
      <c r="F12" s="74">
        <v>25</v>
      </c>
      <c r="G12" s="18">
        <v>0</v>
      </c>
      <c r="H12" s="72">
        <v>0.64</v>
      </c>
      <c r="I12" s="72">
        <v>0.24</v>
      </c>
      <c r="J12" s="72">
        <v>0.13</v>
      </c>
      <c r="K12" s="72">
        <v>0</v>
      </c>
      <c r="L12">
        <v>9</v>
      </c>
      <c r="M12" s="72">
        <v>0.99</v>
      </c>
    </row>
    <row r="13" spans="1:13" x14ac:dyDescent="0.35">
      <c r="A13" s="5" t="s">
        <v>182</v>
      </c>
      <c r="B13" s="6">
        <v>175</v>
      </c>
      <c r="C13" s="6">
        <v>250</v>
      </c>
      <c r="D13" s="6">
        <v>170</v>
      </c>
      <c r="E13" s="6">
        <v>60</v>
      </c>
      <c r="F13" s="74">
        <v>20</v>
      </c>
      <c r="G13" s="18">
        <v>0</v>
      </c>
      <c r="H13" s="72">
        <v>0.68</v>
      </c>
      <c r="I13" s="72">
        <v>0.24</v>
      </c>
      <c r="J13" s="72">
        <v>0.08</v>
      </c>
      <c r="K13" s="72">
        <v>0</v>
      </c>
      <c r="L13">
        <v>13</v>
      </c>
      <c r="M13" s="72">
        <v>0.97</v>
      </c>
    </row>
    <row r="14" spans="1:13" x14ac:dyDescent="0.35">
      <c r="A14" s="5" t="s">
        <v>183</v>
      </c>
      <c r="B14" s="6">
        <v>85</v>
      </c>
      <c r="C14" s="6">
        <v>100</v>
      </c>
      <c r="D14" s="6">
        <v>60</v>
      </c>
      <c r="E14" s="6">
        <v>25</v>
      </c>
      <c r="F14" s="74">
        <v>10</v>
      </c>
      <c r="G14" s="18">
        <v>0</v>
      </c>
      <c r="H14" s="72">
        <v>0.62</v>
      </c>
      <c r="I14" s="72">
        <v>0.27</v>
      </c>
      <c r="J14" s="72">
        <v>0.11</v>
      </c>
      <c r="K14" s="72">
        <v>0</v>
      </c>
      <c r="L14">
        <v>11</v>
      </c>
      <c r="M14" s="72">
        <v>0.98</v>
      </c>
    </row>
    <row r="15" spans="1:13" x14ac:dyDescent="0.35">
      <c r="A15" s="5" t="s">
        <v>184</v>
      </c>
      <c r="B15" s="6">
        <v>60</v>
      </c>
      <c r="C15" s="6">
        <v>80</v>
      </c>
      <c r="D15" s="6">
        <v>40</v>
      </c>
      <c r="E15" s="6">
        <v>20</v>
      </c>
      <c r="F15" s="74">
        <v>20</v>
      </c>
      <c r="G15" s="18">
        <v>0</v>
      </c>
      <c r="H15" s="72">
        <v>0.51</v>
      </c>
      <c r="I15" s="72">
        <v>0.24</v>
      </c>
      <c r="J15" s="72">
        <v>0.24</v>
      </c>
      <c r="K15" s="72">
        <v>0</v>
      </c>
      <c r="L15">
        <v>10</v>
      </c>
      <c r="M15" s="72">
        <v>0.97</v>
      </c>
    </row>
    <row r="16" spans="1:13" x14ac:dyDescent="0.35">
      <c r="A16" s="5" t="s">
        <v>185</v>
      </c>
      <c r="B16" s="6">
        <v>55</v>
      </c>
      <c r="C16" s="6">
        <v>50</v>
      </c>
      <c r="D16" s="6">
        <v>15</v>
      </c>
      <c r="E16" s="6">
        <v>10</v>
      </c>
      <c r="F16" s="74">
        <v>20</v>
      </c>
      <c r="G16" s="18">
        <v>0</v>
      </c>
      <c r="H16" s="72">
        <v>0.35</v>
      </c>
      <c r="I16" s="72">
        <v>0.2</v>
      </c>
      <c r="J16" s="72">
        <v>0.45</v>
      </c>
      <c r="K16" s="72">
        <v>0</v>
      </c>
      <c r="L16">
        <v>12</v>
      </c>
      <c r="M16" s="72">
        <v>0.96</v>
      </c>
    </row>
    <row r="17" spans="1:13" x14ac:dyDescent="0.35">
      <c r="A17" s="5" t="s">
        <v>186</v>
      </c>
      <c r="B17" s="6">
        <v>40</v>
      </c>
      <c r="C17" s="6">
        <v>50</v>
      </c>
      <c r="D17" s="6">
        <v>25</v>
      </c>
      <c r="E17" s="6">
        <v>10</v>
      </c>
      <c r="F17" s="74">
        <v>15</v>
      </c>
      <c r="G17" s="18">
        <v>0</v>
      </c>
      <c r="H17" s="72">
        <v>0.56000000000000005</v>
      </c>
      <c r="I17" s="72">
        <v>0.17</v>
      </c>
      <c r="J17" s="72">
        <v>0.27</v>
      </c>
      <c r="K17" s="72">
        <v>0</v>
      </c>
      <c r="L17">
        <v>15</v>
      </c>
      <c r="M17" s="72">
        <v>0.94</v>
      </c>
    </row>
    <row r="18" spans="1:13" x14ac:dyDescent="0.35">
      <c r="A18" s="5" t="s">
        <v>187</v>
      </c>
      <c r="B18" s="6">
        <v>35</v>
      </c>
      <c r="C18" s="6">
        <v>45</v>
      </c>
      <c r="D18" s="6">
        <v>20</v>
      </c>
      <c r="E18" s="6">
        <v>10</v>
      </c>
      <c r="F18" s="74">
        <v>15</v>
      </c>
      <c r="G18" s="18">
        <v>0</v>
      </c>
      <c r="H18" s="72">
        <v>0.47</v>
      </c>
      <c r="I18" s="72">
        <v>0.24</v>
      </c>
      <c r="J18" s="72">
        <v>0.28999999999999998</v>
      </c>
      <c r="K18" s="72">
        <v>0</v>
      </c>
      <c r="L18">
        <v>11</v>
      </c>
      <c r="M18" s="72">
        <v>0.94</v>
      </c>
    </row>
    <row r="19" spans="1:13" x14ac:dyDescent="0.35">
      <c r="A19" s="5" t="s">
        <v>188</v>
      </c>
      <c r="B19" s="6">
        <v>60</v>
      </c>
      <c r="C19" s="6">
        <v>40</v>
      </c>
      <c r="D19" s="6">
        <v>10</v>
      </c>
      <c r="E19" s="6">
        <v>5</v>
      </c>
      <c r="F19" s="74">
        <v>20</v>
      </c>
      <c r="G19" s="18">
        <v>0</v>
      </c>
      <c r="H19" s="72">
        <v>0.24</v>
      </c>
      <c r="I19" s="72">
        <v>0.18</v>
      </c>
      <c r="J19" s="72">
        <v>0.57999999999999996</v>
      </c>
      <c r="K19" s="72">
        <v>0</v>
      </c>
      <c r="L19">
        <v>9</v>
      </c>
      <c r="M19" s="72">
        <v>1</v>
      </c>
    </row>
    <row r="20" spans="1:13" x14ac:dyDescent="0.35">
      <c r="A20" s="5" t="s">
        <v>189</v>
      </c>
      <c r="B20" s="6">
        <v>50</v>
      </c>
      <c r="C20" s="6">
        <v>55</v>
      </c>
      <c r="D20" s="6">
        <v>20</v>
      </c>
      <c r="E20" s="6">
        <v>15</v>
      </c>
      <c r="F20" s="74">
        <v>20</v>
      </c>
      <c r="G20" s="18">
        <v>0</v>
      </c>
      <c r="H20" s="72">
        <v>0.39</v>
      </c>
      <c r="I20" s="72">
        <v>0.25</v>
      </c>
      <c r="J20" s="72">
        <v>0.37</v>
      </c>
      <c r="K20" s="72">
        <v>0</v>
      </c>
      <c r="L20">
        <v>12</v>
      </c>
      <c r="M20" s="72">
        <v>1</v>
      </c>
    </row>
    <row r="21" spans="1:13" x14ac:dyDescent="0.35">
      <c r="A21" s="5" t="s">
        <v>190</v>
      </c>
      <c r="B21" s="6">
        <v>60</v>
      </c>
      <c r="C21" s="6">
        <v>55</v>
      </c>
      <c r="D21" s="6">
        <v>30</v>
      </c>
      <c r="E21" s="6">
        <v>20</v>
      </c>
      <c r="F21" s="74">
        <v>10</v>
      </c>
      <c r="G21" s="18">
        <v>0</v>
      </c>
      <c r="H21" s="72">
        <v>0.49</v>
      </c>
      <c r="I21" s="72">
        <v>0.37</v>
      </c>
      <c r="J21" s="72">
        <v>0.14000000000000001</v>
      </c>
      <c r="K21" s="72">
        <v>0</v>
      </c>
      <c r="L21">
        <v>11</v>
      </c>
      <c r="M21" s="72">
        <v>0.98</v>
      </c>
    </row>
    <row r="22" spans="1:13" x14ac:dyDescent="0.35">
      <c r="A22" s="5" t="s">
        <v>191</v>
      </c>
      <c r="B22" s="6">
        <v>95</v>
      </c>
      <c r="C22" s="6">
        <v>90</v>
      </c>
      <c r="D22" s="6">
        <v>30</v>
      </c>
      <c r="E22" s="6">
        <v>10</v>
      </c>
      <c r="F22" s="74">
        <v>45</v>
      </c>
      <c r="G22" s="18">
        <v>0</v>
      </c>
      <c r="H22" s="72">
        <v>0.35</v>
      </c>
      <c r="I22" s="72">
        <v>0.12</v>
      </c>
      <c r="J22" s="72">
        <v>0.53</v>
      </c>
      <c r="K22" s="72">
        <v>0</v>
      </c>
      <c r="L22">
        <v>8</v>
      </c>
      <c r="M22" s="72">
        <v>0.98</v>
      </c>
    </row>
    <row r="23" spans="1:13" x14ac:dyDescent="0.35">
      <c r="A23" s="5" t="s">
        <v>192</v>
      </c>
      <c r="B23" s="6">
        <v>115</v>
      </c>
      <c r="C23" s="6">
        <v>110</v>
      </c>
      <c r="D23" s="6">
        <v>35</v>
      </c>
      <c r="E23" s="6">
        <v>15</v>
      </c>
      <c r="F23" s="74">
        <v>65</v>
      </c>
      <c r="G23" s="18">
        <v>0</v>
      </c>
      <c r="H23" s="72">
        <v>0.32</v>
      </c>
      <c r="I23" s="72">
        <v>0.12</v>
      </c>
      <c r="J23" s="72">
        <v>0.56000000000000005</v>
      </c>
      <c r="K23" s="72">
        <v>0</v>
      </c>
      <c r="L23">
        <v>10</v>
      </c>
      <c r="M23" s="72">
        <v>1</v>
      </c>
    </row>
    <row r="24" spans="1:13" x14ac:dyDescent="0.35">
      <c r="A24" s="5" t="s">
        <v>193</v>
      </c>
      <c r="B24" s="6">
        <v>145</v>
      </c>
      <c r="C24" s="6">
        <v>135</v>
      </c>
      <c r="D24" s="6">
        <v>40</v>
      </c>
      <c r="E24" s="6">
        <v>15</v>
      </c>
      <c r="F24" s="74">
        <v>75</v>
      </c>
      <c r="G24" s="18">
        <v>0</v>
      </c>
      <c r="H24" s="72">
        <v>0.31</v>
      </c>
      <c r="I24" s="72">
        <v>0.13</v>
      </c>
      <c r="J24" s="72">
        <v>0.56000000000000005</v>
      </c>
      <c r="K24" s="72">
        <v>0</v>
      </c>
      <c r="L24">
        <v>11</v>
      </c>
      <c r="M24" s="72">
        <v>0.97</v>
      </c>
    </row>
    <row r="25" spans="1:13" x14ac:dyDescent="0.35">
      <c r="A25" s="5" t="s">
        <v>194</v>
      </c>
      <c r="B25" s="6">
        <v>105</v>
      </c>
      <c r="C25" s="6">
        <v>110</v>
      </c>
      <c r="D25" s="6">
        <v>40</v>
      </c>
      <c r="E25" s="6">
        <v>25</v>
      </c>
      <c r="F25" s="74">
        <v>45</v>
      </c>
      <c r="G25" s="18">
        <v>0</v>
      </c>
      <c r="H25" s="72">
        <v>0.37</v>
      </c>
      <c r="I25" s="72">
        <v>0.24</v>
      </c>
      <c r="J25" s="72">
        <v>0.39</v>
      </c>
      <c r="K25" s="72">
        <v>0</v>
      </c>
      <c r="L25">
        <v>13</v>
      </c>
      <c r="M25" s="72">
        <v>0.94</v>
      </c>
    </row>
    <row r="26" spans="1:13" x14ac:dyDescent="0.35">
      <c r="A26" s="5" t="s">
        <v>195</v>
      </c>
      <c r="B26" s="6">
        <v>95</v>
      </c>
      <c r="C26" s="6">
        <v>90</v>
      </c>
      <c r="D26" s="6">
        <v>30</v>
      </c>
      <c r="E26" s="6">
        <v>20</v>
      </c>
      <c r="F26" s="74">
        <v>35</v>
      </c>
      <c r="G26" s="18">
        <v>0</v>
      </c>
      <c r="H26" s="72">
        <v>0.36</v>
      </c>
      <c r="I26" s="72">
        <v>0.22</v>
      </c>
      <c r="J26" s="72">
        <v>0.42</v>
      </c>
      <c r="K26" s="72">
        <v>0</v>
      </c>
      <c r="L26">
        <v>14</v>
      </c>
      <c r="M26" s="72">
        <v>0.84</v>
      </c>
    </row>
    <row r="27" spans="1:13" x14ac:dyDescent="0.35">
      <c r="A27" s="5" t="s">
        <v>196</v>
      </c>
      <c r="B27" s="6">
        <v>130</v>
      </c>
      <c r="C27" s="6">
        <v>115</v>
      </c>
      <c r="D27" s="6">
        <v>55</v>
      </c>
      <c r="E27" s="6">
        <v>20</v>
      </c>
      <c r="F27" s="74">
        <v>40</v>
      </c>
      <c r="G27" s="18">
        <v>0</v>
      </c>
      <c r="H27" s="72">
        <v>0.45</v>
      </c>
      <c r="I27" s="72">
        <v>0.19</v>
      </c>
      <c r="J27" s="72">
        <v>0.36</v>
      </c>
      <c r="K27" s="72">
        <v>0</v>
      </c>
      <c r="L27">
        <v>13</v>
      </c>
      <c r="M27" s="72">
        <v>0.95</v>
      </c>
    </row>
    <row r="28" spans="1:13" x14ac:dyDescent="0.35">
      <c r="A28" s="5" t="s">
        <v>197</v>
      </c>
      <c r="B28" s="6">
        <v>110</v>
      </c>
      <c r="C28" s="6">
        <v>125</v>
      </c>
      <c r="D28" s="6">
        <v>60</v>
      </c>
      <c r="E28" s="6">
        <v>20</v>
      </c>
      <c r="F28" s="74">
        <v>40</v>
      </c>
      <c r="G28" s="18">
        <v>0</v>
      </c>
      <c r="H28" s="72">
        <v>0.49</v>
      </c>
      <c r="I28" s="72">
        <v>0.17</v>
      </c>
      <c r="J28" s="72">
        <v>0.33</v>
      </c>
      <c r="K28" s="72">
        <v>0</v>
      </c>
      <c r="L28">
        <v>14</v>
      </c>
      <c r="M28" s="72">
        <v>0.9</v>
      </c>
    </row>
    <row r="29" spans="1:13" x14ac:dyDescent="0.35">
      <c r="A29" s="5" t="s">
        <v>198</v>
      </c>
      <c r="B29" s="6">
        <v>90</v>
      </c>
      <c r="C29" s="6">
        <v>105</v>
      </c>
      <c r="D29" s="6">
        <v>45</v>
      </c>
      <c r="E29" s="6">
        <v>20</v>
      </c>
      <c r="F29" s="74">
        <v>40</v>
      </c>
      <c r="G29" s="18">
        <v>0</v>
      </c>
      <c r="H29" s="72">
        <v>0.41</v>
      </c>
      <c r="I29" s="72">
        <v>0.21</v>
      </c>
      <c r="J29" s="72">
        <v>0.38</v>
      </c>
      <c r="K29" s="72">
        <v>0</v>
      </c>
      <c r="L29">
        <v>13</v>
      </c>
      <c r="M29" s="72">
        <v>0.91</v>
      </c>
    </row>
    <row r="30" spans="1:13" x14ac:dyDescent="0.35">
      <c r="A30" s="5" t="s">
        <v>199</v>
      </c>
      <c r="B30" s="6">
        <v>45</v>
      </c>
      <c r="C30" s="6">
        <v>55</v>
      </c>
      <c r="D30" s="6">
        <v>20</v>
      </c>
      <c r="E30" s="6">
        <v>20</v>
      </c>
      <c r="F30" s="74">
        <v>15</v>
      </c>
      <c r="G30" s="18">
        <v>0</v>
      </c>
      <c r="H30" s="72">
        <v>0.37</v>
      </c>
      <c r="I30" s="72">
        <v>0.37</v>
      </c>
      <c r="J30" s="72">
        <v>0.26</v>
      </c>
      <c r="K30" s="72">
        <v>0</v>
      </c>
      <c r="L30">
        <v>10</v>
      </c>
      <c r="M30" s="72">
        <v>0.9</v>
      </c>
    </row>
    <row r="31" spans="1:13" x14ac:dyDescent="0.35">
      <c r="A31" s="5" t="s">
        <v>200</v>
      </c>
      <c r="B31" s="6">
        <v>55</v>
      </c>
      <c r="C31" s="6">
        <v>55</v>
      </c>
      <c r="D31" s="6">
        <v>15</v>
      </c>
      <c r="E31" s="6">
        <v>10</v>
      </c>
      <c r="F31" s="74">
        <v>30</v>
      </c>
      <c r="G31" s="18">
        <v>0</v>
      </c>
      <c r="H31" s="72">
        <v>0.3</v>
      </c>
      <c r="I31" s="72">
        <v>0.17</v>
      </c>
      <c r="J31" s="72">
        <v>0.53</v>
      </c>
      <c r="K31" s="72">
        <v>0</v>
      </c>
      <c r="L31">
        <v>11</v>
      </c>
      <c r="M31" s="72">
        <v>0.92</v>
      </c>
    </row>
    <row r="32" spans="1:13" x14ac:dyDescent="0.35">
      <c r="A32" s="5" t="s">
        <v>201</v>
      </c>
      <c r="B32" s="6">
        <v>70</v>
      </c>
      <c r="C32" s="6">
        <v>65</v>
      </c>
      <c r="D32" s="6">
        <v>20</v>
      </c>
      <c r="E32" s="6">
        <v>15</v>
      </c>
      <c r="F32" s="74">
        <v>30</v>
      </c>
      <c r="G32" s="18">
        <v>0</v>
      </c>
      <c r="H32" s="72">
        <v>0.32</v>
      </c>
      <c r="I32" s="72">
        <v>0.21</v>
      </c>
      <c r="J32" s="72">
        <v>0.48</v>
      </c>
      <c r="K32" s="72">
        <v>0</v>
      </c>
      <c r="L32">
        <v>8</v>
      </c>
      <c r="M32" s="72">
        <v>0.94</v>
      </c>
    </row>
    <row r="33" spans="1:13" x14ac:dyDescent="0.35">
      <c r="A33" s="5" t="s">
        <v>202</v>
      </c>
      <c r="B33" s="6">
        <v>80</v>
      </c>
      <c r="C33" s="6">
        <v>90</v>
      </c>
      <c r="D33" s="6">
        <v>35</v>
      </c>
      <c r="E33" s="6">
        <v>15</v>
      </c>
      <c r="F33" s="74">
        <v>45</v>
      </c>
      <c r="G33" s="18">
        <v>0</v>
      </c>
      <c r="H33" s="72">
        <v>0.37</v>
      </c>
      <c r="I33" s="72">
        <v>0.15</v>
      </c>
      <c r="J33" s="72">
        <v>0.48</v>
      </c>
      <c r="K33" s="72">
        <v>0</v>
      </c>
      <c r="L33">
        <v>6</v>
      </c>
      <c r="M33" s="72">
        <v>0.93</v>
      </c>
    </row>
    <row r="34" spans="1:13" x14ac:dyDescent="0.35">
      <c r="A34" s="5" t="s">
        <v>203</v>
      </c>
      <c r="B34" s="6">
        <v>55</v>
      </c>
      <c r="C34" s="6">
        <v>60</v>
      </c>
      <c r="D34" s="6">
        <v>20</v>
      </c>
      <c r="E34" s="6">
        <v>10</v>
      </c>
      <c r="F34" s="74">
        <v>25</v>
      </c>
      <c r="G34" s="18">
        <v>0</v>
      </c>
      <c r="H34" s="72">
        <v>0.34</v>
      </c>
      <c r="I34" s="72">
        <v>0.2</v>
      </c>
      <c r="J34" s="72">
        <v>0.46</v>
      </c>
      <c r="K34" s="72">
        <v>0</v>
      </c>
      <c r="L34">
        <v>6</v>
      </c>
      <c r="M34" s="72">
        <v>0.97</v>
      </c>
    </row>
    <row r="35" spans="1:13" x14ac:dyDescent="0.35">
      <c r="A35" s="5" t="s">
        <v>204</v>
      </c>
      <c r="B35" s="6">
        <v>55</v>
      </c>
      <c r="C35" s="6">
        <v>50</v>
      </c>
      <c r="D35" s="6">
        <v>15</v>
      </c>
      <c r="E35" s="6">
        <v>10</v>
      </c>
      <c r="F35" s="74">
        <v>30</v>
      </c>
      <c r="G35" s="18">
        <v>0</v>
      </c>
      <c r="H35" s="72">
        <v>0.25</v>
      </c>
      <c r="I35" s="72">
        <v>0.2</v>
      </c>
      <c r="J35" s="72">
        <v>0.55000000000000004</v>
      </c>
      <c r="K35" s="72">
        <v>0</v>
      </c>
      <c r="L35">
        <v>7</v>
      </c>
      <c r="M35" s="72">
        <v>0.91</v>
      </c>
    </row>
    <row r="36" spans="1:13" x14ac:dyDescent="0.35">
      <c r="A36" s="5" t="s">
        <v>205</v>
      </c>
      <c r="B36" s="6">
        <v>65</v>
      </c>
      <c r="C36" s="6">
        <v>65</v>
      </c>
      <c r="D36" s="6">
        <v>20</v>
      </c>
      <c r="E36" s="6">
        <v>15</v>
      </c>
      <c r="F36" s="74">
        <v>30</v>
      </c>
      <c r="G36" s="18">
        <v>0</v>
      </c>
      <c r="H36" s="72">
        <v>0.32</v>
      </c>
      <c r="I36" s="72">
        <v>0.24</v>
      </c>
      <c r="J36" s="72">
        <v>0.44</v>
      </c>
      <c r="K36" s="72">
        <v>0</v>
      </c>
      <c r="L36">
        <v>9</v>
      </c>
      <c r="M36" s="72">
        <v>0.94</v>
      </c>
    </row>
    <row r="37" spans="1:13" x14ac:dyDescent="0.35">
      <c r="A37" s="5" t="s">
        <v>206</v>
      </c>
      <c r="B37" s="6">
        <v>60</v>
      </c>
      <c r="C37" s="6">
        <v>60</v>
      </c>
      <c r="D37" s="6">
        <v>20</v>
      </c>
      <c r="E37" s="6">
        <v>15</v>
      </c>
      <c r="F37" s="74">
        <v>25</v>
      </c>
      <c r="G37" s="18">
        <v>0</v>
      </c>
      <c r="H37" s="72">
        <v>0.33</v>
      </c>
      <c r="I37" s="72">
        <v>0.28000000000000003</v>
      </c>
      <c r="J37" s="72">
        <v>0.39</v>
      </c>
      <c r="K37" s="72">
        <v>0</v>
      </c>
      <c r="L37">
        <v>8</v>
      </c>
      <c r="M37" s="72">
        <v>0.92</v>
      </c>
    </row>
    <row r="38" spans="1:13" x14ac:dyDescent="0.35">
      <c r="A38" s="5" t="s">
        <v>207</v>
      </c>
      <c r="B38" s="6">
        <v>70</v>
      </c>
      <c r="C38" s="6">
        <v>60</v>
      </c>
      <c r="D38" s="6">
        <v>30</v>
      </c>
      <c r="E38" s="6">
        <v>10</v>
      </c>
      <c r="F38" s="74">
        <v>15</v>
      </c>
      <c r="G38" s="18">
        <v>0</v>
      </c>
      <c r="H38" s="72">
        <v>0.53</v>
      </c>
      <c r="I38" s="72">
        <v>0.2</v>
      </c>
      <c r="J38" s="72">
        <v>0.27</v>
      </c>
      <c r="K38" s="72">
        <v>0</v>
      </c>
      <c r="L38">
        <v>6</v>
      </c>
      <c r="M38" s="72">
        <v>1</v>
      </c>
    </row>
    <row r="39" spans="1:13" x14ac:dyDescent="0.35">
      <c r="A39" s="5" t="s">
        <v>208</v>
      </c>
      <c r="B39" s="6">
        <v>50</v>
      </c>
      <c r="C39" s="6">
        <v>65</v>
      </c>
      <c r="D39" s="6">
        <v>25</v>
      </c>
      <c r="E39" s="6">
        <v>15</v>
      </c>
      <c r="F39" s="74">
        <v>25</v>
      </c>
      <c r="G39" s="18">
        <v>0</v>
      </c>
      <c r="H39" s="72">
        <v>0.41</v>
      </c>
      <c r="I39" s="72">
        <v>0.21</v>
      </c>
      <c r="J39" s="72">
        <v>0.38</v>
      </c>
      <c r="K39" s="72">
        <v>0</v>
      </c>
      <c r="L39">
        <v>8</v>
      </c>
      <c r="M39" s="72">
        <v>0.73</v>
      </c>
    </row>
    <row r="40" spans="1:13" x14ac:dyDescent="0.35">
      <c r="A40" s="5" t="s">
        <v>209</v>
      </c>
      <c r="B40" s="6">
        <v>30</v>
      </c>
      <c r="C40" s="6">
        <v>30</v>
      </c>
      <c r="D40" s="6">
        <v>25</v>
      </c>
      <c r="E40" s="6">
        <v>5</v>
      </c>
      <c r="F40" s="74">
        <v>0</v>
      </c>
      <c r="G40" s="18">
        <v>0</v>
      </c>
      <c r="H40" s="72">
        <v>0.77</v>
      </c>
      <c r="I40" s="72">
        <v>0.23</v>
      </c>
      <c r="J40" s="72">
        <v>0</v>
      </c>
      <c r="K40" s="72">
        <v>0</v>
      </c>
      <c r="L40">
        <v>5</v>
      </c>
      <c r="M40" s="72">
        <v>0.97</v>
      </c>
    </row>
    <row r="41" spans="1:13" x14ac:dyDescent="0.35">
      <c r="A41" s="5" t="s">
        <v>210</v>
      </c>
      <c r="B41" s="6">
        <v>25</v>
      </c>
      <c r="C41" s="6">
        <v>25</v>
      </c>
      <c r="D41" s="6">
        <v>20</v>
      </c>
      <c r="E41" s="6">
        <v>5</v>
      </c>
      <c r="F41" s="74">
        <v>0</v>
      </c>
      <c r="G41" s="18">
        <v>0</v>
      </c>
      <c r="H41" s="72">
        <v>0.85</v>
      </c>
      <c r="I41" s="72">
        <v>0.15</v>
      </c>
      <c r="J41" s="72">
        <v>0</v>
      </c>
      <c r="K41" s="72">
        <v>0</v>
      </c>
      <c r="L41">
        <v>5</v>
      </c>
      <c r="M41" s="72">
        <v>0.85</v>
      </c>
    </row>
    <row r="42" spans="1:13" x14ac:dyDescent="0.35">
      <c r="A42" s="5" t="s">
        <v>211</v>
      </c>
      <c r="B42" s="6">
        <v>20</v>
      </c>
      <c r="C42" s="6">
        <v>20</v>
      </c>
      <c r="D42" s="6">
        <v>10</v>
      </c>
      <c r="E42" s="6">
        <v>10</v>
      </c>
      <c r="F42" s="74" t="s">
        <v>476</v>
      </c>
      <c r="G42" s="18">
        <v>0</v>
      </c>
      <c r="H42" s="72">
        <v>0.55000000000000004</v>
      </c>
      <c r="I42" s="74" t="s">
        <v>476</v>
      </c>
      <c r="J42" s="74" t="s">
        <v>476</v>
      </c>
      <c r="K42" s="72">
        <v>0</v>
      </c>
      <c r="L42">
        <v>7</v>
      </c>
      <c r="M42" s="72">
        <v>0.95</v>
      </c>
    </row>
    <row r="43" spans="1:13" x14ac:dyDescent="0.35">
      <c r="A43" s="5" t="s">
        <v>212</v>
      </c>
      <c r="B43" s="6">
        <v>30</v>
      </c>
      <c r="C43" s="6">
        <v>25</v>
      </c>
      <c r="D43" s="6">
        <v>20</v>
      </c>
      <c r="E43" s="6" t="s">
        <v>476</v>
      </c>
      <c r="F43" s="74">
        <v>0</v>
      </c>
      <c r="G43" s="18">
        <v>0</v>
      </c>
      <c r="H43" s="74" t="s">
        <v>476</v>
      </c>
      <c r="I43" s="74" t="s">
        <v>476</v>
      </c>
      <c r="J43" s="72">
        <v>0</v>
      </c>
      <c r="K43" s="72">
        <v>0</v>
      </c>
      <c r="L43">
        <v>4</v>
      </c>
      <c r="M43" s="72">
        <v>1</v>
      </c>
    </row>
    <row r="44" spans="1:13" x14ac:dyDescent="0.35">
      <c r="A44" s="5" t="s">
        <v>213</v>
      </c>
      <c r="B44" s="6">
        <v>45</v>
      </c>
      <c r="C44" s="6">
        <v>55</v>
      </c>
      <c r="D44" s="6">
        <v>45</v>
      </c>
      <c r="E44" s="6">
        <v>10</v>
      </c>
      <c r="F44" s="74">
        <v>0</v>
      </c>
      <c r="G44" s="18">
        <v>0</v>
      </c>
      <c r="H44" s="72">
        <v>0.8</v>
      </c>
      <c r="I44" s="72">
        <v>0.2</v>
      </c>
      <c r="J44" s="72">
        <v>0</v>
      </c>
      <c r="K44" s="72">
        <v>0</v>
      </c>
      <c r="L44">
        <v>7</v>
      </c>
      <c r="M44" s="72">
        <v>0.91</v>
      </c>
    </row>
    <row r="45" spans="1:13" x14ac:dyDescent="0.35">
      <c r="A45" s="5" t="s">
        <v>214</v>
      </c>
      <c r="B45" s="6">
        <v>35</v>
      </c>
      <c r="C45" s="6">
        <v>30</v>
      </c>
      <c r="D45" s="6">
        <v>20</v>
      </c>
      <c r="E45" s="6">
        <v>5</v>
      </c>
      <c r="F45" s="74">
        <v>0</v>
      </c>
      <c r="G45" s="18">
        <v>0</v>
      </c>
      <c r="H45" s="72">
        <v>0.79</v>
      </c>
      <c r="I45" s="72">
        <v>0.21</v>
      </c>
      <c r="J45" s="72">
        <v>0</v>
      </c>
      <c r="K45" s="72">
        <v>0</v>
      </c>
      <c r="L45">
        <v>6</v>
      </c>
      <c r="M45" s="72">
        <v>0.96</v>
      </c>
    </row>
    <row r="46" spans="1:13" x14ac:dyDescent="0.35">
      <c r="A46" s="5" t="s">
        <v>215</v>
      </c>
      <c r="B46" s="6">
        <v>25</v>
      </c>
      <c r="C46" s="6">
        <v>25</v>
      </c>
      <c r="D46" s="6">
        <v>20</v>
      </c>
      <c r="E46" s="6">
        <v>5</v>
      </c>
      <c r="F46" s="74">
        <v>0</v>
      </c>
      <c r="G46" s="18" t="s">
        <v>476</v>
      </c>
      <c r="H46" s="72">
        <v>0.67</v>
      </c>
      <c r="I46" s="74" t="s">
        <v>476</v>
      </c>
      <c r="J46" s="72">
        <v>0</v>
      </c>
      <c r="K46" s="74" t="s">
        <v>476</v>
      </c>
      <c r="L46">
        <v>7</v>
      </c>
      <c r="M46" s="72">
        <v>0.92</v>
      </c>
    </row>
    <row r="47" spans="1:13" x14ac:dyDescent="0.35">
      <c r="A47" s="5" t="s">
        <v>216</v>
      </c>
      <c r="B47" s="6">
        <v>35</v>
      </c>
      <c r="C47" s="6">
        <v>35</v>
      </c>
      <c r="D47" s="6">
        <v>30</v>
      </c>
      <c r="E47" s="6">
        <v>5</v>
      </c>
      <c r="F47" s="74">
        <v>0</v>
      </c>
      <c r="G47" s="18" t="s">
        <v>476</v>
      </c>
      <c r="H47" s="72">
        <v>0.86</v>
      </c>
      <c r="I47" s="74" t="s">
        <v>476</v>
      </c>
      <c r="J47" s="72">
        <v>0</v>
      </c>
      <c r="K47" s="74" t="s">
        <v>476</v>
      </c>
      <c r="L47">
        <v>7</v>
      </c>
      <c r="M47" s="72">
        <v>1</v>
      </c>
    </row>
    <row r="48" spans="1:13" x14ac:dyDescent="0.35">
      <c r="A48" s="5" t="s">
        <v>217</v>
      </c>
      <c r="B48" s="6">
        <v>40</v>
      </c>
      <c r="C48" s="6">
        <v>35</v>
      </c>
      <c r="D48" s="6">
        <v>30</v>
      </c>
      <c r="E48" s="6">
        <v>5</v>
      </c>
      <c r="F48" s="74">
        <v>0</v>
      </c>
      <c r="G48" s="18">
        <v>0</v>
      </c>
      <c r="H48" s="72">
        <v>0.89</v>
      </c>
      <c r="I48" s="72">
        <v>0.11</v>
      </c>
      <c r="J48" s="72">
        <v>0</v>
      </c>
      <c r="K48" s="72">
        <v>0</v>
      </c>
      <c r="L48">
        <v>6</v>
      </c>
      <c r="M48" s="72">
        <v>0.94</v>
      </c>
    </row>
    <row r="49" spans="1:13" x14ac:dyDescent="0.35">
      <c r="A49" s="5" t="s">
        <v>218</v>
      </c>
      <c r="B49" s="6">
        <v>60</v>
      </c>
      <c r="C49" s="6">
        <v>65</v>
      </c>
      <c r="D49" s="6">
        <v>55</v>
      </c>
      <c r="E49" s="6">
        <v>5</v>
      </c>
      <c r="F49" s="74">
        <v>0</v>
      </c>
      <c r="G49" s="18" t="s">
        <v>476</v>
      </c>
      <c r="H49" s="72">
        <v>0.86</v>
      </c>
      <c r="I49" s="74" t="s">
        <v>476</v>
      </c>
      <c r="J49" s="72">
        <v>0</v>
      </c>
      <c r="K49" s="74" t="s">
        <v>476</v>
      </c>
      <c r="L49">
        <v>6</v>
      </c>
      <c r="M49" s="72">
        <v>0.94</v>
      </c>
    </row>
    <row r="50" spans="1:13" x14ac:dyDescent="0.35">
      <c r="A50" s="5" t="s">
        <v>219</v>
      </c>
      <c r="B50" s="6">
        <v>60</v>
      </c>
      <c r="C50" s="6">
        <v>50</v>
      </c>
      <c r="D50" s="6">
        <v>35</v>
      </c>
      <c r="E50" s="6">
        <v>10</v>
      </c>
      <c r="F50" s="74">
        <v>0</v>
      </c>
      <c r="G50" s="18" t="s">
        <v>476</v>
      </c>
      <c r="H50" s="72">
        <v>0.73</v>
      </c>
      <c r="I50" s="74" t="s">
        <v>476</v>
      </c>
      <c r="J50" s="72">
        <v>0</v>
      </c>
      <c r="K50" s="74" t="s">
        <v>476</v>
      </c>
      <c r="L50">
        <v>5</v>
      </c>
      <c r="M50" s="72">
        <v>0.98</v>
      </c>
    </row>
    <row r="51" spans="1:13" x14ac:dyDescent="0.35">
      <c r="A51" s="5" t="s">
        <v>220</v>
      </c>
      <c r="B51" s="6">
        <v>75</v>
      </c>
      <c r="C51" s="6">
        <v>70</v>
      </c>
      <c r="D51" s="6">
        <v>60</v>
      </c>
      <c r="E51" s="6">
        <v>10</v>
      </c>
      <c r="F51" s="74">
        <v>0</v>
      </c>
      <c r="G51" s="18" t="s">
        <v>476</v>
      </c>
      <c r="H51" s="72">
        <v>0.87</v>
      </c>
      <c r="I51" s="74" t="s">
        <v>476</v>
      </c>
      <c r="J51" s="72">
        <v>0</v>
      </c>
      <c r="K51" s="74" t="s">
        <v>476</v>
      </c>
      <c r="L51">
        <v>8</v>
      </c>
      <c r="M51" s="72">
        <v>0.97</v>
      </c>
    </row>
    <row r="52" spans="1:13" x14ac:dyDescent="0.35">
      <c r="A52" s="5" t="s">
        <v>221</v>
      </c>
      <c r="B52" s="6">
        <v>75</v>
      </c>
      <c r="C52" s="6">
        <v>75</v>
      </c>
      <c r="D52" s="6">
        <v>60</v>
      </c>
      <c r="E52" s="6">
        <v>15</v>
      </c>
      <c r="F52" s="74">
        <v>0</v>
      </c>
      <c r="G52" s="18" t="s">
        <v>476</v>
      </c>
      <c r="H52" s="72">
        <v>0.77</v>
      </c>
      <c r="I52" s="74" t="s">
        <v>476</v>
      </c>
      <c r="J52" s="72">
        <v>0</v>
      </c>
      <c r="K52" s="74" t="s">
        <v>476</v>
      </c>
      <c r="L52">
        <v>7</v>
      </c>
      <c r="M52" s="72">
        <v>1</v>
      </c>
    </row>
    <row r="53" spans="1:13" x14ac:dyDescent="0.35">
      <c r="A53" s="5" t="s">
        <v>222</v>
      </c>
      <c r="B53" s="6">
        <v>55</v>
      </c>
      <c r="C53" s="6">
        <v>65</v>
      </c>
      <c r="D53" s="6">
        <v>50</v>
      </c>
      <c r="E53" s="6">
        <v>15</v>
      </c>
      <c r="F53" s="74">
        <v>0</v>
      </c>
      <c r="G53" s="18" t="s">
        <v>476</v>
      </c>
      <c r="H53" s="72">
        <v>0.77</v>
      </c>
      <c r="I53" s="74" t="s">
        <v>476</v>
      </c>
      <c r="J53" s="72">
        <v>0</v>
      </c>
      <c r="K53" s="74" t="s">
        <v>476</v>
      </c>
      <c r="L53">
        <v>8</v>
      </c>
      <c r="M53" s="72">
        <v>1</v>
      </c>
    </row>
    <row r="54" spans="1:13" x14ac:dyDescent="0.35">
      <c r="A54" s="5" t="s">
        <v>223</v>
      </c>
      <c r="B54" s="6">
        <v>35</v>
      </c>
      <c r="C54" s="6">
        <v>40</v>
      </c>
      <c r="D54" s="6">
        <v>30</v>
      </c>
      <c r="E54" s="6">
        <v>10</v>
      </c>
      <c r="F54" s="74">
        <v>0</v>
      </c>
      <c r="G54" s="18" t="s">
        <v>476</v>
      </c>
      <c r="H54" s="72">
        <v>0.72</v>
      </c>
      <c r="I54" s="74" t="s">
        <v>476</v>
      </c>
      <c r="J54" s="72">
        <v>0</v>
      </c>
      <c r="K54" s="74" t="s">
        <v>476</v>
      </c>
      <c r="L54">
        <v>9</v>
      </c>
      <c r="M54" s="72">
        <v>0.79</v>
      </c>
    </row>
    <row r="55" spans="1:13" x14ac:dyDescent="0.35">
      <c r="A55" s="5" t="s">
        <v>224</v>
      </c>
      <c r="B55" s="6">
        <v>60</v>
      </c>
      <c r="C55" s="6">
        <v>50</v>
      </c>
      <c r="D55" s="6">
        <v>40</v>
      </c>
      <c r="E55" s="6">
        <v>5</v>
      </c>
      <c r="F55" s="74">
        <v>0</v>
      </c>
      <c r="G55" s="18">
        <v>0</v>
      </c>
      <c r="H55" s="72">
        <v>0.85</v>
      </c>
      <c r="I55" s="72">
        <v>0.15</v>
      </c>
      <c r="J55" s="72">
        <v>0</v>
      </c>
      <c r="K55" s="72">
        <v>0</v>
      </c>
      <c r="L55">
        <v>6</v>
      </c>
      <c r="M55" s="72">
        <v>0.98</v>
      </c>
    </row>
    <row r="56" spans="1:13" x14ac:dyDescent="0.35">
      <c r="A56" s="5" t="s">
        <v>225</v>
      </c>
      <c r="B56" s="6">
        <v>80</v>
      </c>
      <c r="C56" s="6">
        <v>75</v>
      </c>
      <c r="D56" s="6">
        <v>65</v>
      </c>
      <c r="E56" s="6">
        <v>10</v>
      </c>
      <c r="F56" s="74">
        <v>0</v>
      </c>
      <c r="G56" s="18" t="s">
        <v>476</v>
      </c>
      <c r="H56" s="72">
        <v>0.86</v>
      </c>
      <c r="I56" s="74" t="s">
        <v>476</v>
      </c>
      <c r="J56" s="72">
        <v>0</v>
      </c>
      <c r="K56" s="74" t="s">
        <v>476</v>
      </c>
      <c r="L56">
        <v>5</v>
      </c>
      <c r="M56" s="72">
        <v>1</v>
      </c>
    </row>
    <row r="57" spans="1:13" x14ac:dyDescent="0.35">
      <c r="A57" s="5" t="s">
        <v>226</v>
      </c>
      <c r="B57" s="6">
        <v>80</v>
      </c>
      <c r="C57" s="6">
        <v>75</v>
      </c>
      <c r="D57" s="6">
        <v>60</v>
      </c>
      <c r="E57" s="6">
        <v>15</v>
      </c>
      <c r="F57" s="74">
        <v>0</v>
      </c>
      <c r="G57" s="18" t="s">
        <v>476</v>
      </c>
      <c r="H57" s="72">
        <v>0.79</v>
      </c>
      <c r="I57" s="74" t="s">
        <v>476</v>
      </c>
      <c r="J57" s="72">
        <v>0</v>
      </c>
      <c r="K57" s="74" t="s">
        <v>476</v>
      </c>
      <c r="L57">
        <v>7</v>
      </c>
      <c r="M57" s="72">
        <v>0.99</v>
      </c>
    </row>
    <row r="58" spans="1:13" x14ac:dyDescent="0.35">
      <c r="A58" s="5" t="s">
        <v>227</v>
      </c>
      <c r="B58" s="6">
        <v>80</v>
      </c>
      <c r="C58" s="6">
        <v>80</v>
      </c>
      <c r="D58" s="6">
        <v>65</v>
      </c>
      <c r="E58" s="6">
        <v>10</v>
      </c>
      <c r="F58" s="74">
        <v>0</v>
      </c>
      <c r="G58" s="18">
        <v>5</v>
      </c>
      <c r="H58" s="72">
        <v>0.82</v>
      </c>
      <c r="I58" s="72">
        <v>0.14000000000000001</v>
      </c>
      <c r="J58" s="72">
        <v>0</v>
      </c>
      <c r="K58" s="72">
        <v>0.04</v>
      </c>
      <c r="L58">
        <v>9</v>
      </c>
      <c r="M58" s="72">
        <v>1</v>
      </c>
    </row>
    <row r="59" spans="1:13" x14ac:dyDescent="0.35">
      <c r="A59" s="5" t="s">
        <v>228</v>
      </c>
      <c r="B59" s="6">
        <v>85</v>
      </c>
      <c r="C59" s="6">
        <v>85</v>
      </c>
      <c r="D59" s="6">
        <v>65</v>
      </c>
      <c r="E59" s="6">
        <v>15</v>
      </c>
      <c r="F59" s="74">
        <v>0</v>
      </c>
      <c r="G59" s="18">
        <v>5</v>
      </c>
      <c r="H59" s="72">
        <v>0.75</v>
      </c>
      <c r="I59" s="72">
        <v>0.19</v>
      </c>
      <c r="J59" s="72">
        <v>0</v>
      </c>
      <c r="K59" s="72">
        <v>0.06</v>
      </c>
      <c r="L59">
        <v>10</v>
      </c>
      <c r="M59" s="72">
        <v>0.95</v>
      </c>
    </row>
    <row r="60" spans="1:13" x14ac:dyDescent="0.35">
      <c r="A60" s="5" t="s">
        <v>229</v>
      </c>
      <c r="B60" s="6">
        <v>65</v>
      </c>
      <c r="C60" s="6">
        <v>75</v>
      </c>
      <c r="D60" s="6">
        <v>55</v>
      </c>
      <c r="E60" s="6">
        <v>15</v>
      </c>
      <c r="F60" s="74">
        <v>0</v>
      </c>
      <c r="G60" s="18">
        <v>5</v>
      </c>
      <c r="H60" s="72">
        <v>0.7</v>
      </c>
      <c r="I60" s="72">
        <v>0.22</v>
      </c>
      <c r="J60" s="72">
        <v>0</v>
      </c>
      <c r="K60" s="72">
        <v>0.08</v>
      </c>
      <c r="L60">
        <v>7</v>
      </c>
      <c r="M60" s="72">
        <v>0.96</v>
      </c>
    </row>
    <row r="61" spans="1:13" x14ac:dyDescent="0.35">
      <c r="A61" s="5" t="s">
        <v>230</v>
      </c>
      <c r="B61" s="6">
        <v>55</v>
      </c>
      <c r="C61" s="6">
        <v>55</v>
      </c>
      <c r="D61" s="6">
        <v>40</v>
      </c>
      <c r="E61" s="6">
        <v>15</v>
      </c>
      <c r="F61" s="74">
        <v>0</v>
      </c>
      <c r="G61" s="18" t="s">
        <v>476</v>
      </c>
      <c r="H61" s="72">
        <v>0.69</v>
      </c>
      <c r="I61" s="74" t="s">
        <v>476</v>
      </c>
      <c r="J61" s="72">
        <v>0</v>
      </c>
      <c r="K61" s="74" t="s">
        <v>476</v>
      </c>
      <c r="L61">
        <v>9</v>
      </c>
      <c r="M61" s="72">
        <v>0.94</v>
      </c>
    </row>
    <row r="62" spans="1:13" x14ac:dyDescent="0.35">
      <c r="A62" s="5" t="s">
        <v>231</v>
      </c>
      <c r="B62" s="6">
        <v>65</v>
      </c>
      <c r="C62" s="6">
        <v>55</v>
      </c>
      <c r="D62" s="6">
        <v>35</v>
      </c>
      <c r="E62" s="6">
        <v>20</v>
      </c>
      <c r="F62" s="74">
        <v>0</v>
      </c>
      <c r="G62" s="18" t="s">
        <v>476</v>
      </c>
      <c r="H62" s="72">
        <v>0.65</v>
      </c>
      <c r="I62" s="74" t="s">
        <v>476</v>
      </c>
      <c r="J62" s="72">
        <v>0</v>
      </c>
      <c r="K62" s="74" t="s">
        <v>476</v>
      </c>
      <c r="L62">
        <v>7</v>
      </c>
      <c r="M62" s="72">
        <v>0.96</v>
      </c>
    </row>
    <row r="63" spans="1:13" x14ac:dyDescent="0.35">
      <c r="A63" s="5" t="s">
        <v>232</v>
      </c>
      <c r="B63" s="6">
        <v>55</v>
      </c>
      <c r="C63" s="6">
        <v>65</v>
      </c>
      <c r="D63" s="6">
        <v>40</v>
      </c>
      <c r="E63" s="6">
        <v>25</v>
      </c>
      <c r="F63" s="74">
        <v>0</v>
      </c>
      <c r="G63" s="18" t="s">
        <v>476</v>
      </c>
      <c r="H63" s="72">
        <v>0.62</v>
      </c>
      <c r="I63" s="74" t="s">
        <v>476</v>
      </c>
      <c r="J63" s="72">
        <v>0</v>
      </c>
      <c r="K63" s="74" t="s">
        <v>476</v>
      </c>
      <c r="L63">
        <v>9</v>
      </c>
      <c r="M63" s="72">
        <v>0.83</v>
      </c>
    </row>
    <row r="64" spans="1:13" x14ac:dyDescent="0.35">
      <c r="A64" s="5" t="s">
        <v>233</v>
      </c>
      <c r="B64" s="6">
        <v>60</v>
      </c>
      <c r="C64" s="6">
        <v>55</v>
      </c>
      <c r="D64" s="6">
        <v>40</v>
      </c>
      <c r="E64" s="6">
        <v>15</v>
      </c>
      <c r="F64" s="74">
        <v>0</v>
      </c>
      <c r="G64" s="18">
        <v>5</v>
      </c>
      <c r="H64" s="72">
        <v>0.68</v>
      </c>
      <c r="I64" s="72">
        <v>0.27</v>
      </c>
      <c r="J64" s="72">
        <v>0</v>
      </c>
      <c r="K64" s="72">
        <v>0.05</v>
      </c>
      <c r="L64">
        <v>8</v>
      </c>
      <c r="M64" s="72">
        <v>0.89</v>
      </c>
    </row>
    <row r="65" spans="1:13" x14ac:dyDescent="0.35">
      <c r="A65" s="5" t="s">
        <v>234</v>
      </c>
      <c r="B65" s="6">
        <v>60</v>
      </c>
      <c r="C65" s="6">
        <v>55</v>
      </c>
      <c r="D65" s="6">
        <v>40</v>
      </c>
      <c r="E65" s="6">
        <v>15</v>
      </c>
      <c r="F65" s="74">
        <v>0</v>
      </c>
      <c r="G65" s="18" t="s">
        <v>476</v>
      </c>
      <c r="H65" s="72">
        <v>0.7</v>
      </c>
      <c r="I65" s="74" t="s">
        <v>476</v>
      </c>
      <c r="J65" s="72">
        <v>0</v>
      </c>
      <c r="K65" s="74" t="s">
        <v>476</v>
      </c>
      <c r="L65">
        <v>10</v>
      </c>
      <c r="M65" s="72">
        <v>0.87</v>
      </c>
    </row>
    <row r="66" spans="1:13" x14ac:dyDescent="0.35">
      <c r="A66" s="5" t="s">
        <v>235</v>
      </c>
      <c r="B66" s="6">
        <v>45</v>
      </c>
      <c r="C66" s="6">
        <v>40</v>
      </c>
      <c r="D66" s="6">
        <v>20</v>
      </c>
      <c r="E66" s="6">
        <v>20</v>
      </c>
      <c r="F66" s="74">
        <v>0</v>
      </c>
      <c r="G66" s="18">
        <v>0</v>
      </c>
      <c r="H66" s="72">
        <v>0.51</v>
      </c>
      <c r="I66" s="72">
        <v>0.49</v>
      </c>
      <c r="J66" s="72">
        <v>0</v>
      </c>
      <c r="K66" s="72">
        <v>0</v>
      </c>
      <c r="L66">
        <v>11</v>
      </c>
      <c r="M66" s="72">
        <v>0.95</v>
      </c>
    </row>
    <row r="67" spans="1:13" x14ac:dyDescent="0.35">
      <c r="A67" s="5" t="s">
        <v>236</v>
      </c>
      <c r="B67" s="6">
        <v>50</v>
      </c>
      <c r="C67" s="6">
        <v>50</v>
      </c>
      <c r="D67" s="6">
        <v>30</v>
      </c>
      <c r="E67" s="6">
        <v>20</v>
      </c>
      <c r="F67" s="74">
        <v>0</v>
      </c>
      <c r="G67" s="18">
        <v>0</v>
      </c>
      <c r="H67" s="72">
        <v>0.56999999999999995</v>
      </c>
      <c r="I67" s="72">
        <v>0.43</v>
      </c>
      <c r="J67" s="72">
        <v>0</v>
      </c>
      <c r="K67" s="72">
        <v>0</v>
      </c>
      <c r="L67">
        <v>11</v>
      </c>
      <c r="M67" s="72">
        <v>0.73</v>
      </c>
    </row>
    <row r="68" spans="1:13" x14ac:dyDescent="0.35">
      <c r="A68" s="5" t="s">
        <v>237</v>
      </c>
      <c r="B68" s="6">
        <v>30</v>
      </c>
      <c r="C68" s="6">
        <v>40</v>
      </c>
      <c r="D68" s="6">
        <v>30</v>
      </c>
      <c r="E68" s="6">
        <v>10</v>
      </c>
      <c r="F68" s="74">
        <v>0</v>
      </c>
      <c r="G68" s="18" t="s">
        <v>476</v>
      </c>
      <c r="H68" s="72">
        <v>0.71</v>
      </c>
      <c r="I68" s="74" t="s">
        <v>476</v>
      </c>
      <c r="J68" s="72">
        <v>0</v>
      </c>
      <c r="K68" s="74" t="s">
        <v>476</v>
      </c>
      <c r="L68">
        <v>11</v>
      </c>
      <c r="M68" s="72">
        <v>0.95</v>
      </c>
    </row>
    <row r="69" spans="1:13" x14ac:dyDescent="0.35">
      <c r="A69" s="5" t="s">
        <v>238</v>
      </c>
      <c r="B69" s="6">
        <v>30</v>
      </c>
      <c r="C69" s="6">
        <v>30</v>
      </c>
      <c r="D69" s="6">
        <v>20</v>
      </c>
      <c r="E69" s="6">
        <v>5</v>
      </c>
      <c r="F69" s="74">
        <v>0</v>
      </c>
      <c r="G69" s="18" t="s">
        <v>476</v>
      </c>
      <c r="H69" s="72">
        <v>0.72</v>
      </c>
      <c r="I69" s="74" t="s">
        <v>476</v>
      </c>
      <c r="J69" s="72">
        <v>0</v>
      </c>
      <c r="K69" s="74" t="s">
        <v>476</v>
      </c>
      <c r="L69">
        <v>12</v>
      </c>
      <c r="M69" s="72">
        <v>0.93</v>
      </c>
    </row>
    <row r="70" spans="1:13" x14ac:dyDescent="0.35">
      <c r="A70" s="5" t="s">
        <v>239</v>
      </c>
      <c r="B70" s="6">
        <v>55</v>
      </c>
      <c r="C70" s="6">
        <v>45</v>
      </c>
      <c r="D70" s="6">
        <v>30</v>
      </c>
      <c r="E70" s="6">
        <v>15</v>
      </c>
      <c r="F70" s="74">
        <v>0</v>
      </c>
      <c r="G70" s="18" t="s">
        <v>476</v>
      </c>
      <c r="H70" s="72">
        <v>0.65</v>
      </c>
      <c r="I70" s="74" t="s">
        <v>476</v>
      </c>
      <c r="J70" s="72">
        <v>0</v>
      </c>
      <c r="K70" s="74" t="s">
        <v>476</v>
      </c>
      <c r="L70">
        <v>16</v>
      </c>
      <c r="M70" s="72">
        <v>0.79</v>
      </c>
    </row>
    <row r="71" spans="1:13" x14ac:dyDescent="0.35">
      <c r="A71" s="5" t="s">
        <v>240</v>
      </c>
      <c r="B71" s="6">
        <v>55</v>
      </c>
      <c r="C71" s="6">
        <v>75</v>
      </c>
      <c r="D71" s="6">
        <v>50</v>
      </c>
      <c r="E71" s="6">
        <v>25</v>
      </c>
      <c r="F71" s="74">
        <v>0</v>
      </c>
      <c r="G71" s="18" t="s">
        <v>476</v>
      </c>
      <c r="H71" s="72">
        <v>0.66</v>
      </c>
      <c r="I71" s="74" t="s">
        <v>476</v>
      </c>
      <c r="J71" s="72">
        <v>0</v>
      </c>
      <c r="K71" s="74" t="s">
        <v>476</v>
      </c>
      <c r="L71">
        <v>12</v>
      </c>
      <c r="M71" s="72">
        <v>0.81</v>
      </c>
    </row>
    <row r="72" spans="1:13" x14ac:dyDescent="0.35">
      <c r="A72" s="5" t="s">
        <v>241</v>
      </c>
      <c r="B72" s="6">
        <v>60</v>
      </c>
      <c r="C72" s="6">
        <v>50</v>
      </c>
      <c r="D72" s="6">
        <v>25</v>
      </c>
      <c r="E72" s="6">
        <v>25</v>
      </c>
      <c r="F72" s="74">
        <v>0</v>
      </c>
      <c r="G72" s="18" t="s">
        <v>476</v>
      </c>
      <c r="H72" s="72">
        <v>0.52</v>
      </c>
      <c r="I72" s="74" t="s">
        <v>476</v>
      </c>
      <c r="J72" s="72">
        <v>0</v>
      </c>
      <c r="K72" s="74" t="s">
        <v>476</v>
      </c>
      <c r="L72">
        <v>8</v>
      </c>
      <c r="M72" s="72">
        <v>0.86</v>
      </c>
    </row>
    <row r="73" spans="1:13" x14ac:dyDescent="0.35">
      <c r="A73" s="5" t="s">
        <v>242</v>
      </c>
      <c r="B73" s="6">
        <v>65</v>
      </c>
      <c r="C73" s="6">
        <v>55</v>
      </c>
      <c r="D73" s="6">
        <v>35</v>
      </c>
      <c r="E73" s="6">
        <v>20</v>
      </c>
      <c r="F73" s="74">
        <v>0</v>
      </c>
      <c r="G73" s="18">
        <v>5</v>
      </c>
      <c r="H73" s="72">
        <v>0.57999999999999996</v>
      </c>
      <c r="I73" s="72">
        <v>0.33</v>
      </c>
      <c r="J73" s="72">
        <v>0</v>
      </c>
      <c r="K73" s="72">
        <v>0.09</v>
      </c>
      <c r="L73">
        <v>9</v>
      </c>
      <c r="M73" s="72">
        <v>0.92</v>
      </c>
    </row>
    <row r="74" spans="1:13" x14ac:dyDescent="0.35">
      <c r="A74" s="5" t="s">
        <v>243</v>
      </c>
      <c r="B74" s="6">
        <v>70</v>
      </c>
      <c r="C74" s="6">
        <v>55</v>
      </c>
      <c r="D74" s="6">
        <v>35</v>
      </c>
      <c r="E74" s="6">
        <v>15</v>
      </c>
      <c r="F74" s="74">
        <v>0</v>
      </c>
      <c r="G74" s="18" t="s">
        <v>476</v>
      </c>
      <c r="H74" s="72">
        <v>0.68</v>
      </c>
      <c r="I74" s="74" t="s">
        <v>476</v>
      </c>
      <c r="J74" s="72">
        <v>0</v>
      </c>
      <c r="K74" s="74" t="s">
        <v>476</v>
      </c>
      <c r="L74">
        <v>15</v>
      </c>
      <c r="M74" s="72">
        <v>0.71</v>
      </c>
    </row>
    <row r="75" spans="1:13" x14ac:dyDescent="0.35">
      <c r="A75" s="5" t="s">
        <v>244</v>
      </c>
      <c r="B75" s="6">
        <v>50</v>
      </c>
      <c r="C75" s="6">
        <v>65</v>
      </c>
      <c r="D75" s="6">
        <v>35</v>
      </c>
      <c r="E75" s="6">
        <v>25</v>
      </c>
      <c r="F75" s="74">
        <v>0</v>
      </c>
      <c r="G75" s="18">
        <v>5</v>
      </c>
      <c r="H75" s="72">
        <v>0.56999999999999995</v>
      </c>
      <c r="I75" s="72">
        <v>0.37</v>
      </c>
      <c r="J75" s="72">
        <v>0</v>
      </c>
      <c r="K75" s="72">
        <v>0.06</v>
      </c>
      <c r="L75">
        <v>14</v>
      </c>
      <c r="M75" s="72">
        <v>0.74</v>
      </c>
    </row>
    <row r="76" spans="1:13" x14ac:dyDescent="0.35">
      <c r="A76" s="5" t="s">
        <v>245</v>
      </c>
      <c r="B76" s="6">
        <v>50</v>
      </c>
      <c r="C76" s="6">
        <v>55</v>
      </c>
      <c r="D76" s="6">
        <v>35</v>
      </c>
      <c r="E76" s="6">
        <v>15</v>
      </c>
      <c r="F76" s="74">
        <v>0</v>
      </c>
      <c r="G76" s="18">
        <v>5</v>
      </c>
      <c r="H76" s="72">
        <v>0.61</v>
      </c>
      <c r="I76" s="72">
        <v>0.3</v>
      </c>
      <c r="J76" s="72">
        <v>0</v>
      </c>
      <c r="K76" s="72">
        <v>0.09</v>
      </c>
      <c r="L76">
        <v>13</v>
      </c>
      <c r="M76" s="72">
        <v>0.87</v>
      </c>
    </row>
    <row r="77" spans="1:13" x14ac:dyDescent="0.35">
      <c r="A77" s="5" t="s">
        <v>246</v>
      </c>
      <c r="B77" s="6">
        <v>50</v>
      </c>
      <c r="C77" s="6">
        <v>50</v>
      </c>
      <c r="D77" s="6">
        <v>25</v>
      </c>
      <c r="E77" s="6">
        <v>20</v>
      </c>
      <c r="F77" s="74">
        <v>0</v>
      </c>
      <c r="G77" s="18" t="s">
        <v>476</v>
      </c>
      <c r="H77" s="72">
        <v>0.55000000000000004</v>
      </c>
      <c r="I77" s="74" t="s">
        <v>476</v>
      </c>
      <c r="J77" s="72">
        <v>0</v>
      </c>
      <c r="K77" s="74" t="s">
        <v>476</v>
      </c>
      <c r="L77">
        <v>12</v>
      </c>
      <c r="M77" s="72">
        <v>0.85</v>
      </c>
    </row>
    <row r="78" spans="1:13" x14ac:dyDescent="0.35">
      <c r="A78" s="5" t="s">
        <v>247</v>
      </c>
      <c r="B78" s="6">
        <v>25</v>
      </c>
      <c r="C78" s="6">
        <v>35</v>
      </c>
      <c r="D78" s="6">
        <v>15</v>
      </c>
      <c r="E78" s="6">
        <v>15</v>
      </c>
      <c r="F78" s="74">
        <v>0</v>
      </c>
      <c r="G78" s="18" t="s">
        <v>476</v>
      </c>
      <c r="H78" s="72">
        <v>0.5</v>
      </c>
      <c r="I78" s="74" t="s">
        <v>476</v>
      </c>
      <c r="J78" s="72">
        <v>0</v>
      </c>
      <c r="K78" s="74" t="s">
        <v>476</v>
      </c>
      <c r="L78">
        <v>14</v>
      </c>
      <c r="M78" s="72">
        <v>0.88</v>
      </c>
    </row>
    <row r="79" spans="1:13" x14ac:dyDescent="0.35">
      <c r="A79" s="5" t="s">
        <v>248</v>
      </c>
      <c r="B79" s="6">
        <v>45</v>
      </c>
      <c r="C79" s="6">
        <v>40</v>
      </c>
      <c r="D79" s="6">
        <v>15</v>
      </c>
      <c r="E79" s="6">
        <v>25</v>
      </c>
      <c r="F79" s="74">
        <v>0</v>
      </c>
      <c r="G79" s="18">
        <v>0</v>
      </c>
      <c r="H79" s="72">
        <v>0.41</v>
      </c>
      <c r="I79" s="72">
        <v>0.59</v>
      </c>
      <c r="J79" s="72">
        <v>0</v>
      </c>
      <c r="K79" s="72">
        <v>0</v>
      </c>
      <c r="L79">
        <v>15</v>
      </c>
      <c r="M79" s="72">
        <v>0.78</v>
      </c>
    </row>
    <row r="80" spans="1:13" x14ac:dyDescent="0.35">
      <c r="A80" s="5" t="s">
        <v>249</v>
      </c>
      <c r="B80" s="6">
        <v>35</v>
      </c>
      <c r="C80" s="6">
        <v>35</v>
      </c>
      <c r="D80" s="6">
        <v>25</v>
      </c>
      <c r="E80" s="6">
        <v>5</v>
      </c>
      <c r="F80" s="74">
        <v>0</v>
      </c>
      <c r="G80" s="18">
        <v>5</v>
      </c>
      <c r="H80" s="72">
        <v>0.71</v>
      </c>
      <c r="I80" s="72">
        <v>0.2</v>
      </c>
      <c r="J80" s="72">
        <v>0</v>
      </c>
      <c r="K80" s="72">
        <v>0.09</v>
      </c>
      <c r="L80">
        <v>10</v>
      </c>
      <c r="M80" s="72">
        <v>0.81</v>
      </c>
    </row>
    <row r="81" spans="1:13" x14ac:dyDescent="0.35">
      <c r="A81" s="5" t="s">
        <v>250</v>
      </c>
      <c r="B81" s="6">
        <v>55</v>
      </c>
      <c r="C81" s="6">
        <v>50</v>
      </c>
      <c r="D81" s="6">
        <v>35</v>
      </c>
      <c r="E81" s="6">
        <v>10</v>
      </c>
      <c r="F81" s="74">
        <v>0</v>
      </c>
      <c r="G81" s="18" t="s">
        <v>476</v>
      </c>
      <c r="H81" s="72">
        <v>0.71</v>
      </c>
      <c r="I81" s="74" t="s">
        <v>476</v>
      </c>
      <c r="J81" s="72">
        <v>0</v>
      </c>
      <c r="K81" s="74" t="s">
        <v>476</v>
      </c>
      <c r="L81">
        <v>10</v>
      </c>
      <c r="M81" s="72">
        <v>0.93</v>
      </c>
    </row>
    <row r="82" spans="1:13" x14ac:dyDescent="0.35">
      <c r="A82" s="5" t="s">
        <v>251</v>
      </c>
      <c r="B82" s="6">
        <v>55</v>
      </c>
      <c r="C82" s="6">
        <v>50</v>
      </c>
      <c r="D82" s="6">
        <v>35</v>
      </c>
      <c r="E82" s="6">
        <v>15</v>
      </c>
      <c r="F82" s="6">
        <v>0</v>
      </c>
      <c r="G82" s="18">
        <v>5</v>
      </c>
      <c r="H82" s="72">
        <v>0.68</v>
      </c>
      <c r="I82" s="72">
        <v>0.26</v>
      </c>
      <c r="J82" s="72">
        <v>0</v>
      </c>
      <c r="K82" s="72">
        <v>0.06</v>
      </c>
      <c r="L82">
        <v>11</v>
      </c>
      <c r="M82" s="72">
        <v>0.89</v>
      </c>
    </row>
    <row r="83" spans="1:13" x14ac:dyDescent="0.35">
      <c r="A83" s="5" t="s">
        <v>252</v>
      </c>
      <c r="B83" s="6">
        <v>45</v>
      </c>
      <c r="C83" s="6">
        <v>55</v>
      </c>
      <c r="D83" s="6">
        <v>40</v>
      </c>
      <c r="E83" s="6">
        <v>10</v>
      </c>
      <c r="F83" s="6">
        <v>0</v>
      </c>
      <c r="G83" s="18" t="s">
        <v>476</v>
      </c>
      <c r="H83" s="72">
        <v>0.75</v>
      </c>
      <c r="I83" s="74" t="s">
        <v>476</v>
      </c>
      <c r="J83" s="72">
        <v>0</v>
      </c>
      <c r="K83" s="74" t="s">
        <v>476</v>
      </c>
      <c r="L83">
        <v>11</v>
      </c>
      <c r="M83" s="72">
        <v>0.94</v>
      </c>
    </row>
    <row r="84" spans="1:13" x14ac:dyDescent="0.35">
      <c r="A84" s="5" t="s">
        <v>253</v>
      </c>
      <c r="B84" s="6">
        <v>35</v>
      </c>
      <c r="C84" s="6">
        <v>40</v>
      </c>
      <c r="D84" s="6">
        <v>30</v>
      </c>
      <c r="E84" s="6">
        <v>15</v>
      </c>
      <c r="F84" s="6">
        <v>0</v>
      </c>
      <c r="G84" s="18" t="s">
        <v>476</v>
      </c>
      <c r="H84" s="72">
        <v>0.67</v>
      </c>
      <c r="I84" s="74" t="s">
        <v>476</v>
      </c>
      <c r="J84" s="72">
        <v>0</v>
      </c>
      <c r="K84" s="74" t="s">
        <v>476</v>
      </c>
      <c r="L84">
        <v>9</v>
      </c>
      <c r="M84" s="72">
        <v>0.98</v>
      </c>
    </row>
    <row r="85" spans="1:13" x14ac:dyDescent="0.35">
      <c r="A85" s="52" t="s">
        <v>254</v>
      </c>
      <c r="B85" s="35">
        <v>340</v>
      </c>
      <c r="C85" s="35">
        <v>295</v>
      </c>
      <c r="D85" s="35">
        <v>145</v>
      </c>
      <c r="E85" s="35">
        <v>115</v>
      </c>
      <c r="F85" s="75">
        <v>35</v>
      </c>
      <c r="G85" s="76">
        <v>0</v>
      </c>
      <c r="H85" s="77">
        <v>0.5</v>
      </c>
      <c r="I85" s="77">
        <v>0.39</v>
      </c>
      <c r="J85" s="77">
        <v>0.11</v>
      </c>
      <c r="K85" s="77">
        <v>0</v>
      </c>
      <c r="L85" s="78">
        <v>14</v>
      </c>
      <c r="M85" s="77">
        <v>0.98</v>
      </c>
    </row>
    <row r="86" spans="1:13" x14ac:dyDescent="0.35">
      <c r="A86" s="8" t="s">
        <v>255</v>
      </c>
      <c r="B86" s="9">
        <v>1110</v>
      </c>
      <c r="C86" s="9">
        <v>1130</v>
      </c>
      <c r="D86" s="9">
        <v>625</v>
      </c>
      <c r="E86" s="9">
        <v>300</v>
      </c>
      <c r="F86" s="79">
        <v>210</v>
      </c>
      <c r="G86" s="80">
        <v>0</v>
      </c>
      <c r="H86" s="81">
        <v>0.55000000000000004</v>
      </c>
      <c r="I86" s="81">
        <v>0.26</v>
      </c>
      <c r="J86" s="81">
        <v>0.18</v>
      </c>
      <c r="K86" s="81">
        <v>0</v>
      </c>
      <c r="L86" s="11">
        <v>12</v>
      </c>
      <c r="M86" s="81">
        <v>0.97</v>
      </c>
    </row>
    <row r="87" spans="1:13" x14ac:dyDescent="0.35">
      <c r="A87" s="8" t="s">
        <v>256</v>
      </c>
      <c r="B87" s="9">
        <v>1135</v>
      </c>
      <c r="C87" s="9">
        <v>1140</v>
      </c>
      <c r="D87" s="9">
        <v>430</v>
      </c>
      <c r="E87" s="9">
        <v>210</v>
      </c>
      <c r="F87" s="79">
        <v>505</v>
      </c>
      <c r="G87" s="80">
        <v>0</v>
      </c>
      <c r="H87" s="81">
        <v>0.38</v>
      </c>
      <c r="I87" s="81">
        <v>0.18</v>
      </c>
      <c r="J87" s="81">
        <v>0.44</v>
      </c>
      <c r="K87" s="81">
        <v>0</v>
      </c>
      <c r="L87" s="11">
        <v>12</v>
      </c>
      <c r="M87" s="81">
        <v>0.93</v>
      </c>
    </row>
    <row r="88" spans="1:13" x14ac:dyDescent="0.35">
      <c r="A88" s="8" t="s">
        <v>257</v>
      </c>
      <c r="B88" s="9">
        <v>540</v>
      </c>
      <c r="C88" s="9">
        <v>545</v>
      </c>
      <c r="D88" s="9">
        <v>275</v>
      </c>
      <c r="E88" s="9">
        <v>120</v>
      </c>
      <c r="F88" s="79">
        <v>150</v>
      </c>
      <c r="G88" s="80">
        <v>0</v>
      </c>
      <c r="H88" s="81">
        <v>0.51</v>
      </c>
      <c r="I88" s="81">
        <v>0.22</v>
      </c>
      <c r="J88" s="81">
        <v>0.27</v>
      </c>
      <c r="K88" s="81">
        <v>0</v>
      </c>
      <c r="L88" s="11">
        <v>6</v>
      </c>
      <c r="M88" s="81">
        <v>0.92</v>
      </c>
    </row>
    <row r="89" spans="1:13" x14ac:dyDescent="0.35">
      <c r="A89" s="8" t="s">
        <v>258</v>
      </c>
      <c r="B89" s="9">
        <v>680</v>
      </c>
      <c r="C89" s="9">
        <v>655</v>
      </c>
      <c r="D89" s="9">
        <v>530</v>
      </c>
      <c r="E89" s="9">
        <v>110</v>
      </c>
      <c r="F89" s="79">
        <v>0</v>
      </c>
      <c r="G89" s="80">
        <v>15</v>
      </c>
      <c r="H89" s="81">
        <v>0.81</v>
      </c>
      <c r="I89" s="81">
        <v>0.17</v>
      </c>
      <c r="J89" s="81">
        <v>0</v>
      </c>
      <c r="K89" s="81">
        <v>0.02</v>
      </c>
      <c r="L89" s="11">
        <v>7</v>
      </c>
      <c r="M89" s="81">
        <v>0.97</v>
      </c>
    </row>
    <row r="90" spans="1:13" x14ac:dyDescent="0.35">
      <c r="A90" s="8" t="s">
        <v>259</v>
      </c>
      <c r="B90" s="9">
        <v>680</v>
      </c>
      <c r="C90" s="9">
        <v>690</v>
      </c>
      <c r="D90" s="9">
        <v>475</v>
      </c>
      <c r="E90" s="9">
        <v>190</v>
      </c>
      <c r="F90" s="79">
        <v>0</v>
      </c>
      <c r="G90" s="80">
        <v>25</v>
      </c>
      <c r="H90" s="81">
        <v>0.69</v>
      </c>
      <c r="I90" s="81">
        <v>0.28000000000000003</v>
      </c>
      <c r="J90" s="81">
        <v>0</v>
      </c>
      <c r="K90" s="81">
        <v>0.04</v>
      </c>
      <c r="L90" s="11">
        <v>9</v>
      </c>
      <c r="M90" s="81">
        <v>0.92</v>
      </c>
    </row>
    <row r="91" spans="1:13" x14ac:dyDescent="0.35">
      <c r="A91" s="8" t="s">
        <v>260</v>
      </c>
      <c r="B91" s="9">
        <v>610</v>
      </c>
      <c r="C91" s="9">
        <v>610</v>
      </c>
      <c r="D91" s="9">
        <v>365</v>
      </c>
      <c r="E91" s="9">
        <v>215</v>
      </c>
      <c r="F91" s="79">
        <v>0</v>
      </c>
      <c r="G91" s="80">
        <v>25</v>
      </c>
      <c r="H91" s="81">
        <v>0.6</v>
      </c>
      <c r="I91" s="81">
        <v>0.36</v>
      </c>
      <c r="J91" s="81">
        <v>0</v>
      </c>
      <c r="K91" s="81">
        <v>0.04</v>
      </c>
      <c r="L91" s="11">
        <v>12</v>
      </c>
      <c r="M91" s="81">
        <v>0.83</v>
      </c>
    </row>
    <row r="92" spans="1:13" x14ac:dyDescent="0.35">
      <c r="A92" s="8" t="s">
        <v>261</v>
      </c>
      <c r="B92" s="9">
        <v>135</v>
      </c>
      <c r="C92" s="9">
        <v>150</v>
      </c>
      <c r="D92" s="9">
        <v>105</v>
      </c>
      <c r="E92" s="9">
        <v>40</v>
      </c>
      <c r="F92" s="9">
        <v>0</v>
      </c>
      <c r="G92" s="80">
        <v>5</v>
      </c>
      <c r="H92" s="81">
        <v>0.7</v>
      </c>
      <c r="I92" s="81">
        <v>0.26</v>
      </c>
      <c r="J92" s="81">
        <v>0</v>
      </c>
      <c r="K92" s="81">
        <v>0.04</v>
      </c>
      <c r="L92" s="11">
        <v>10</v>
      </c>
      <c r="M92" s="81">
        <v>0.94</v>
      </c>
    </row>
    <row r="93" spans="1:13" x14ac:dyDescent="0.35">
      <c r="G93" s="18"/>
    </row>
  </sheetData>
  <phoneticPr fontId="8" type="noConversion"/>
  <pageMargins left="0.7" right="0.7" top="0.75" bottom="0.75" header="0.3" footer="0.3"/>
  <pageSetup paperSize="9" orientation="portrait" horizontalDpi="300" verticalDpi="30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2"/>
  <sheetViews>
    <sheetView workbookViewId="0"/>
  </sheetViews>
  <sheetFormatPr defaultColWidth="10.58203125" defaultRowHeight="15.5" x14ac:dyDescent="0.35"/>
  <cols>
    <col min="1" max="1" width="32.58203125" customWidth="1"/>
    <col min="2" max="7" width="16.58203125" customWidth="1"/>
  </cols>
  <sheetData>
    <row r="1" spans="1:16" ht="19.5" x14ac:dyDescent="0.45">
      <c r="A1" s="13" t="s">
        <v>467</v>
      </c>
    </row>
    <row r="2" spans="1:16" x14ac:dyDescent="0.35">
      <c r="A2" t="s">
        <v>31</v>
      </c>
    </row>
    <row r="3" spans="1:16" x14ac:dyDescent="0.35">
      <c r="A3" t="s">
        <v>478</v>
      </c>
    </row>
    <row r="4" spans="1:16" ht="46.5" x14ac:dyDescent="0.35">
      <c r="A4" s="24" t="s">
        <v>164</v>
      </c>
      <c r="B4" s="82" t="s">
        <v>434</v>
      </c>
      <c r="C4" s="82" t="s">
        <v>435</v>
      </c>
      <c r="D4" s="82" t="s">
        <v>436</v>
      </c>
      <c r="E4" s="82" t="s">
        <v>437</v>
      </c>
      <c r="F4" s="82" t="s">
        <v>438</v>
      </c>
      <c r="G4" s="83" t="s">
        <v>439</v>
      </c>
    </row>
    <row r="5" spans="1:16" s="19" customFormat="1" x14ac:dyDescent="0.35">
      <c r="A5" s="84" t="s">
        <v>174</v>
      </c>
      <c r="B5" s="85">
        <v>195</v>
      </c>
      <c r="C5" s="85">
        <v>145</v>
      </c>
      <c r="D5" s="86">
        <v>10</v>
      </c>
      <c r="E5" s="85">
        <v>135</v>
      </c>
      <c r="F5" s="87">
        <v>7.0000000000000007E-2</v>
      </c>
      <c r="G5" s="88">
        <v>0.93</v>
      </c>
      <c r="H5" s="11"/>
      <c r="I5" s="11"/>
      <c r="J5" s="11"/>
      <c r="K5" s="11"/>
      <c r="L5" s="11"/>
      <c r="M5" s="11"/>
      <c r="N5" s="11"/>
      <c r="O5" s="11"/>
      <c r="P5" s="11"/>
    </row>
    <row r="6" spans="1:16" x14ac:dyDescent="0.35">
      <c r="A6" s="60" t="s">
        <v>175</v>
      </c>
      <c r="B6" s="89">
        <v>0</v>
      </c>
      <c r="C6" s="89">
        <v>0</v>
      </c>
      <c r="D6" s="14">
        <v>0</v>
      </c>
      <c r="E6" s="89">
        <v>0</v>
      </c>
      <c r="F6" s="90" t="s">
        <v>505</v>
      </c>
      <c r="G6" s="90" t="s">
        <v>505</v>
      </c>
    </row>
    <row r="7" spans="1:16" x14ac:dyDescent="0.35">
      <c r="A7" s="60" t="s">
        <v>176</v>
      </c>
      <c r="B7" s="89">
        <v>0</v>
      </c>
      <c r="C7" s="89">
        <v>0</v>
      </c>
      <c r="D7" s="14">
        <v>0</v>
      </c>
      <c r="E7" s="89">
        <v>0</v>
      </c>
      <c r="F7" s="91" t="s">
        <v>505</v>
      </c>
      <c r="G7" s="91" t="s">
        <v>505</v>
      </c>
    </row>
    <row r="8" spans="1:16" x14ac:dyDescent="0.35">
      <c r="A8" s="60" t="s">
        <v>177</v>
      </c>
      <c r="B8" s="89" t="s">
        <v>476</v>
      </c>
      <c r="C8" s="89">
        <v>0</v>
      </c>
      <c r="D8" s="14">
        <v>0</v>
      </c>
      <c r="E8" s="89">
        <v>0</v>
      </c>
      <c r="F8" s="91" t="s">
        <v>505</v>
      </c>
      <c r="G8" s="91" t="s">
        <v>505</v>
      </c>
    </row>
    <row r="9" spans="1:16" x14ac:dyDescent="0.35">
      <c r="A9" s="60" t="s">
        <v>178</v>
      </c>
      <c r="B9" s="89">
        <v>5</v>
      </c>
      <c r="C9" s="89">
        <v>0</v>
      </c>
      <c r="D9" s="14">
        <v>0</v>
      </c>
      <c r="E9" s="89">
        <v>0</v>
      </c>
      <c r="F9" s="91" t="s">
        <v>505</v>
      </c>
      <c r="G9" s="91" t="s">
        <v>505</v>
      </c>
    </row>
    <row r="10" spans="1:16" x14ac:dyDescent="0.35">
      <c r="A10" s="60" t="s">
        <v>179</v>
      </c>
      <c r="B10" s="89">
        <v>10</v>
      </c>
      <c r="C10" s="89">
        <v>0</v>
      </c>
      <c r="D10" s="14">
        <v>0</v>
      </c>
      <c r="E10" s="89">
        <v>0</v>
      </c>
      <c r="F10" s="91" t="s">
        <v>505</v>
      </c>
      <c r="G10" s="91" t="s">
        <v>505</v>
      </c>
    </row>
    <row r="11" spans="1:16" x14ac:dyDescent="0.35">
      <c r="A11" s="60" t="s">
        <v>180</v>
      </c>
      <c r="B11" s="89" t="s">
        <v>476</v>
      </c>
      <c r="C11" s="89">
        <v>5</v>
      </c>
      <c r="D11" s="14">
        <v>0</v>
      </c>
      <c r="E11" s="89">
        <v>5</v>
      </c>
      <c r="F11" s="91">
        <v>0</v>
      </c>
      <c r="G11" s="91">
        <v>1</v>
      </c>
    </row>
    <row r="12" spans="1:16" x14ac:dyDescent="0.35">
      <c r="A12" s="60" t="s">
        <v>181</v>
      </c>
      <c r="B12" s="89">
        <v>10</v>
      </c>
      <c r="C12" s="89">
        <v>5</v>
      </c>
      <c r="D12" s="14">
        <v>0</v>
      </c>
      <c r="E12" s="89">
        <v>5</v>
      </c>
      <c r="F12" s="91">
        <v>0</v>
      </c>
      <c r="G12" s="91">
        <v>1</v>
      </c>
    </row>
    <row r="13" spans="1:16" x14ac:dyDescent="0.35">
      <c r="A13" s="60" t="s">
        <v>182</v>
      </c>
      <c r="B13" s="89">
        <v>15</v>
      </c>
      <c r="C13" s="89" t="s">
        <v>476</v>
      </c>
      <c r="D13" s="14">
        <v>0</v>
      </c>
      <c r="E13" s="89" t="s">
        <v>476</v>
      </c>
      <c r="F13" s="91">
        <v>0</v>
      </c>
      <c r="G13" s="91">
        <v>1</v>
      </c>
    </row>
    <row r="14" spans="1:16" x14ac:dyDescent="0.35">
      <c r="A14" s="60" t="s">
        <v>183</v>
      </c>
      <c r="B14" s="89">
        <v>15</v>
      </c>
      <c r="C14" s="89">
        <v>5</v>
      </c>
      <c r="D14" s="14">
        <v>0</v>
      </c>
      <c r="E14" s="89">
        <v>5</v>
      </c>
      <c r="F14" s="91">
        <v>0</v>
      </c>
      <c r="G14" s="91">
        <v>1</v>
      </c>
    </row>
    <row r="15" spans="1:16" x14ac:dyDescent="0.35">
      <c r="A15" s="60" t="s">
        <v>184</v>
      </c>
      <c r="B15" s="89">
        <v>5</v>
      </c>
      <c r="C15" s="89">
        <v>5</v>
      </c>
      <c r="D15" s="14">
        <v>0</v>
      </c>
      <c r="E15" s="89">
        <v>5</v>
      </c>
      <c r="F15" s="91">
        <v>0</v>
      </c>
      <c r="G15" s="91">
        <v>1</v>
      </c>
    </row>
    <row r="16" spans="1:16" x14ac:dyDescent="0.35">
      <c r="A16" s="60" t="s">
        <v>185</v>
      </c>
      <c r="B16" s="89">
        <v>5</v>
      </c>
      <c r="C16" s="89">
        <v>20</v>
      </c>
      <c r="D16" s="14">
        <v>0</v>
      </c>
      <c r="E16" s="89">
        <v>20</v>
      </c>
      <c r="F16" s="91">
        <v>0</v>
      </c>
      <c r="G16" s="91">
        <v>1</v>
      </c>
    </row>
    <row r="17" spans="1:7" x14ac:dyDescent="0.35">
      <c r="A17" s="60" t="s">
        <v>186</v>
      </c>
      <c r="B17" s="89" t="s">
        <v>476</v>
      </c>
      <c r="C17" s="89">
        <v>5</v>
      </c>
      <c r="D17" s="14">
        <v>0</v>
      </c>
      <c r="E17" s="89">
        <v>5</v>
      </c>
      <c r="F17" s="91">
        <v>0</v>
      </c>
      <c r="G17" s="91">
        <v>1</v>
      </c>
    </row>
    <row r="18" spans="1:7" x14ac:dyDescent="0.35">
      <c r="A18" s="60" t="s">
        <v>187</v>
      </c>
      <c r="B18" s="89">
        <v>5</v>
      </c>
      <c r="C18" s="89">
        <v>5</v>
      </c>
      <c r="D18" s="14">
        <v>0</v>
      </c>
      <c r="E18" s="89">
        <v>5</v>
      </c>
      <c r="F18" s="91">
        <v>0</v>
      </c>
      <c r="G18" s="91">
        <v>1</v>
      </c>
    </row>
    <row r="19" spans="1:7" x14ac:dyDescent="0.35">
      <c r="A19" s="60" t="s">
        <v>188</v>
      </c>
      <c r="B19" s="89">
        <v>0</v>
      </c>
      <c r="C19" s="89" t="s">
        <v>476</v>
      </c>
      <c r="D19" s="14">
        <v>0</v>
      </c>
      <c r="E19" s="89" t="s">
        <v>476</v>
      </c>
      <c r="F19" s="91">
        <v>0</v>
      </c>
      <c r="G19" s="91">
        <v>1</v>
      </c>
    </row>
    <row r="20" spans="1:7" x14ac:dyDescent="0.35">
      <c r="A20" s="60" t="s">
        <v>189</v>
      </c>
      <c r="B20" s="89">
        <v>0</v>
      </c>
      <c r="C20" s="89" t="s">
        <v>476</v>
      </c>
      <c r="D20" s="14">
        <v>0</v>
      </c>
      <c r="E20" s="89" t="s">
        <v>476</v>
      </c>
      <c r="F20" s="91">
        <v>0</v>
      </c>
      <c r="G20" s="91">
        <v>1</v>
      </c>
    </row>
    <row r="21" spans="1:7" x14ac:dyDescent="0.35">
      <c r="A21" s="60" t="s">
        <v>190</v>
      </c>
      <c r="B21" s="89" t="s">
        <v>476</v>
      </c>
      <c r="C21" s="89">
        <v>5</v>
      </c>
      <c r="D21" s="14">
        <v>0</v>
      </c>
      <c r="E21" s="89">
        <v>5</v>
      </c>
      <c r="F21" s="91">
        <v>0</v>
      </c>
      <c r="G21" s="91">
        <v>1</v>
      </c>
    </row>
    <row r="22" spans="1:7" x14ac:dyDescent="0.35">
      <c r="A22" s="60" t="s">
        <v>191</v>
      </c>
      <c r="B22" s="89" t="s">
        <v>476</v>
      </c>
      <c r="C22" s="89">
        <v>0</v>
      </c>
      <c r="D22" s="14">
        <v>0</v>
      </c>
      <c r="E22" s="89">
        <v>0</v>
      </c>
      <c r="F22" s="91" t="s">
        <v>505</v>
      </c>
      <c r="G22" s="91" t="s">
        <v>505</v>
      </c>
    </row>
    <row r="23" spans="1:7" x14ac:dyDescent="0.35">
      <c r="A23" s="60" t="s">
        <v>192</v>
      </c>
      <c r="B23" s="89">
        <v>5</v>
      </c>
      <c r="C23" s="89">
        <v>0</v>
      </c>
      <c r="D23" s="14">
        <v>0</v>
      </c>
      <c r="E23" s="89">
        <v>0</v>
      </c>
      <c r="F23" s="91" t="s">
        <v>505</v>
      </c>
      <c r="G23" s="91" t="s">
        <v>505</v>
      </c>
    </row>
    <row r="24" spans="1:7" x14ac:dyDescent="0.35">
      <c r="A24" s="60" t="s">
        <v>193</v>
      </c>
      <c r="B24" s="89">
        <v>5</v>
      </c>
      <c r="C24" s="89" t="s">
        <v>476</v>
      </c>
      <c r="D24" s="14">
        <v>0</v>
      </c>
      <c r="E24" s="89" t="s">
        <v>476</v>
      </c>
      <c r="F24" s="91">
        <v>0</v>
      </c>
      <c r="G24" s="91">
        <v>1</v>
      </c>
    </row>
    <row r="25" spans="1:7" x14ac:dyDescent="0.35">
      <c r="A25" s="60" t="s">
        <v>194</v>
      </c>
      <c r="B25" s="89">
        <v>5</v>
      </c>
      <c r="C25" s="89" t="s">
        <v>476</v>
      </c>
      <c r="D25" s="14" t="s">
        <v>476</v>
      </c>
      <c r="E25" s="89" t="s">
        <v>476</v>
      </c>
      <c r="F25" s="89" t="s">
        <v>476</v>
      </c>
      <c r="G25" s="89" t="s">
        <v>476</v>
      </c>
    </row>
    <row r="26" spans="1:7" x14ac:dyDescent="0.35">
      <c r="A26" s="60" t="s">
        <v>195</v>
      </c>
      <c r="B26" s="89">
        <v>5</v>
      </c>
      <c r="C26" s="89">
        <v>0</v>
      </c>
      <c r="D26" s="14">
        <v>0</v>
      </c>
      <c r="E26" s="89">
        <v>0</v>
      </c>
      <c r="F26" s="91" t="s">
        <v>505</v>
      </c>
      <c r="G26" s="91" t="s">
        <v>505</v>
      </c>
    </row>
    <row r="27" spans="1:7" x14ac:dyDescent="0.35">
      <c r="A27" s="60" t="s">
        <v>196</v>
      </c>
      <c r="B27" s="89">
        <v>5</v>
      </c>
      <c r="C27" s="89" t="s">
        <v>476</v>
      </c>
      <c r="D27" s="14">
        <v>0</v>
      </c>
      <c r="E27" s="89" t="s">
        <v>476</v>
      </c>
      <c r="F27" s="91">
        <v>0</v>
      </c>
      <c r="G27" s="91">
        <v>1</v>
      </c>
    </row>
    <row r="28" spans="1:7" x14ac:dyDescent="0.35">
      <c r="A28" s="60" t="s">
        <v>197</v>
      </c>
      <c r="B28" s="89">
        <v>5</v>
      </c>
      <c r="C28" s="89">
        <v>5</v>
      </c>
      <c r="D28" s="14">
        <v>0</v>
      </c>
      <c r="E28" s="89">
        <v>5</v>
      </c>
      <c r="F28" s="91">
        <v>0</v>
      </c>
      <c r="G28" s="91">
        <v>1</v>
      </c>
    </row>
    <row r="29" spans="1:7" x14ac:dyDescent="0.35">
      <c r="A29" s="60" t="s">
        <v>198</v>
      </c>
      <c r="B29" s="89">
        <v>5</v>
      </c>
      <c r="C29" s="89" t="s">
        <v>476</v>
      </c>
      <c r="D29" s="14" t="s">
        <v>476</v>
      </c>
      <c r="E29" s="89" t="s">
        <v>476</v>
      </c>
      <c r="F29" s="89" t="s">
        <v>476</v>
      </c>
      <c r="G29" s="89" t="s">
        <v>476</v>
      </c>
    </row>
    <row r="30" spans="1:7" x14ac:dyDescent="0.35">
      <c r="A30" s="60" t="s">
        <v>199</v>
      </c>
      <c r="B30" s="89" t="s">
        <v>476</v>
      </c>
      <c r="C30" s="89">
        <v>5</v>
      </c>
      <c r="D30" s="14">
        <v>0</v>
      </c>
      <c r="E30" s="89">
        <v>5</v>
      </c>
      <c r="F30" s="91">
        <v>0</v>
      </c>
      <c r="G30" s="91">
        <v>1</v>
      </c>
    </row>
    <row r="31" spans="1:7" x14ac:dyDescent="0.35">
      <c r="A31" s="60" t="s">
        <v>200</v>
      </c>
      <c r="B31" s="89">
        <v>0</v>
      </c>
      <c r="C31" s="89" t="s">
        <v>476</v>
      </c>
      <c r="D31" s="14">
        <v>0</v>
      </c>
      <c r="E31" s="89" t="s">
        <v>476</v>
      </c>
      <c r="F31" s="91">
        <v>0</v>
      </c>
      <c r="G31" s="91">
        <v>1</v>
      </c>
    </row>
    <row r="32" spans="1:7" x14ac:dyDescent="0.35">
      <c r="A32" s="60" t="s">
        <v>201</v>
      </c>
      <c r="B32" s="89">
        <v>5</v>
      </c>
      <c r="C32" s="89">
        <v>5</v>
      </c>
      <c r="D32" s="14">
        <v>0</v>
      </c>
      <c r="E32" s="89">
        <v>5</v>
      </c>
      <c r="F32" s="91">
        <v>0</v>
      </c>
      <c r="G32" s="91">
        <v>1</v>
      </c>
    </row>
    <row r="33" spans="1:7" x14ac:dyDescent="0.35">
      <c r="A33" s="60" t="s">
        <v>202</v>
      </c>
      <c r="B33" s="89">
        <v>5</v>
      </c>
      <c r="C33" s="89">
        <v>0</v>
      </c>
      <c r="D33" s="14">
        <v>0</v>
      </c>
      <c r="E33" s="89">
        <v>0</v>
      </c>
      <c r="F33" s="91" t="s">
        <v>505</v>
      </c>
      <c r="G33" s="91" t="s">
        <v>505</v>
      </c>
    </row>
    <row r="34" spans="1:7" x14ac:dyDescent="0.35">
      <c r="A34" s="60" t="s">
        <v>203</v>
      </c>
      <c r="B34" s="89" t="s">
        <v>476</v>
      </c>
      <c r="C34" s="89" t="s">
        <v>476</v>
      </c>
      <c r="D34" s="14">
        <v>0</v>
      </c>
      <c r="E34" s="89" t="s">
        <v>476</v>
      </c>
      <c r="F34" s="91">
        <v>0</v>
      </c>
      <c r="G34" s="91">
        <v>1</v>
      </c>
    </row>
    <row r="35" spans="1:7" x14ac:dyDescent="0.35">
      <c r="A35" s="60" t="s">
        <v>204</v>
      </c>
      <c r="B35" s="89" t="s">
        <v>476</v>
      </c>
      <c r="C35" s="89" t="s">
        <v>476</v>
      </c>
      <c r="D35" s="14">
        <v>0</v>
      </c>
      <c r="E35" s="89" t="s">
        <v>476</v>
      </c>
      <c r="F35" s="91">
        <v>0</v>
      </c>
      <c r="G35" s="91">
        <v>1</v>
      </c>
    </row>
    <row r="36" spans="1:7" x14ac:dyDescent="0.35">
      <c r="A36" s="60" t="s">
        <v>205</v>
      </c>
      <c r="B36" s="89">
        <v>0</v>
      </c>
      <c r="C36" s="89">
        <v>0</v>
      </c>
      <c r="D36" s="14">
        <v>0</v>
      </c>
      <c r="E36" s="89">
        <v>0</v>
      </c>
      <c r="F36" s="91" t="s">
        <v>505</v>
      </c>
      <c r="G36" s="91" t="s">
        <v>505</v>
      </c>
    </row>
    <row r="37" spans="1:7" x14ac:dyDescent="0.35">
      <c r="A37" s="60" t="s">
        <v>206</v>
      </c>
      <c r="B37" s="89">
        <v>5</v>
      </c>
      <c r="C37" s="89">
        <v>5</v>
      </c>
      <c r="D37" s="14">
        <v>0</v>
      </c>
      <c r="E37" s="89">
        <v>5</v>
      </c>
      <c r="F37" s="91">
        <v>0</v>
      </c>
      <c r="G37" s="91">
        <v>1</v>
      </c>
    </row>
    <row r="38" spans="1:7" x14ac:dyDescent="0.35">
      <c r="A38" s="60" t="s">
        <v>207</v>
      </c>
      <c r="B38" s="89" t="s">
        <v>476</v>
      </c>
      <c r="C38" s="89">
        <v>0</v>
      </c>
      <c r="D38" s="14">
        <v>0</v>
      </c>
      <c r="E38" s="89">
        <v>0</v>
      </c>
      <c r="F38" s="91" t="s">
        <v>505</v>
      </c>
      <c r="G38" s="91" t="s">
        <v>505</v>
      </c>
    </row>
    <row r="39" spans="1:7" x14ac:dyDescent="0.35">
      <c r="A39" s="60" t="s">
        <v>208</v>
      </c>
      <c r="B39" s="89" t="s">
        <v>476</v>
      </c>
      <c r="C39" s="89">
        <v>0</v>
      </c>
      <c r="D39" s="14">
        <v>0</v>
      </c>
      <c r="E39" s="89">
        <v>0</v>
      </c>
      <c r="F39" s="91" t="s">
        <v>505</v>
      </c>
      <c r="G39" s="91" t="s">
        <v>505</v>
      </c>
    </row>
    <row r="40" spans="1:7" x14ac:dyDescent="0.35">
      <c r="A40" s="60" t="s">
        <v>209</v>
      </c>
      <c r="B40" s="89">
        <v>5</v>
      </c>
      <c r="C40" s="89" t="s">
        <v>476</v>
      </c>
      <c r="D40" s="14">
        <v>0</v>
      </c>
      <c r="E40" s="89" t="s">
        <v>476</v>
      </c>
      <c r="F40" s="91">
        <v>0</v>
      </c>
      <c r="G40" s="91">
        <v>1</v>
      </c>
    </row>
    <row r="41" spans="1:7" x14ac:dyDescent="0.35">
      <c r="A41" s="60" t="s">
        <v>210</v>
      </c>
      <c r="B41" s="89">
        <v>0</v>
      </c>
      <c r="C41" s="89" t="s">
        <v>476</v>
      </c>
      <c r="D41" s="14" t="s">
        <v>476</v>
      </c>
      <c r="E41" s="89">
        <v>0</v>
      </c>
      <c r="F41" s="91">
        <v>1</v>
      </c>
      <c r="G41" s="91">
        <v>0</v>
      </c>
    </row>
    <row r="42" spans="1:7" x14ac:dyDescent="0.35">
      <c r="A42" s="60" t="s">
        <v>211</v>
      </c>
      <c r="B42" s="89">
        <v>5</v>
      </c>
      <c r="C42" s="89" t="s">
        <v>476</v>
      </c>
      <c r="D42" s="14">
        <v>0</v>
      </c>
      <c r="E42" s="89" t="s">
        <v>476</v>
      </c>
      <c r="F42" s="91">
        <v>0</v>
      </c>
      <c r="G42" s="91">
        <v>1</v>
      </c>
    </row>
    <row r="43" spans="1:7" x14ac:dyDescent="0.35">
      <c r="A43" s="60" t="s">
        <v>212</v>
      </c>
      <c r="B43" s="89">
        <v>0</v>
      </c>
      <c r="C43" s="89" t="s">
        <v>476</v>
      </c>
      <c r="D43" s="14">
        <v>0</v>
      </c>
      <c r="E43" s="89" t="s">
        <v>476</v>
      </c>
      <c r="F43" s="91">
        <v>0</v>
      </c>
      <c r="G43" s="91">
        <v>1</v>
      </c>
    </row>
    <row r="44" spans="1:7" x14ac:dyDescent="0.35">
      <c r="A44" s="60" t="s">
        <v>213</v>
      </c>
      <c r="B44" s="89" t="s">
        <v>476</v>
      </c>
      <c r="C44" s="89" t="s">
        <v>476</v>
      </c>
      <c r="D44" s="14" t="s">
        <v>476</v>
      </c>
      <c r="E44" s="89" t="s">
        <v>476</v>
      </c>
      <c r="F44" s="89" t="s">
        <v>476</v>
      </c>
      <c r="G44" s="89" t="s">
        <v>476</v>
      </c>
    </row>
    <row r="45" spans="1:7" x14ac:dyDescent="0.35">
      <c r="A45" s="60" t="s">
        <v>214</v>
      </c>
      <c r="B45" s="89">
        <v>0</v>
      </c>
      <c r="C45" s="89">
        <v>0</v>
      </c>
      <c r="D45" s="14">
        <v>0</v>
      </c>
      <c r="E45" s="89">
        <v>0</v>
      </c>
      <c r="F45" s="91" t="s">
        <v>505</v>
      </c>
      <c r="G45" s="91" t="s">
        <v>505</v>
      </c>
    </row>
    <row r="46" spans="1:7" x14ac:dyDescent="0.35">
      <c r="A46" s="60" t="s">
        <v>215</v>
      </c>
      <c r="B46" s="89" t="s">
        <v>476</v>
      </c>
      <c r="C46" s="89">
        <v>0</v>
      </c>
      <c r="D46" s="14">
        <v>0</v>
      </c>
      <c r="E46" s="89">
        <v>0</v>
      </c>
      <c r="F46" s="91" t="s">
        <v>505</v>
      </c>
      <c r="G46" s="91" t="s">
        <v>505</v>
      </c>
    </row>
    <row r="47" spans="1:7" x14ac:dyDescent="0.35">
      <c r="A47" s="60" t="s">
        <v>216</v>
      </c>
      <c r="B47" s="89">
        <v>0</v>
      </c>
      <c r="C47" s="89" t="s">
        <v>476</v>
      </c>
      <c r="D47" s="14">
        <v>0</v>
      </c>
      <c r="E47" s="89" t="s">
        <v>476</v>
      </c>
      <c r="F47" s="91">
        <v>0</v>
      </c>
      <c r="G47" s="91">
        <v>1</v>
      </c>
    </row>
    <row r="48" spans="1:7" x14ac:dyDescent="0.35">
      <c r="A48" s="60" t="s">
        <v>217</v>
      </c>
      <c r="B48" s="89">
        <v>0</v>
      </c>
      <c r="C48" s="89">
        <v>0</v>
      </c>
      <c r="D48" s="14">
        <v>0</v>
      </c>
      <c r="E48" s="89">
        <v>0</v>
      </c>
      <c r="F48" s="91" t="s">
        <v>505</v>
      </c>
      <c r="G48" s="91" t="s">
        <v>505</v>
      </c>
    </row>
    <row r="49" spans="1:7" x14ac:dyDescent="0.35">
      <c r="A49" s="60" t="s">
        <v>218</v>
      </c>
      <c r="B49" s="89">
        <v>0</v>
      </c>
      <c r="C49" s="89" t="s">
        <v>476</v>
      </c>
      <c r="D49" s="14">
        <v>0</v>
      </c>
      <c r="E49" s="89" t="s">
        <v>476</v>
      </c>
      <c r="F49" s="91">
        <v>0</v>
      </c>
      <c r="G49" s="91">
        <v>1</v>
      </c>
    </row>
    <row r="50" spans="1:7" x14ac:dyDescent="0.35">
      <c r="A50" s="60" t="s">
        <v>219</v>
      </c>
      <c r="B50" s="89">
        <v>0</v>
      </c>
      <c r="C50" s="89">
        <v>0</v>
      </c>
      <c r="D50" s="14">
        <v>0</v>
      </c>
      <c r="E50" s="89">
        <v>0</v>
      </c>
      <c r="F50" s="91" t="s">
        <v>505</v>
      </c>
      <c r="G50" s="91" t="s">
        <v>505</v>
      </c>
    </row>
    <row r="51" spans="1:7" x14ac:dyDescent="0.35">
      <c r="A51" s="60" t="s">
        <v>220</v>
      </c>
      <c r="B51" s="89">
        <v>5</v>
      </c>
      <c r="C51" s="89">
        <v>0</v>
      </c>
      <c r="D51" s="14">
        <v>0</v>
      </c>
      <c r="E51" s="89">
        <v>0</v>
      </c>
      <c r="F51" s="91" t="s">
        <v>505</v>
      </c>
      <c r="G51" s="91" t="s">
        <v>505</v>
      </c>
    </row>
    <row r="52" spans="1:7" x14ac:dyDescent="0.35">
      <c r="A52" s="60" t="s">
        <v>221</v>
      </c>
      <c r="B52" s="89" t="s">
        <v>476</v>
      </c>
      <c r="C52" s="89">
        <v>0</v>
      </c>
      <c r="D52" s="14">
        <v>0</v>
      </c>
      <c r="E52" s="89">
        <v>0</v>
      </c>
      <c r="F52" s="91" t="s">
        <v>505</v>
      </c>
      <c r="G52" s="91" t="s">
        <v>505</v>
      </c>
    </row>
    <row r="53" spans="1:7" x14ac:dyDescent="0.35">
      <c r="A53" s="60" t="s">
        <v>222</v>
      </c>
      <c r="B53" s="89" t="s">
        <v>476</v>
      </c>
      <c r="C53" s="89" t="s">
        <v>476</v>
      </c>
      <c r="D53" s="14">
        <v>0</v>
      </c>
      <c r="E53" s="89" t="s">
        <v>476</v>
      </c>
      <c r="F53" s="91">
        <v>0</v>
      </c>
      <c r="G53" s="91">
        <v>1</v>
      </c>
    </row>
    <row r="54" spans="1:7" x14ac:dyDescent="0.35">
      <c r="A54" s="60" t="s">
        <v>223</v>
      </c>
      <c r="B54" s="89" t="s">
        <v>476</v>
      </c>
      <c r="C54" s="89" t="s">
        <v>476</v>
      </c>
      <c r="D54" s="14">
        <v>0</v>
      </c>
      <c r="E54" s="89" t="s">
        <v>476</v>
      </c>
      <c r="F54" s="91">
        <v>0</v>
      </c>
      <c r="G54" s="91">
        <v>1</v>
      </c>
    </row>
    <row r="55" spans="1:7" x14ac:dyDescent="0.35">
      <c r="A55" s="60" t="s">
        <v>224</v>
      </c>
      <c r="B55" s="89">
        <v>0</v>
      </c>
      <c r="C55" s="89" t="s">
        <v>476</v>
      </c>
      <c r="D55" s="14">
        <v>0</v>
      </c>
      <c r="E55" s="89" t="s">
        <v>476</v>
      </c>
      <c r="F55" s="91">
        <v>0</v>
      </c>
      <c r="G55" s="91">
        <v>1</v>
      </c>
    </row>
    <row r="56" spans="1:7" x14ac:dyDescent="0.35">
      <c r="A56" s="60" t="s">
        <v>225</v>
      </c>
      <c r="B56" s="89">
        <v>0</v>
      </c>
      <c r="C56" s="89">
        <v>5</v>
      </c>
      <c r="D56" s="14">
        <v>0</v>
      </c>
      <c r="E56" s="89">
        <v>5</v>
      </c>
      <c r="F56" s="91">
        <v>0</v>
      </c>
      <c r="G56" s="91">
        <v>1</v>
      </c>
    </row>
    <row r="57" spans="1:7" x14ac:dyDescent="0.35">
      <c r="A57" s="60" t="s">
        <v>226</v>
      </c>
      <c r="B57" s="89">
        <v>0</v>
      </c>
      <c r="C57" s="89">
        <v>0</v>
      </c>
      <c r="D57" s="14">
        <v>0</v>
      </c>
      <c r="E57" s="89">
        <v>0</v>
      </c>
      <c r="F57" s="91" t="s">
        <v>505</v>
      </c>
      <c r="G57" s="91" t="s">
        <v>505</v>
      </c>
    </row>
    <row r="58" spans="1:7" x14ac:dyDescent="0.35">
      <c r="A58" s="60" t="s">
        <v>227</v>
      </c>
      <c r="B58" s="89" t="s">
        <v>476</v>
      </c>
      <c r="C58" s="89" t="s">
        <v>476</v>
      </c>
      <c r="D58" s="14">
        <v>0</v>
      </c>
      <c r="E58" s="89" t="s">
        <v>476</v>
      </c>
      <c r="F58" s="91">
        <v>0</v>
      </c>
      <c r="G58" s="91">
        <v>1</v>
      </c>
    </row>
    <row r="59" spans="1:7" x14ac:dyDescent="0.35">
      <c r="A59" s="60" t="s">
        <v>228</v>
      </c>
      <c r="B59" s="89">
        <v>5</v>
      </c>
      <c r="C59" s="89">
        <v>0</v>
      </c>
      <c r="D59" s="14">
        <v>0</v>
      </c>
      <c r="E59" s="89">
        <v>0</v>
      </c>
      <c r="F59" s="91" t="s">
        <v>505</v>
      </c>
      <c r="G59" s="91" t="s">
        <v>505</v>
      </c>
    </row>
    <row r="60" spans="1:7" x14ac:dyDescent="0.35">
      <c r="A60" s="60" t="s">
        <v>229</v>
      </c>
      <c r="B60" s="89" t="s">
        <v>476</v>
      </c>
      <c r="C60" s="89">
        <v>0</v>
      </c>
      <c r="D60" s="14">
        <v>0</v>
      </c>
      <c r="E60" s="89">
        <v>0</v>
      </c>
      <c r="F60" s="91" t="s">
        <v>505</v>
      </c>
      <c r="G60" s="91" t="s">
        <v>505</v>
      </c>
    </row>
    <row r="61" spans="1:7" x14ac:dyDescent="0.35">
      <c r="A61" s="60" t="s">
        <v>230</v>
      </c>
      <c r="B61" s="89" t="s">
        <v>476</v>
      </c>
      <c r="C61" s="89">
        <v>0</v>
      </c>
      <c r="D61" s="14">
        <v>0</v>
      </c>
      <c r="E61" s="89">
        <v>0</v>
      </c>
      <c r="F61" s="91" t="s">
        <v>505</v>
      </c>
      <c r="G61" s="91" t="s">
        <v>505</v>
      </c>
    </row>
    <row r="62" spans="1:7" x14ac:dyDescent="0.35">
      <c r="A62" s="60" t="s">
        <v>231</v>
      </c>
      <c r="B62" s="89" t="s">
        <v>476</v>
      </c>
      <c r="C62" s="89">
        <v>0</v>
      </c>
      <c r="D62" s="14">
        <v>0</v>
      </c>
      <c r="E62" s="89">
        <v>0</v>
      </c>
      <c r="F62" s="91" t="s">
        <v>505</v>
      </c>
      <c r="G62" s="91" t="s">
        <v>505</v>
      </c>
    </row>
    <row r="63" spans="1:7" x14ac:dyDescent="0.35">
      <c r="A63" s="60" t="s">
        <v>232</v>
      </c>
      <c r="B63" s="89">
        <v>5</v>
      </c>
      <c r="C63" s="89">
        <v>5</v>
      </c>
      <c r="D63" s="14" t="s">
        <v>476</v>
      </c>
      <c r="E63" s="89" t="s">
        <v>476</v>
      </c>
      <c r="F63" s="89" t="s">
        <v>476</v>
      </c>
      <c r="G63" s="89" t="s">
        <v>476</v>
      </c>
    </row>
    <row r="64" spans="1:7" x14ac:dyDescent="0.35">
      <c r="A64" s="60" t="s">
        <v>233</v>
      </c>
      <c r="B64" s="89">
        <v>5</v>
      </c>
      <c r="C64" s="89">
        <v>0</v>
      </c>
      <c r="D64" s="14">
        <v>0</v>
      </c>
      <c r="E64" s="89">
        <v>0</v>
      </c>
      <c r="F64" s="91" t="s">
        <v>505</v>
      </c>
      <c r="G64" s="91" t="s">
        <v>505</v>
      </c>
    </row>
    <row r="65" spans="1:7" x14ac:dyDescent="0.35">
      <c r="A65" s="60" t="s">
        <v>234</v>
      </c>
      <c r="B65" s="89" t="s">
        <v>476</v>
      </c>
      <c r="C65" s="89" t="s">
        <v>476</v>
      </c>
      <c r="D65" s="14">
        <v>0</v>
      </c>
      <c r="E65" s="89" t="s">
        <v>476</v>
      </c>
      <c r="F65" s="91">
        <v>0</v>
      </c>
      <c r="G65" s="91">
        <v>1</v>
      </c>
    </row>
    <row r="66" spans="1:7" x14ac:dyDescent="0.35">
      <c r="A66" s="60" t="s">
        <v>235</v>
      </c>
      <c r="B66" s="89" t="s">
        <v>476</v>
      </c>
      <c r="C66" s="89">
        <v>0</v>
      </c>
      <c r="D66" s="14">
        <v>0</v>
      </c>
      <c r="E66" s="89">
        <v>0</v>
      </c>
      <c r="F66" s="91" t="s">
        <v>505</v>
      </c>
      <c r="G66" s="91" t="s">
        <v>505</v>
      </c>
    </row>
    <row r="67" spans="1:7" x14ac:dyDescent="0.35">
      <c r="A67" s="60" t="s">
        <v>236</v>
      </c>
      <c r="B67" s="89" t="s">
        <v>476</v>
      </c>
      <c r="C67" s="89">
        <v>0</v>
      </c>
      <c r="D67" s="14">
        <v>0</v>
      </c>
      <c r="E67" s="89">
        <v>0</v>
      </c>
      <c r="F67" s="91" t="s">
        <v>505</v>
      </c>
      <c r="G67" s="91" t="s">
        <v>505</v>
      </c>
    </row>
    <row r="68" spans="1:7" x14ac:dyDescent="0.35">
      <c r="A68" s="60" t="s">
        <v>237</v>
      </c>
      <c r="B68" s="89">
        <v>5</v>
      </c>
      <c r="C68" s="89" t="s">
        <v>476</v>
      </c>
      <c r="D68" s="14">
        <v>0</v>
      </c>
      <c r="E68" s="89" t="s">
        <v>476</v>
      </c>
      <c r="F68" s="91">
        <v>0</v>
      </c>
      <c r="G68" s="91">
        <v>1</v>
      </c>
    </row>
    <row r="69" spans="1:7" x14ac:dyDescent="0.35">
      <c r="A69" s="60" t="s">
        <v>238</v>
      </c>
      <c r="B69" s="89" t="s">
        <v>476</v>
      </c>
      <c r="C69" s="89">
        <v>5</v>
      </c>
      <c r="D69" s="14" t="s">
        <v>476</v>
      </c>
      <c r="E69" s="89">
        <v>5</v>
      </c>
      <c r="F69" s="89" t="s">
        <v>476</v>
      </c>
      <c r="G69" s="89" t="s">
        <v>476</v>
      </c>
    </row>
    <row r="70" spans="1:7" x14ac:dyDescent="0.35">
      <c r="A70" s="60" t="s">
        <v>239</v>
      </c>
      <c r="B70" s="89">
        <v>0</v>
      </c>
      <c r="C70" s="89" t="s">
        <v>476</v>
      </c>
      <c r="D70" s="14">
        <v>0</v>
      </c>
      <c r="E70" s="89" t="s">
        <v>476</v>
      </c>
      <c r="F70" s="91">
        <v>0</v>
      </c>
      <c r="G70" s="91">
        <v>1</v>
      </c>
    </row>
    <row r="71" spans="1:7" x14ac:dyDescent="0.35">
      <c r="A71" s="60" t="s">
        <v>240</v>
      </c>
      <c r="B71" s="89">
        <v>5</v>
      </c>
      <c r="C71" s="89">
        <v>0</v>
      </c>
      <c r="D71" s="14">
        <v>0</v>
      </c>
      <c r="E71" s="89">
        <v>0</v>
      </c>
      <c r="F71" s="91" t="s">
        <v>505</v>
      </c>
      <c r="G71" s="91" t="s">
        <v>505</v>
      </c>
    </row>
    <row r="72" spans="1:7" x14ac:dyDescent="0.35">
      <c r="A72" s="60" t="s">
        <v>241</v>
      </c>
      <c r="B72" s="89" t="s">
        <v>476</v>
      </c>
      <c r="C72" s="89" t="s">
        <v>476</v>
      </c>
      <c r="D72" s="14">
        <v>0</v>
      </c>
      <c r="E72" s="89" t="s">
        <v>476</v>
      </c>
      <c r="F72" s="91">
        <v>0</v>
      </c>
      <c r="G72" s="91">
        <v>1</v>
      </c>
    </row>
    <row r="73" spans="1:7" x14ac:dyDescent="0.35">
      <c r="A73" s="60" t="s">
        <v>242</v>
      </c>
      <c r="B73" s="89" t="s">
        <v>476</v>
      </c>
      <c r="C73" s="89" t="s">
        <v>476</v>
      </c>
      <c r="D73" s="14" t="s">
        <v>476</v>
      </c>
      <c r="E73" s="89" t="s">
        <v>476</v>
      </c>
      <c r="F73" s="89" t="s">
        <v>476</v>
      </c>
      <c r="G73" s="89" t="s">
        <v>476</v>
      </c>
    </row>
    <row r="74" spans="1:7" x14ac:dyDescent="0.35">
      <c r="A74" s="60" t="s">
        <v>243</v>
      </c>
      <c r="B74" s="89">
        <v>5</v>
      </c>
      <c r="C74" s="89">
        <v>5</v>
      </c>
      <c r="D74" s="14" t="s">
        <v>476</v>
      </c>
      <c r="E74" s="89">
        <v>5</v>
      </c>
      <c r="F74" s="89" t="s">
        <v>476</v>
      </c>
      <c r="G74" s="89" t="s">
        <v>476</v>
      </c>
    </row>
    <row r="75" spans="1:7" x14ac:dyDescent="0.35">
      <c r="A75" s="60" t="s">
        <v>244</v>
      </c>
      <c r="B75" s="89">
        <v>5</v>
      </c>
      <c r="C75" s="89">
        <v>5</v>
      </c>
      <c r="D75" s="14">
        <v>0</v>
      </c>
      <c r="E75" s="89">
        <v>5</v>
      </c>
      <c r="F75" s="91">
        <v>0</v>
      </c>
      <c r="G75" s="91">
        <v>1</v>
      </c>
    </row>
    <row r="76" spans="1:7" x14ac:dyDescent="0.35">
      <c r="A76" s="60" t="s">
        <v>245</v>
      </c>
      <c r="B76" s="89">
        <v>5</v>
      </c>
      <c r="C76" s="89" t="s">
        <v>476</v>
      </c>
      <c r="D76" s="14">
        <v>0</v>
      </c>
      <c r="E76" s="89" t="s">
        <v>476</v>
      </c>
      <c r="F76" s="91">
        <v>0</v>
      </c>
      <c r="G76" s="91">
        <v>1</v>
      </c>
    </row>
    <row r="77" spans="1:7" x14ac:dyDescent="0.35">
      <c r="A77" s="60" t="s">
        <v>246</v>
      </c>
      <c r="B77" s="89">
        <v>5</v>
      </c>
      <c r="C77" s="89">
        <v>0</v>
      </c>
      <c r="D77" s="14">
        <v>0</v>
      </c>
      <c r="E77" s="89">
        <v>0</v>
      </c>
      <c r="F77" s="91" t="s">
        <v>505</v>
      </c>
      <c r="G77" s="91" t="s">
        <v>505</v>
      </c>
    </row>
    <row r="78" spans="1:7" x14ac:dyDescent="0.35">
      <c r="A78" s="60" t="s">
        <v>247</v>
      </c>
      <c r="B78" s="89">
        <v>0</v>
      </c>
      <c r="C78" s="89" t="s">
        <v>476</v>
      </c>
      <c r="D78" s="14">
        <v>0</v>
      </c>
      <c r="E78" s="89" t="s">
        <v>476</v>
      </c>
      <c r="F78" s="91">
        <v>0</v>
      </c>
      <c r="G78" s="91">
        <v>1</v>
      </c>
    </row>
    <row r="79" spans="1:7" x14ac:dyDescent="0.35">
      <c r="A79" s="60" t="s">
        <v>248</v>
      </c>
      <c r="B79" s="89" t="s">
        <v>476</v>
      </c>
      <c r="C79" s="89">
        <v>5</v>
      </c>
      <c r="D79" s="14" t="s">
        <v>476</v>
      </c>
      <c r="E79" s="89" t="s">
        <v>476</v>
      </c>
      <c r="F79" s="89" t="s">
        <v>476</v>
      </c>
      <c r="G79" s="89" t="s">
        <v>476</v>
      </c>
    </row>
    <row r="80" spans="1:7" x14ac:dyDescent="0.35">
      <c r="A80" s="60" t="s">
        <v>249</v>
      </c>
      <c r="B80" s="89" t="s">
        <v>476</v>
      </c>
      <c r="C80" s="89" t="s">
        <v>476</v>
      </c>
      <c r="D80" s="14">
        <v>0</v>
      </c>
      <c r="E80" s="89" t="s">
        <v>476</v>
      </c>
      <c r="F80" s="91">
        <v>0</v>
      </c>
      <c r="G80" s="91">
        <v>1</v>
      </c>
    </row>
    <row r="81" spans="1:7" x14ac:dyDescent="0.35">
      <c r="A81" s="60" t="s">
        <v>250</v>
      </c>
      <c r="B81" s="89" t="s">
        <v>476</v>
      </c>
      <c r="C81" s="89" t="s">
        <v>476</v>
      </c>
      <c r="D81" s="14">
        <v>0</v>
      </c>
      <c r="E81" s="89" t="s">
        <v>476</v>
      </c>
      <c r="F81" s="91">
        <v>0</v>
      </c>
      <c r="G81" s="91">
        <v>1</v>
      </c>
    </row>
    <row r="82" spans="1:7" x14ac:dyDescent="0.35">
      <c r="A82" s="60" t="s">
        <v>251</v>
      </c>
      <c r="B82" s="89">
        <v>5</v>
      </c>
      <c r="C82" s="89">
        <v>0</v>
      </c>
      <c r="D82" s="14">
        <v>0</v>
      </c>
      <c r="E82" s="89">
        <v>0</v>
      </c>
      <c r="F82" s="92" t="s">
        <v>505</v>
      </c>
      <c r="G82" s="93" t="s">
        <v>505</v>
      </c>
    </row>
    <row r="83" spans="1:7" x14ac:dyDescent="0.35">
      <c r="A83" s="60" t="s">
        <v>252</v>
      </c>
      <c r="B83" s="89">
        <v>5</v>
      </c>
      <c r="C83" s="89">
        <v>5</v>
      </c>
      <c r="D83" s="14">
        <v>0</v>
      </c>
      <c r="E83" s="89">
        <v>5</v>
      </c>
      <c r="F83" s="91">
        <v>0</v>
      </c>
      <c r="G83" s="93">
        <v>1</v>
      </c>
    </row>
    <row r="84" spans="1:7" x14ac:dyDescent="0.35">
      <c r="A84" s="60" t="s">
        <v>253</v>
      </c>
      <c r="B84" s="89" t="s">
        <v>476</v>
      </c>
      <c r="C84" s="89">
        <v>5</v>
      </c>
      <c r="D84" s="14" t="s">
        <v>476</v>
      </c>
      <c r="E84" s="89">
        <v>5</v>
      </c>
      <c r="F84" s="14" t="s">
        <v>476</v>
      </c>
      <c r="G84" s="14" t="s">
        <v>476</v>
      </c>
    </row>
    <row r="85" spans="1:7" x14ac:dyDescent="0.35">
      <c r="A85" s="94" t="s">
        <v>382</v>
      </c>
      <c r="B85" s="76">
        <v>5</v>
      </c>
      <c r="C85" s="25">
        <v>0</v>
      </c>
      <c r="D85" s="25">
        <v>0</v>
      </c>
      <c r="E85" s="95">
        <v>0</v>
      </c>
      <c r="F85" s="96" t="s">
        <v>505</v>
      </c>
      <c r="G85" s="77" t="s">
        <v>505</v>
      </c>
    </row>
    <row r="86" spans="1:7" x14ac:dyDescent="0.35">
      <c r="A86" s="97" t="s">
        <v>383</v>
      </c>
      <c r="B86" s="80">
        <v>60</v>
      </c>
      <c r="C86" s="22">
        <v>60</v>
      </c>
      <c r="D86" s="22">
        <v>0</v>
      </c>
      <c r="E86" s="98">
        <v>60</v>
      </c>
      <c r="F86" s="99">
        <v>0</v>
      </c>
      <c r="G86" s="100">
        <v>1</v>
      </c>
    </row>
    <row r="87" spans="1:7" x14ac:dyDescent="0.35">
      <c r="A87" s="97" t="s">
        <v>384</v>
      </c>
      <c r="B87" s="80">
        <v>35</v>
      </c>
      <c r="C87" s="22">
        <v>20</v>
      </c>
      <c r="D87" s="22" t="s">
        <v>476</v>
      </c>
      <c r="E87" s="98">
        <v>15</v>
      </c>
      <c r="F87" s="101" t="s">
        <v>476</v>
      </c>
      <c r="G87" s="101" t="s">
        <v>476</v>
      </c>
    </row>
    <row r="88" spans="1:7" x14ac:dyDescent="0.35">
      <c r="A88" s="97" t="s">
        <v>385</v>
      </c>
      <c r="B88" s="80">
        <v>15</v>
      </c>
      <c r="C88" s="22">
        <v>15</v>
      </c>
      <c r="D88" s="22" t="s">
        <v>476</v>
      </c>
      <c r="E88" s="98">
        <v>10</v>
      </c>
      <c r="F88" s="101" t="s">
        <v>476</v>
      </c>
      <c r="G88" s="101" t="s">
        <v>476</v>
      </c>
    </row>
    <row r="89" spans="1:7" x14ac:dyDescent="0.35">
      <c r="A89" s="97" t="s">
        <v>386</v>
      </c>
      <c r="B89" s="80">
        <v>10</v>
      </c>
      <c r="C89" s="22">
        <v>10</v>
      </c>
      <c r="D89" s="22">
        <v>0</v>
      </c>
      <c r="E89" s="98">
        <v>10</v>
      </c>
      <c r="F89" s="99">
        <v>0</v>
      </c>
      <c r="G89" s="100">
        <v>1</v>
      </c>
    </row>
    <row r="90" spans="1:7" x14ac:dyDescent="0.35">
      <c r="A90" s="97" t="s">
        <v>387</v>
      </c>
      <c r="B90" s="80">
        <v>30</v>
      </c>
      <c r="C90" s="22">
        <v>10</v>
      </c>
      <c r="D90" s="22" t="s">
        <v>476</v>
      </c>
      <c r="E90" s="98">
        <v>10</v>
      </c>
      <c r="F90" s="101" t="s">
        <v>476</v>
      </c>
      <c r="G90" s="101" t="s">
        <v>476</v>
      </c>
    </row>
    <row r="91" spans="1:7" x14ac:dyDescent="0.35">
      <c r="A91" s="97" t="s">
        <v>388</v>
      </c>
      <c r="B91" s="80">
        <v>30</v>
      </c>
      <c r="C91" s="22">
        <v>25</v>
      </c>
      <c r="D91" s="22">
        <v>5</v>
      </c>
      <c r="E91" s="98">
        <v>20</v>
      </c>
      <c r="F91" s="99">
        <v>0.13</v>
      </c>
      <c r="G91" s="100">
        <v>0.87</v>
      </c>
    </row>
    <row r="92" spans="1:7" x14ac:dyDescent="0.35">
      <c r="A92" s="97" t="s">
        <v>389</v>
      </c>
      <c r="B92" s="80">
        <v>5</v>
      </c>
      <c r="C92" s="22">
        <v>10</v>
      </c>
      <c r="D92" s="22" t="s">
        <v>476</v>
      </c>
      <c r="E92" s="98">
        <v>10</v>
      </c>
      <c r="F92" s="101" t="s">
        <v>476</v>
      </c>
      <c r="G92" s="101" t="s">
        <v>476</v>
      </c>
    </row>
  </sheetData>
  <pageMargins left="0.7" right="0.7" top="0.75" bottom="0.75" header="0.3" footer="0.3"/>
  <pageSetup paperSize="9"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2"/>
  <sheetViews>
    <sheetView workbookViewId="0"/>
  </sheetViews>
  <sheetFormatPr defaultColWidth="10.58203125" defaultRowHeight="15.5" x14ac:dyDescent="0.35"/>
  <cols>
    <col min="1" max="1" width="30.58203125" customWidth="1"/>
    <col min="2" max="2" width="85.58203125" customWidth="1"/>
  </cols>
  <sheetData>
    <row r="1" spans="1:2" ht="21" x14ac:dyDescent="0.5">
      <c r="A1" s="2" t="s">
        <v>28</v>
      </c>
    </row>
    <row r="2" spans="1:2" ht="18.5" x14ac:dyDescent="0.45">
      <c r="A2" s="3" t="s">
        <v>29</v>
      </c>
    </row>
    <row r="3" spans="1:2" x14ac:dyDescent="0.35">
      <c r="A3" s="1" t="s">
        <v>0</v>
      </c>
      <c r="B3" s="1" t="s">
        <v>1</v>
      </c>
    </row>
    <row r="4" spans="1:2" x14ac:dyDescent="0.35">
      <c r="A4" s="37" t="str">
        <f>HYPERLINK("#'Table 1 Applications by month'!A1", "Table 1 Applications by month")</f>
        <v>Table 1 Applications by month</v>
      </c>
      <c r="B4" t="s">
        <v>2</v>
      </c>
    </row>
    <row r="5" spans="1:2" x14ac:dyDescent="0.35">
      <c r="A5" s="37" t="str">
        <f>HYPERLINK("#'Table 2 Applications by type'!A1", "Table 2 Applications by type")</f>
        <v>Table 2 Applications by type</v>
      </c>
      <c r="B5" t="s">
        <v>3</v>
      </c>
    </row>
    <row r="6" spans="1:2" x14ac:dyDescent="0.35">
      <c r="A6" s="37" t="str">
        <f>HYPERLINK("#'Table 3 Applications by channel'!A1", "Table 3 Applications by channel")</f>
        <v>Table 3 Applications by channel</v>
      </c>
      <c r="B6" t="s">
        <v>4</v>
      </c>
    </row>
    <row r="7" spans="1:2" x14ac:dyDescent="0.35">
      <c r="A7" s="37" t="str">
        <f>HYPERLINK("#'Table 4 Applications by age'!A1", "Table 4 Applications by age")</f>
        <v>Table 4 Applications by age</v>
      </c>
      <c r="B7" t="s">
        <v>5</v>
      </c>
    </row>
    <row r="8" spans="1:2" x14ac:dyDescent="0.35">
      <c r="A8" s="37" t="str">
        <f>HYPERLINK("#'Table 5 Applications by LA'!A1", "Table 5 Applications by LA")</f>
        <v>Table 5 Applications by LA</v>
      </c>
      <c r="B8" t="s">
        <v>6</v>
      </c>
    </row>
    <row r="9" spans="1:2" x14ac:dyDescent="0.35">
      <c r="A9" s="37" t="str">
        <f>HYPERLINK("#'Table 6 Components by LA'!A1", "Table 6 Components by LA")</f>
        <v>Table 6 Components by LA</v>
      </c>
      <c r="B9" t="s">
        <v>7</v>
      </c>
    </row>
    <row r="10" spans="1:2" x14ac:dyDescent="0.35">
      <c r="A10" s="37" t="str">
        <f>HYPERLINK("#'Table 7 Applications by board'!A1", "Table 7 Applications by board")</f>
        <v>Table 7 Applications by board</v>
      </c>
      <c r="B10" t="s">
        <v>8</v>
      </c>
    </row>
    <row r="11" spans="1:2" x14ac:dyDescent="0.35">
      <c r="A11" s="37" t="str">
        <f>HYPERLINK("#'Table 8 Components by board'!A1", "Table 8 Components by board")</f>
        <v>Table 8 Components by board</v>
      </c>
      <c r="B11" t="s">
        <v>9</v>
      </c>
    </row>
    <row r="12" spans="1:2" x14ac:dyDescent="0.35">
      <c r="A12" s="37" t="str">
        <f>HYPERLINK("#'Table 9 Applications by births'!A1", "Table 9 Applications by births")</f>
        <v>Table 9 Applications by births</v>
      </c>
      <c r="B12" t="s">
        <v>10</v>
      </c>
    </row>
    <row r="13" spans="1:2" x14ac:dyDescent="0.35">
      <c r="A13" s="37" t="str">
        <f>HYPERLINK("#'Table 10 Processing times'!A1", "Table 10 Processing times")</f>
        <v>Table 10 Processing times</v>
      </c>
      <c r="B13" t="s">
        <v>11</v>
      </c>
    </row>
    <row r="14" spans="1:2" x14ac:dyDescent="0.35">
      <c r="A14" s="37" t="str">
        <f>HYPERLINK("#'Table 11 Payments by LA'!A1", "Table 11 Payments by LA")</f>
        <v>Table 11 Payments by LA</v>
      </c>
      <c r="B14" t="s">
        <v>12</v>
      </c>
    </row>
    <row r="15" spans="1:2" x14ac:dyDescent="0.35">
      <c r="A15" s="37" t="str">
        <f>HYPERLINK("#'Table 12 Payments by month'!A1", "Table 12 Payments by month")</f>
        <v>Table 12 Payments by month</v>
      </c>
      <c r="B15" t="s">
        <v>13</v>
      </c>
    </row>
    <row r="16" spans="1:2" x14ac:dyDescent="0.35">
      <c r="A16" s="37" t="str">
        <f>HYPERLINK("#'Table 13 Auto-awarded payments'!A1", "Table 13 Auto-awarded payments")</f>
        <v>Table 13 Auto-awarded payments</v>
      </c>
      <c r="B16" t="s">
        <v>14</v>
      </c>
    </row>
    <row r="17" spans="1:2" x14ac:dyDescent="0.35">
      <c r="A17" s="37" t="str">
        <f>HYPERLINK("#'Table 14 Clients paid'!A1", "Table 14 Clients paid")</f>
        <v>Table 14 Clients paid</v>
      </c>
      <c r="B17" t="s">
        <v>15</v>
      </c>
    </row>
    <row r="18" spans="1:2" x14ac:dyDescent="0.35">
      <c r="A18" s="37" t="str">
        <f>HYPERLINK("#'Table 15 Re-determinations'!A1", "Table 15 Re-determinations")</f>
        <v>Table 15 Re-determinations</v>
      </c>
      <c r="B18" t="s">
        <v>16</v>
      </c>
    </row>
    <row r="19" spans="1:2" x14ac:dyDescent="0.35">
      <c r="A19" s="37" t="str">
        <f>HYPERLINK("#'Table 16 Appeals'!A1", "Table 16 Appeals")</f>
        <v>Table 16 Appeals</v>
      </c>
      <c r="B19" t="s">
        <v>17</v>
      </c>
    </row>
    <row r="20" spans="1:2" x14ac:dyDescent="0.35">
      <c r="A20" s="37" t="str">
        <f>HYPERLINK("#'Table 17 Internal reviews'!A1", "Table 17 Internal reviews")</f>
        <v>Table 17 Internal reviews</v>
      </c>
      <c r="B20" t="s">
        <v>18</v>
      </c>
    </row>
    <row r="21" spans="1:2" x14ac:dyDescent="0.35">
      <c r="A21" s="37" t="str">
        <f>HYPERLINK("#'Table 2 - Full data'!A1", "Table 2 - Full data")</f>
        <v>Table 2 - Full data</v>
      </c>
      <c r="B21" t="s">
        <v>19</v>
      </c>
    </row>
    <row r="22" spans="1:2" x14ac:dyDescent="0.35">
      <c r="A22" s="37" t="str">
        <f>HYPERLINK("#'Table 4 - Full data'!A1", "Table 4 - Full data")</f>
        <v>Table 4 - Full data</v>
      </c>
      <c r="B22" t="s">
        <v>20</v>
      </c>
    </row>
    <row r="23" spans="1:2" x14ac:dyDescent="0.35">
      <c r="A23" s="37" t="str">
        <f>HYPERLINK("#'Table 5 - Full data'!A1", "Table 5 - Full data")</f>
        <v>Table 5 - Full data</v>
      </c>
      <c r="B23" t="s">
        <v>21</v>
      </c>
    </row>
    <row r="24" spans="1:2" x14ac:dyDescent="0.35">
      <c r="A24" s="37" t="str">
        <f>HYPERLINK("#'Table 6 - Full data'!A1", "Table 6 - Full data")</f>
        <v>Table 6 - Full data</v>
      </c>
      <c r="B24" t="s">
        <v>22</v>
      </c>
    </row>
    <row r="25" spans="1:2" x14ac:dyDescent="0.35">
      <c r="A25" s="37" t="str">
        <f>HYPERLINK("#'Table 7 - Full data'!A1", "Table 7 - Full data")</f>
        <v>Table 7 - Full data</v>
      </c>
      <c r="B25" t="s">
        <v>23</v>
      </c>
    </row>
    <row r="26" spans="1:2" x14ac:dyDescent="0.35">
      <c r="A26" s="37" t="str">
        <f>HYPERLINK("#'Table 8 - Full data'!A1", "Table 8 - Full data")</f>
        <v>Table 8 - Full data</v>
      </c>
      <c r="B26" t="s">
        <v>24</v>
      </c>
    </row>
    <row r="27" spans="1:2" x14ac:dyDescent="0.35">
      <c r="A27" s="37" t="str">
        <f>HYPERLINK("#'Table 9 - Full data'!A1", "Table 9 - Full data")</f>
        <v>Table 9 - Full data</v>
      </c>
      <c r="B27" t="s">
        <v>25</v>
      </c>
    </row>
    <row r="28" spans="1:2" x14ac:dyDescent="0.35">
      <c r="A28" s="37" t="str">
        <f>HYPERLINK("#'Table 11 - Full data'!A1", "Table 11 - Full data")</f>
        <v>Table 11 - Full data</v>
      </c>
      <c r="B28" t="s">
        <v>26</v>
      </c>
    </row>
    <row r="29" spans="1:2" x14ac:dyDescent="0.35">
      <c r="A29" s="37" t="str">
        <f>HYPERLINK("#'Chart 1'!A1", "Chart 1")</f>
        <v>Chart 1</v>
      </c>
      <c r="B29" t="s">
        <v>2</v>
      </c>
    </row>
    <row r="30" spans="1:2" x14ac:dyDescent="0.35">
      <c r="A30" s="37" t="str">
        <f>HYPERLINK("#'Chart 2'!A1", "Chart 2")</f>
        <v>Chart 2</v>
      </c>
      <c r="B30" t="s">
        <v>3</v>
      </c>
    </row>
    <row r="31" spans="1:2" x14ac:dyDescent="0.35">
      <c r="A31" s="37" t="str">
        <f>HYPERLINK("#'Chart 3'!A1", "Chart 3")</f>
        <v>Chart 3</v>
      </c>
      <c r="B31" t="s">
        <v>13</v>
      </c>
    </row>
    <row r="32" spans="1:2" x14ac:dyDescent="0.35">
      <c r="A32" s="37" t="str">
        <f>HYPERLINK("#'Financial year lookup'!A1", "Financial year lookup")</f>
        <v>Financial year lookup</v>
      </c>
      <c r="B32" t="s">
        <v>27</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83"/>
  <sheetViews>
    <sheetView workbookViewId="0"/>
  </sheetViews>
  <sheetFormatPr defaultColWidth="10.58203125" defaultRowHeight="15.5" x14ac:dyDescent="0.35"/>
  <cols>
    <col min="1" max="1" width="32.58203125" customWidth="1"/>
    <col min="2" max="11" width="16.58203125" customWidth="1"/>
  </cols>
  <sheetData>
    <row r="1" spans="1:10" ht="19.5" x14ac:dyDescent="0.45">
      <c r="A1" s="13" t="s">
        <v>468</v>
      </c>
    </row>
    <row r="2" spans="1:10" x14ac:dyDescent="0.35">
      <c r="A2" t="s">
        <v>443</v>
      </c>
    </row>
    <row r="3" spans="1:10" x14ac:dyDescent="0.35">
      <c r="A3" t="s">
        <v>478</v>
      </c>
    </row>
    <row r="4" spans="1:10" ht="62" x14ac:dyDescent="0.35">
      <c r="A4" s="17" t="s">
        <v>164</v>
      </c>
      <c r="B4" s="17" t="s">
        <v>506</v>
      </c>
      <c r="C4" s="17" t="s">
        <v>507</v>
      </c>
      <c r="D4" s="17" t="s">
        <v>508</v>
      </c>
      <c r="E4" s="17" t="s">
        <v>509</v>
      </c>
      <c r="F4" s="17" t="s">
        <v>510</v>
      </c>
      <c r="G4" s="17" t="s">
        <v>511</v>
      </c>
      <c r="H4" s="17" t="s">
        <v>512</v>
      </c>
      <c r="I4" s="17" t="s">
        <v>513</v>
      </c>
      <c r="J4" s="17" t="s">
        <v>440</v>
      </c>
    </row>
    <row r="5" spans="1:10" x14ac:dyDescent="0.35">
      <c r="A5" s="102" t="s">
        <v>174</v>
      </c>
      <c r="B5" s="103">
        <v>1850</v>
      </c>
      <c r="C5" s="104">
        <v>1850</v>
      </c>
      <c r="D5" s="104">
        <v>880</v>
      </c>
      <c r="E5" s="104">
        <v>825</v>
      </c>
      <c r="F5" s="104">
        <v>135</v>
      </c>
      <c r="G5" s="105">
        <v>0.48</v>
      </c>
      <c r="H5" s="105">
        <v>0.45</v>
      </c>
      <c r="I5" s="105">
        <v>7.0000000000000007E-2</v>
      </c>
      <c r="J5" s="104">
        <v>12</v>
      </c>
    </row>
    <row r="6" spans="1:10" x14ac:dyDescent="0.35">
      <c r="A6" s="5" t="s">
        <v>183</v>
      </c>
      <c r="B6" s="106" t="s">
        <v>476</v>
      </c>
      <c r="C6" s="106">
        <v>0</v>
      </c>
      <c r="D6" s="106">
        <v>0</v>
      </c>
      <c r="E6" s="106">
        <v>0</v>
      </c>
      <c r="F6" s="106">
        <v>0</v>
      </c>
      <c r="G6" s="107">
        <v>0</v>
      </c>
      <c r="H6" s="107">
        <v>0</v>
      </c>
      <c r="I6" s="107">
        <v>0</v>
      </c>
      <c r="J6" s="108" t="s">
        <v>505</v>
      </c>
    </row>
    <row r="7" spans="1:10" x14ac:dyDescent="0.35">
      <c r="A7" s="5" t="s">
        <v>184</v>
      </c>
      <c r="B7" s="106">
        <v>15</v>
      </c>
      <c r="C7" s="106">
        <v>5</v>
      </c>
      <c r="D7" s="106">
        <v>5</v>
      </c>
      <c r="E7" s="106" t="s">
        <v>476</v>
      </c>
      <c r="F7" s="106">
        <v>0</v>
      </c>
      <c r="G7" s="106" t="s">
        <v>476</v>
      </c>
      <c r="H7" s="106" t="s">
        <v>476</v>
      </c>
      <c r="I7" s="107">
        <v>0</v>
      </c>
      <c r="J7" s="106">
        <v>11</v>
      </c>
    </row>
    <row r="8" spans="1:10" x14ac:dyDescent="0.35">
      <c r="A8" s="5" t="s">
        <v>185</v>
      </c>
      <c r="B8" s="106">
        <v>30</v>
      </c>
      <c r="C8" s="106">
        <v>15</v>
      </c>
      <c r="D8" s="106">
        <v>5</v>
      </c>
      <c r="E8" s="106">
        <v>5</v>
      </c>
      <c r="F8" s="106">
        <v>5</v>
      </c>
      <c r="G8" s="107">
        <v>0.41</v>
      </c>
      <c r="H8" s="107">
        <v>0.41</v>
      </c>
      <c r="I8" s="107">
        <v>0.18</v>
      </c>
      <c r="J8" s="106">
        <v>16</v>
      </c>
    </row>
    <row r="9" spans="1:10" x14ac:dyDescent="0.35">
      <c r="A9" s="5" t="s">
        <v>186</v>
      </c>
      <c r="B9" s="106">
        <v>25</v>
      </c>
      <c r="C9" s="106">
        <v>35</v>
      </c>
      <c r="D9" s="106">
        <v>15</v>
      </c>
      <c r="E9" s="106">
        <v>10</v>
      </c>
      <c r="F9" s="106">
        <v>5</v>
      </c>
      <c r="G9" s="107">
        <v>0.52</v>
      </c>
      <c r="H9" s="107">
        <v>0.36</v>
      </c>
      <c r="I9" s="107">
        <v>0.12</v>
      </c>
      <c r="J9" s="106">
        <v>16</v>
      </c>
    </row>
    <row r="10" spans="1:10" x14ac:dyDescent="0.35">
      <c r="A10" s="5" t="s">
        <v>187</v>
      </c>
      <c r="B10" s="106">
        <v>20</v>
      </c>
      <c r="C10" s="106">
        <v>30</v>
      </c>
      <c r="D10" s="106">
        <v>10</v>
      </c>
      <c r="E10" s="106">
        <v>20</v>
      </c>
      <c r="F10" s="106" t="s">
        <v>476</v>
      </c>
      <c r="G10" s="106" t="s">
        <v>476</v>
      </c>
      <c r="H10" s="107">
        <v>0.6</v>
      </c>
      <c r="I10" s="106" t="s">
        <v>476</v>
      </c>
      <c r="J10" s="106">
        <v>14</v>
      </c>
    </row>
    <row r="11" spans="1:10" x14ac:dyDescent="0.35">
      <c r="A11" s="5" t="s">
        <v>188</v>
      </c>
      <c r="B11" s="106">
        <v>30</v>
      </c>
      <c r="C11" s="106">
        <v>25</v>
      </c>
      <c r="D11" s="106">
        <v>5</v>
      </c>
      <c r="E11" s="106">
        <v>15</v>
      </c>
      <c r="F11" s="106" t="s">
        <v>476</v>
      </c>
      <c r="G11" s="106" t="s">
        <v>476</v>
      </c>
      <c r="H11" s="107">
        <v>0.61</v>
      </c>
      <c r="I11" s="106" t="s">
        <v>476</v>
      </c>
      <c r="J11" s="106">
        <v>11</v>
      </c>
    </row>
    <row r="12" spans="1:10" x14ac:dyDescent="0.35">
      <c r="A12" s="5" t="s">
        <v>189</v>
      </c>
      <c r="B12" s="106">
        <v>20</v>
      </c>
      <c r="C12" s="106">
        <v>20</v>
      </c>
      <c r="D12" s="106">
        <v>10</v>
      </c>
      <c r="E12" s="106">
        <v>10</v>
      </c>
      <c r="F12" s="106">
        <v>0</v>
      </c>
      <c r="G12" s="107">
        <v>0.57999999999999996</v>
      </c>
      <c r="H12" s="107">
        <v>0.42</v>
      </c>
      <c r="I12" s="107">
        <v>0</v>
      </c>
      <c r="J12" s="106">
        <v>13</v>
      </c>
    </row>
    <row r="13" spans="1:10" x14ac:dyDescent="0.35">
      <c r="A13" s="5" t="s">
        <v>190</v>
      </c>
      <c r="B13" s="106">
        <v>25</v>
      </c>
      <c r="C13" s="106">
        <v>30</v>
      </c>
      <c r="D13" s="106">
        <v>10</v>
      </c>
      <c r="E13" s="106">
        <v>20</v>
      </c>
      <c r="F13" s="106" t="s">
        <v>476</v>
      </c>
      <c r="G13" s="106" t="s">
        <v>476</v>
      </c>
      <c r="H13" s="107">
        <v>0.57999999999999996</v>
      </c>
      <c r="I13" s="106" t="s">
        <v>476</v>
      </c>
      <c r="J13" s="106">
        <v>11.5</v>
      </c>
    </row>
    <row r="14" spans="1:10" x14ac:dyDescent="0.35">
      <c r="A14" s="5" t="s">
        <v>191</v>
      </c>
      <c r="B14" s="106">
        <v>25</v>
      </c>
      <c r="C14" s="106">
        <v>20</v>
      </c>
      <c r="D14" s="106">
        <v>10</v>
      </c>
      <c r="E14" s="106">
        <v>10</v>
      </c>
      <c r="F14" s="106" t="s">
        <v>476</v>
      </c>
      <c r="G14" s="107">
        <v>0.45</v>
      </c>
      <c r="H14" s="106" t="s">
        <v>476</v>
      </c>
      <c r="I14" s="106" t="s">
        <v>476</v>
      </c>
      <c r="J14" s="106">
        <v>11</v>
      </c>
    </row>
    <row r="15" spans="1:10" x14ac:dyDescent="0.35">
      <c r="A15" s="5" t="s">
        <v>192</v>
      </c>
      <c r="B15" s="106">
        <v>25</v>
      </c>
      <c r="C15" s="106">
        <v>25</v>
      </c>
      <c r="D15" s="106">
        <v>10</v>
      </c>
      <c r="E15" s="106">
        <v>10</v>
      </c>
      <c r="F15" s="106" t="s">
        <v>476</v>
      </c>
      <c r="G15" s="107">
        <v>0.48</v>
      </c>
      <c r="H15" s="106" t="s">
        <v>476</v>
      </c>
      <c r="I15" s="106" t="s">
        <v>476</v>
      </c>
      <c r="J15" s="106">
        <v>10</v>
      </c>
    </row>
    <row r="16" spans="1:10" x14ac:dyDescent="0.35">
      <c r="A16" s="5" t="s">
        <v>193</v>
      </c>
      <c r="B16" s="106">
        <v>25</v>
      </c>
      <c r="C16" s="106">
        <v>25</v>
      </c>
      <c r="D16" s="106">
        <v>15</v>
      </c>
      <c r="E16" s="106">
        <v>10</v>
      </c>
      <c r="F16" s="106">
        <v>5</v>
      </c>
      <c r="G16" s="107">
        <v>0.52</v>
      </c>
      <c r="H16" s="107">
        <v>0.3</v>
      </c>
      <c r="I16" s="107">
        <v>0.19</v>
      </c>
      <c r="J16" s="106">
        <v>14</v>
      </c>
    </row>
    <row r="17" spans="1:10" x14ac:dyDescent="0.35">
      <c r="A17" s="5" t="s">
        <v>194</v>
      </c>
      <c r="B17" s="106">
        <v>30</v>
      </c>
      <c r="C17" s="106">
        <v>25</v>
      </c>
      <c r="D17" s="106">
        <v>15</v>
      </c>
      <c r="E17" s="106">
        <v>5</v>
      </c>
      <c r="F17" s="106">
        <v>5</v>
      </c>
      <c r="G17" s="107">
        <v>0.54</v>
      </c>
      <c r="H17" s="107">
        <v>0.23</v>
      </c>
      <c r="I17" s="107">
        <v>0.23</v>
      </c>
      <c r="J17" s="106">
        <v>12.5</v>
      </c>
    </row>
    <row r="18" spans="1:10" x14ac:dyDescent="0.35">
      <c r="A18" s="5" t="s">
        <v>195</v>
      </c>
      <c r="B18" s="106">
        <v>25</v>
      </c>
      <c r="C18" s="106">
        <v>20</v>
      </c>
      <c r="D18" s="106">
        <v>10</v>
      </c>
      <c r="E18" s="106">
        <v>10</v>
      </c>
      <c r="F18" s="106">
        <v>5</v>
      </c>
      <c r="G18" s="107">
        <v>0.38</v>
      </c>
      <c r="H18" s="107">
        <v>0.43</v>
      </c>
      <c r="I18" s="107">
        <v>0.19</v>
      </c>
      <c r="J18" s="106">
        <v>15</v>
      </c>
    </row>
    <row r="19" spans="1:10" x14ac:dyDescent="0.35">
      <c r="A19" s="5" t="s">
        <v>196</v>
      </c>
      <c r="B19" s="106">
        <v>45</v>
      </c>
      <c r="C19" s="106">
        <v>30</v>
      </c>
      <c r="D19" s="106">
        <v>15</v>
      </c>
      <c r="E19" s="106">
        <v>15</v>
      </c>
      <c r="F19" s="106">
        <v>5</v>
      </c>
      <c r="G19" s="107">
        <v>0.47</v>
      </c>
      <c r="H19" s="107">
        <v>0.43</v>
      </c>
      <c r="I19" s="107">
        <v>0.1</v>
      </c>
      <c r="J19" s="106">
        <v>13</v>
      </c>
    </row>
    <row r="20" spans="1:10" x14ac:dyDescent="0.35">
      <c r="A20" s="5" t="s">
        <v>197</v>
      </c>
      <c r="B20" s="106">
        <v>35</v>
      </c>
      <c r="C20" s="106">
        <v>55</v>
      </c>
      <c r="D20" s="106">
        <v>15</v>
      </c>
      <c r="E20" s="106">
        <v>25</v>
      </c>
      <c r="F20" s="106">
        <v>10</v>
      </c>
      <c r="G20" s="107">
        <v>0.28000000000000003</v>
      </c>
      <c r="H20" s="107">
        <v>0.51</v>
      </c>
      <c r="I20" s="107">
        <v>0.21</v>
      </c>
      <c r="J20" s="106">
        <v>14</v>
      </c>
    </row>
    <row r="21" spans="1:10" x14ac:dyDescent="0.35">
      <c r="A21" s="5" t="s">
        <v>198</v>
      </c>
      <c r="B21" s="106">
        <v>35</v>
      </c>
      <c r="C21" s="106">
        <v>30</v>
      </c>
      <c r="D21" s="106">
        <v>10</v>
      </c>
      <c r="E21" s="106">
        <v>15</v>
      </c>
      <c r="F21" s="106">
        <v>5</v>
      </c>
      <c r="G21" s="107">
        <v>0.35</v>
      </c>
      <c r="H21" s="107">
        <v>0.42</v>
      </c>
      <c r="I21" s="107">
        <v>0.23</v>
      </c>
      <c r="J21" s="106">
        <v>14</v>
      </c>
    </row>
    <row r="22" spans="1:10" x14ac:dyDescent="0.35">
      <c r="A22" s="5" t="s">
        <v>199</v>
      </c>
      <c r="B22" s="106">
        <v>40</v>
      </c>
      <c r="C22" s="106">
        <v>30</v>
      </c>
      <c r="D22" s="106">
        <v>10</v>
      </c>
      <c r="E22" s="106">
        <v>10</v>
      </c>
      <c r="F22" s="106">
        <v>10</v>
      </c>
      <c r="G22" s="107">
        <v>0.38</v>
      </c>
      <c r="H22" s="107">
        <v>0.34</v>
      </c>
      <c r="I22" s="107">
        <v>0.28000000000000003</v>
      </c>
      <c r="J22" s="106">
        <v>14</v>
      </c>
    </row>
    <row r="23" spans="1:10" x14ac:dyDescent="0.35">
      <c r="A23" s="5" t="s">
        <v>200</v>
      </c>
      <c r="B23" s="106">
        <v>25</v>
      </c>
      <c r="C23" s="106">
        <v>35</v>
      </c>
      <c r="D23" s="106">
        <v>15</v>
      </c>
      <c r="E23" s="106">
        <v>10</v>
      </c>
      <c r="F23" s="106">
        <v>10</v>
      </c>
      <c r="G23" s="107">
        <v>0.44</v>
      </c>
      <c r="H23" s="107">
        <v>0.32</v>
      </c>
      <c r="I23" s="107">
        <v>0.24</v>
      </c>
      <c r="J23" s="106">
        <v>12.5</v>
      </c>
    </row>
    <row r="24" spans="1:10" x14ac:dyDescent="0.35">
      <c r="A24" s="5" t="s">
        <v>201</v>
      </c>
      <c r="B24" s="106">
        <v>30</v>
      </c>
      <c r="C24" s="106">
        <v>25</v>
      </c>
      <c r="D24" s="106">
        <v>10</v>
      </c>
      <c r="E24" s="106">
        <v>10</v>
      </c>
      <c r="F24" s="106">
        <v>5</v>
      </c>
      <c r="G24" s="107">
        <v>0.38</v>
      </c>
      <c r="H24" s="107">
        <v>0.35</v>
      </c>
      <c r="I24" s="107">
        <v>0.27</v>
      </c>
      <c r="J24" s="106">
        <v>14</v>
      </c>
    </row>
    <row r="25" spans="1:10" x14ac:dyDescent="0.35">
      <c r="A25" s="5" t="s">
        <v>202</v>
      </c>
      <c r="B25" s="106">
        <v>40</v>
      </c>
      <c r="C25" s="106">
        <v>40</v>
      </c>
      <c r="D25" s="106">
        <v>10</v>
      </c>
      <c r="E25" s="106">
        <v>10</v>
      </c>
      <c r="F25" s="106">
        <v>15</v>
      </c>
      <c r="G25" s="107">
        <v>0.31</v>
      </c>
      <c r="H25" s="107">
        <v>0.28000000000000003</v>
      </c>
      <c r="I25" s="107">
        <v>0.41</v>
      </c>
      <c r="J25" s="106">
        <v>10</v>
      </c>
    </row>
    <row r="26" spans="1:10" x14ac:dyDescent="0.35">
      <c r="A26" s="5" t="s">
        <v>203</v>
      </c>
      <c r="B26" s="106">
        <v>30</v>
      </c>
      <c r="C26" s="106">
        <v>35</v>
      </c>
      <c r="D26" s="106">
        <v>15</v>
      </c>
      <c r="E26" s="106">
        <v>10</v>
      </c>
      <c r="F26" s="106">
        <v>10</v>
      </c>
      <c r="G26" s="107">
        <v>0.42</v>
      </c>
      <c r="H26" s="107">
        <v>0.27</v>
      </c>
      <c r="I26" s="107">
        <v>0.3</v>
      </c>
      <c r="J26" s="106">
        <v>8</v>
      </c>
    </row>
    <row r="27" spans="1:10" x14ac:dyDescent="0.35">
      <c r="A27" s="5" t="s">
        <v>204</v>
      </c>
      <c r="B27" s="106">
        <v>25</v>
      </c>
      <c r="C27" s="106">
        <v>30</v>
      </c>
      <c r="D27" s="106">
        <v>5</v>
      </c>
      <c r="E27" s="106">
        <v>15</v>
      </c>
      <c r="F27" s="106">
        <v>10</v>
      </c>
      <c r="G27" s="107">
        <v>0.17</v>
      </c>
      <c r="H27" s="107">
        <v>0.52</v>
      </c>
      <c r="I27" s="107">
        <v>0.31</v>
      </c>
      <c r="J27" s="106">
        <v>11</v>
      </c>
    </row>
    <row r="28" spans="1:10" x14ac:dyDescent="0.35">
      <c r="A28" s="5" t="s">
        <v>205</v>
      </c>
      <c r="B28" s="106">
        <v>25</v>
      </c>
      <c r="C28" s="106">
        <v>25</v>
      </c>
      <c r="D28" s="106">
        <v>10</v>
      </c>
      <c r="E28" s="106">
        <v>10</v>
      </c>
      <c r="F28" s="106">
        <v>5</v>
      </c>
      <c r="G28" s="107">
        <v>0.31</v>
      </c>
      <c r="H28" s="107">
        <v>0.42</v>
      </c>
      <c r="I28" s="107">
        <v>0.27</v>
      </c>
      <c r="J28" s="106">
        <v>11</v>
      </c>
    </row>
    <row r="29" spans="1:10" x14ac:dyDescent="0.35">
      <c r="A29" s="5" t="s">
        <v>206</v>
      </c>
      <c r="B29" s="106">
        <v>25</v>
      </c>
      <c r="C29" s="106">
        <v>20</v>
      </c>
      <c r="D29" s="106">
        <v>5</v>
      </c>
      <c r="E29" s="106">
        <v>10</v>
      </c>
      <c r="F29" s="106">
        <v>5</v>
      </c>
      <c r="G29" s="107">
        <v>0.25</v>
      </c>
      <c r="H29" s="107">
        <v>0.45</v>
      </c>
      <c r="I29" s="107">
        <v>0.3</v>
      </c>
      <c r="J29" s="106">
        <v>9</v>
      </c>
    </row>
    <row r="30" spans="1:10" x14ac:dyDescent="0.35">
      <c r="A30" s="5" t="s">
        <v>207</v>
      </c>
      <c r="B30" s="106">
        <v>20</v>
      </c>
      <c r="C30" s="106">
        <v>25</v>
      </c>
      <c r="D30" s="106">
        <v>5</v>
      </c>
      <c r="E30" s="106">
        <v>15</v>
      </c>
      <c r="F30" s="106">
        <v>5</v>
      </c>
      <c r="G30" s="107">
        <v>0.28000000000000003</v>
      </c>
      <c r="H30" s="107">
        <v>0.6</v>
      </c>
      <c r="I30" s="107">
        <v>0.12</v>
      </c>
      <c r="J30" s="106">
        <v>11</v>
      </c>
    </row>
    <row r="31" spans="1:10" x14ac:dyDescent="0.35">
      <c r="A31" s="5" t="s">
        <v>208</v>
      </c>
      <c r="B31" s="106">
        <v>30</v>
      </c>
      <c r="C31" s="106">
        <v>25</v>
      </c>
      <c r="D31" s="106">
        <v>10</v>
      </c>
      <c r="E31" s="106">
        <v>5</v>
      </c>
      <c r="F31" s="106">
        <v>10</v>
      </c>
      <c r="G31" s="107">
        <v>0.33</v>
      </c>
      <c r="H31" s="107">
        <v>0.25</v>
      </c>
      <c r="I31" s="107">
        <v>0.42</v>
      </c>
      <c r="J31" s="106">
        <v>4.5</v>
      </c>
    </row>
    <row r="32" spans="1:10" x14ac:dyDescent="0.35">
      <c r="A32" s="5" t="s">
        <v>209</v>
      </c>
      <c r="B32" s="106">
        <v>20</v>
      </c>
      <c r="C32" s="106">
        <v>25</v>
      </c>
      <c r="D32" s="106">
        <v>10</v>
      </c>
      <c r="E32" s="106">
        <v>10</v>
      </c>
      <c r="F32" s="106">
        <v>0</v>
      </c>
      <c r="G32" s="107">
        <v>0.48</v>
      </c>
      <c r="H32" s="107">
        <v>0.52</v>
      </c>
      <c r="I32" s="107">
        <v>0</v>
      </c>
      <c r="J32" s="106">
        <v>12</v>
      </c>
    </row>
    <row r="33" spans="1:10" x14ac:dyDescent="0.35">
      <c r="A33" s="5" t="s">
        <v>210</v>
      </c>
      <c r="B33" s="106">
        <v>20</v>
      </c>
      <c r="C33" s="106">
        <v>15</v>
      </c>
      <c r="D33" s="106">
        <v>10</v>
      </c>
      <c r="E33" s="106">
        <v>5</v>
      </c>
      <c r="F33" s="106">
        <v>0</v>
      </c>
      <c r="G33" s="107">
        <v>0.65</v>
      </c>
      <c r="H33" s="107">
        <v>0.35</v>
      </c>
      <c r="I33" s="107">
        <v>0</v>
      </c>
      <c r="J33" s="106">
        <v>6</v>
      </c>
    </row>
    <row r="34" spans="1:10" x14ac:dyDescent="0.35">
      <c r="A34" s="5" t="s">
        <v>211</v>
      </c>
      <c r="B34" s="106">
        <v>20</v>
      </c>
      <c r="C34" s="106">
        <v>25</v>
      </c>
      <c r="D34" s="106">
        <v>10</v>
      </c>
      <c r="E34" s="106">
        <v>15</v>
      </c>
      <c r="F34" s="106" t="s">
        <v>476</v>
      </c>
      <c r="G34" s="106" t="s">
        <v>476</v>
      </c>
      <c r="H34" s="107">
        <v>0.5</v>
      </c>
      <c r="I34" s="106" t="s">
        <v>476</v>
      </c>
      <c r="J34" s="106">
        <v>8</v>
      </c>
    </row>
    <row r="35" spans="1:10" x14ac:dyDescent="0.35">
      <c r="A35" s="5" t="s">
        <v>212</v>
      </c>
      <c r="B35" s="106">
        <v>20</v>
      </c>
      <c r="C35" s="106">
        <v>15</v>
      </c>
      <c r="D35" s="106">
        <v>10</v>
      </c>
      <c r="E35" s="106">
        <v>5</v>
      </c>
      <c r="F35" s="106">
        <v>0</v>
      </c>
      <c r="G35" s="107">
        <v>0.71</v>
      </c>
      <c r="H35" s="107">
        <v>0.28999999999999998</v>
      </c>
      <c r="I35" s="107">
        <v>0</v>
      </c>
      <c r="J35" s="106">
        <v>5</v>
      </c>
    </row>
    <row r="36" spans="1:10" x14ac:dyDescent="0.35">
      <c r="A36" s="5" t="s">
        <v>213</v>
      </c>
      <c r="B36" s="106">
        <v>15</v>
      </c>
      <c r="C36" s="106">
        <v>20</v>
      </c>
      <c r="D36" s="106">
        <v>10</v>
      </c>
      <c r="E36" s="106">
        <v>10</v>
      </c>
      <c r="F36" s="106">
        <v>0</v>
      </c>
      <c r="G36" s="107">
        <v>0.53</v>
      </c>
      <c r="H36" s="107">
        <v>0.47</v>
      </c>
      <c r="I36" s="107">
        <v>0</v>
      </c>
      <c r="J36" s="106">
        <v>9</v>
      </c>
    </row>
    <row r="37" spans="1:10" x14ac:dyDescent="0.35">
      <c r="A37" s="5" t="s">
        <v>214</v>
      </c>
      <c r="B37" s="106">
        <v>20</v>
      </c>
      <c r="C37" s="106">
        <v>15</v>
      </c>
      <c r="D37" s="106">
        <v>5</v>
      </c>
      <c r="E37" s="106">
        <v>10</v>
      </c>
      <c r="F37" s="106">
        <v>0</v>
      </c>
      <c r="G37" s="107">
        <v>0.38</v>
      </c>
      <c r="H37" s="107">
        <v>0.63</v>
      </c>
      <c r="I37" s="107">
        <v>0</v>
      </c>
      <c r="J37" s="106">
        <v>8</v>
      </c>
    </row>
    <row r="38" spans="1:10" x14ac:dyDescent="0.35">
      <c r="A38" s="5" t="s">
        <v>215</v>
      </c>
      <c r="B38" s="106">
        <v>10</v>
      </c>
      <c r="C38" s="106">
        <v>15</v>
      </c>
      <c r="D38" s="106">
        <v>10</v>
      </c>
      <c r="E38" s="106">
        <v>5</v>
      </c>
      <c r="F38" s="106">
        <v>0</v>
      </c>
      <c r="G38" s="107">
        <v>0.56999999999999995</v>
      </c>
      <c r="H38" s="107">
        <v>0.43</v>
      </c>
      <c r="I38" s="107">
        <v>0</v>
      </c>
      <c r="J38" s="106">
        <v>8</v>
      </c>
    </row>
    <row r="39" spans="1:10" x14ac:dyDescent="0.35">
      <c r="A39" s="5" t="s">
        <v>216</v>
      </c>
      <c r="B39" s="106">
        <v>15</v>
      </c>
      <c r="C39" s="106">
        <v>15</v>
      </c>
      <c r="D39" s="106">
        <v>10</v>
      </c>
      <c r="E39" s="106">
        <v>5</v>
      </c>
      <c r="F39" s="106">
        <v>0</v>
      </c>
      <c r="G39" s="107">
        <v>0.71</v>
      </c>
      <c r="H39" s="107">
        <v>0.28999999999999998</v>
      </c>
      <c r="I39" s="107">
        <v>0</v>
      </c>
      <c r="J39" s="106">
        <v>11</v>
      </c>
    </row>
    <row r="40" spans="1:10" x14ac:dyDescent="0.35">
      <c r="A40" s="5" t="s">
        <v>217</v>
      </c>
      <c r="B40" s="106">
        <v>20</v>
      </c>
      <c r="C40" s="106">
        <v>15</v>
      </c>
      <c r="D40" s="106">
        <v>15</v>
      </c>
      <c r="E40" s="106">
        <v>5</v>
      </c>
      <c r="F40" s="106">
        <v>0</v>
      </c>
      <c r="G40" s="107">
        <v>0.76</v>
      </c>
      <c r="H40" s="107">
        <v>0.24</v>
      </c>
      <c r="I40" s="107">
        <v>0</v>
      </c>
      <c r="J40" s="106">
        <v>6</v>
      </c>
    </row>
    <row r="41" spans="1:10" x14ac:dyDescent="0.35">
      <c r="A41" s="5" t="s">
        <v>218</v>
      </c>
      <c r="B41" s="106">
        <v>20</v>
      </c>
      <c r="C41" s="106">
        <v>25</v>
      </c>
      <c r="D41" s="106">
        <v>15</v>
      </c>
      <c r="E41" s="106">
        <v>5</v>
      </c>
      <c r="F41" s="106">
        <v>0</v>
      </c>
      <c r="G41" s="107">
        <v>0.7</v>
      </c>
      <c r="H41" s="107">
        <v>0.3</v>
      </c>
      <c r="I41" s="107">
        <v>0</v>
      </c>
      <c r="J41" s="106">
        <v>8</v>
      </c>
    </row>
    <row r="42" spans="1:10" x14ac:dyDescent="0.35">
      <c r="A42" s="5" t="s">
        <v>219</v>
      </c>
      <c r="B42" s="106">
        <v>25</v>
      </c>
      <c r="C42" s="106">
        <v>25</v>
      </c>
      <c r="D42" s="106">
        <v>20</v>
      </c>
      <c r="E42" s="106">
        <v>5</v>
      </c>
      <c r="F42" s="106">
        <v>0</v>
      </c>
      <c r="G42" s="107">
        <v>0.72</v>
      </c>
      <c r="H42" s="107">
        <v>0.28000000000000003</v>
      </c>
      <c r="I42" s="107">
        <v>0</v>
      </c>
      <c r="J42" s="106">
        <v>8</v>
      </c>
    </row>
    <row r="43" spans="1:10" x14ac:dyDescent="0.35">
      <c r="A43" s="5" t="s">
        <v>220</v>
      </c>
      <c r="B43" s="106">
        <v>40</v>
      </c>
      <c r="C43" s="106">
        <v>35</v>
      </c>
      <c r="D43" s="106">
        <v>25</v>
      </c>
      <c r="E43" s="106">
        <v>5</v>
      </c>
      <c r="F43" s="106">
        <v>0</v>
      </c>
      <c r="G43" s="107">
        <v>0.79</v>
      </c>
      <c r="H43" s="107">
        <v>0.21</v>
      </c>
      <c r="I43" s="107">
        <v>0</v>
      </c>
      <c r="J43" s="106">
        <v>8</v>
      </c>
    </row>
    <row r="44" spans="1:10" x14ac:dyDescent="0.35">
      <c r="A44" s="5" t="s">
        <v>221</v>
      </c>
      <c r="B44" s="106">
        <v>30</v>
      </c>
      <c r="C44" s="106">
        <v>35</v>
      </c>
      <c r="D44" s="106">
        <v>25</v>
      </c>
      <c r="E44" s="106">
        <v>10</v>
      </c>
      <c r="F44" s="106">
        <v>0</v>
      </c>
      <c r="G44" s="107">
        <v>0.72</v>
      </c>
      <c r="H44" s="107">
        <v>0.28000000000000003</v>
      </c>
      <c r="I44" s="107">
        <v>0</v>
      </c>
      <c r="J44" s="106">
        <v>10</v>
      </c>
    </row>
    <row r="45" spans="1:10" x14ac:dyDescent="0.35">
      <c r="A45" s="5" t="s">
        <v>222</v>
      </c>
      <c r="B45" s="106">
        <v>25</v>
      </c>
      <c r="C45" s="106">
        <v>30</v>
      </c>
      <c r="D45" s="106">
        <v>15</v>
      </c>
      <c r="E45" s="106">
        <v>10</v>
      </c>
      <c r="F45" s="106">
        <v>0</v>
      </c>
      <c r="G45" s="107">
        <v>0.61</v>
      </c>
      <c r="H45" s="107">
        <v>0.39</v>
      </c>
      <c r="I45" s="107">
        <v>0</v>
      </c>
      <c r="J45" s="106">
        <v>11</v>
      </c>
    </row>
    <row r="46" spans="1:10" x14ac:dyDescent="0.35">
      <c r="A46" s="5" t="s">
        <v>223</v>
      </c>
      <c r="B46" s="106">
        <v>20</v>
      </c>
      <c r="C46" s="106">
        <v>20</v>
      </c>
      <c r="D46" s="106">
        <v>10</v>
      </c>
      <c r="E46" s="106">
        <v>10</v>
      </c>
      <c r="F46" s="106">
        <v>0</v>
      </c>
      <c r="G46" s="107">
        <v>0.52</v>
      </c>
      <c r="H46" s="107">
        <v>0.48</v>
      </c>
      <c r="I46" s="107">
        <v>0</v>
      </c>
      <c r="J46" s="106">
        <v>9</v>
      </c>
    </row>
    <row r="47" spans="1:10" x14ac:dyDescent="0.35">
      <c r="A47" s="5" t="s">
        <v>224</v>
      </c>
      <c r="B47" s="106">
        <v>20</v>
      </c>
      <c r="C47" s="106">
        <v>15</v>
      </c>
      <c r="D47" s="106">
        <v>15</v>
      </c>
      <c r="E47" s="106">
        <v>5</v>
      </c>
      <c r="F47" s="106">
        <v>0</v>
      </c>
      <c r="G47" s="107">
        <v>0.76</v>
      </c>
      <c r="H47" s="107">
        <v>0.24</v>
      </c>
      <c r="I47" s="107">
        <v>0</v>
      </c>
      <c r="J47" s="106">
        <v>7</v>
      </c>
    </row>
    <row r="48" spans="1:10" x14ac:dyDescent="0.35">
      <c r="A48" s="5" t="s">
        <v>225</v>
      </c>
      <c r="B48" s="106">
        <v>30</v>
      </c>
      <c r="C48" s="106">
        <v>25</v>
      </c>
      <c r="D48" s="106">
        <v>20</v>
      </c>
      <c r="E48" s="106">
        <v>10</v>
      </c>
      <c r="F48" s="106">
        <v>0</v>
      </c>
      <c r="G48" s="107">
        <v>0.69</v>
      </c>
      <c r="H48" s="107">
        <v>0.31</v>
      </c>
      <c r="I48" s="107">
        <v>0</v>
      </c>
      <c r="J48" s="106">
        <v>9</v>
      </c>
    </row>
    <row r="49" spans="1:10" x14ac:dyDescent="0.35">
      <c r="A49" s="5" t="s">
        <v>226</v>
      </c>
      <c r="B49" s="106">
        <v>55</v>
      </c>
      <c r="C49" s="106">
        <v>50</v>
      </c>
      <c r="D49" s="106">
        <v>40</v>
      </c>
      <c r="E49" s="106">
        <v>10</v>
      </c>
      <c r="F49" s="106">
        <v>0</v>
      </c>
      <c r="G49" s="107">
        <v>0.82</v>
      </c>
      <c r="H49" s="107">
        <v>0.18</v>
      </c>
      <c r="I49" s="107">
        <v>0</v>
      </c>
      <c r="J49" s="106">
        <v>7</v>
      </c>
    </row>
    <row r="50" spans="1:10" x14ac:dyDescent="0.35">
      <c r="A50" s="5" t="s">
        <v>227</v>
      </c>
      <c r="B50" s="106">
        <v>35</v>
      </c>
      <c r="C50" s="106">
        <v>35</v>
      </c>
      <c r="D50" s="106">
        <v>20</v>
      </c>
      <c r="E50" s="106">
        <v>15</v>
      </c>
      <c r="F50" s="106">
        <v>0</v>
      </c>
      <c r="G50" s="107">
        <v>0.59</v>
      </c>
      <c r="H50" s="107">
        <v>0.41</v>
      </c>
      <c r="I50" s="107">
        <v>0</v>
      </c>
      <c r="J50" s="106">
        <v>14</v>
      </c>
    </row>
    <row r="51" spans="1:10" x14ac:dyDescent="0.35">
      <c r="A51" s="5" t="s">
        <v>228</v>
      </c>
      <c r="B51" s="106">
        <v>45</v>
      </c>
      <c r="C51" s="106">
        <v>40</v>
      </c>
      <c r="D51" s="106">
        <v>25</v>
      </c>
      <c r="E51" s="106">
        <v>15</v>
      </c>
      <c r="F51" s="106">
        <v>0</v>
      </c>
      <c r="G51" s="107">
        <v>0.63</v>
      </c>
      <c r="H51" s="107">
        <v>0.37</v>
      </c>
      <c r="I51" s="107">
        <v>0</v>
      </c>
      <c r="J51" s="106">
        <v>11</v>
      </c>
    </row>
    <row r="52" spans="1:10" x14ac:dyDescent="0.35">
      <c r="A52" s="5" t="s">
        <v>229</v>
      </c>
      <c r="B52" s="106">
        <v>40</v>
      </c>
      <c r="C52" s="106">
        <v>40</v>
      </c>
      <c r="D52" s="106">
        <v>30</v>
      </c>
      <c r="E52" s="106">
        <v>10</v>
      </c>
      <c r="F52" s="106">
        <v>0</v>
      </c>
      <c r="G52" s="107">
        <v>0.74</v>
      </c>
      <c r="H52" s="107">
        <v>0.26</v>
      </c>
      <c r="I52" s="107">
        <v>0</v>
      </c>
      <c r="J52" s="106">
        <v>11</v>
      </c>
    </row>
    <row r="53" spans="1:10" x14ac:dyDescent="0.35">
      <c r="A53" s="5" t="s">
        <v>230</v>
      </c>
      <c r="B53" s="106">
        <v>30</v>
      </c>
      <c r="C53" s="106">
        <v>40</v>
      </c>
      <c r="D53" s="106">
        <v>20</v>
      </c>
      <c r="E53" s="106">
        <v>20</v>
      </c>
      <c r="F53" s="106">
        <v>0</v>
      </c>
      <c r="G53" s="107">
        <v>0.53</v>
      </c>
      <c r="H53" s="107">
        <v>0.48</v>
      </c>
      <c r="I53" s="107">
        <v>0</v>
      </c>
      <c r="J53" s="106">
        <v>10</v>
      </c>
    </row>
    <row r="54" spans="1:10" x14ac:dyDescent="0.35">
      <c r="A54" s="5" t="s">
        <v>231</v>
      </c>
      <c r="B54" s="106">
        <v>25</v>
      </c>
      <c r="C54" s="106">
        <v>20</v>
      </c>
      <c r="D54" s="106">
        <v>15</v>
      </c>
      <c r="E54" s="106">
        <v>5</v>
      </c>
      <c r="F54" s="106">
        <v>0</v>
      </c>
      <c r="G54" s="107">
        <v>0.68</v>
      </c>
      <c r="H54" s="107">
        <v>0.32</v>
      </c>
      <c r="I54" s="107">
        <v>0</v>
      </c>
      <c r="J54" s="106">
        <v>12</v>
      </c>
    </row>
    <row r="55" spans="1:10" x14ac:dyDescent="0.35">
      <c r="A55" s="5" t="s">
        <v>232</v>
      </c>
      <c r="B55" s="106">
        <v>30</v>
      </c>
      <c r="C55" s="106">
        <v>25</v>
      </c>
      <c r="D55" s="106">
        <v>15</v>
      </c>
      <c r="E55" s="106">
        <v>10</v>
      </c>
      <c r="F55" s="106">
        <v>0</v>
      </c>
      <c r="G55" s="107">
        <v>0.62</v>
      </c>
      <c r="H55" s="107">
        <v>0.38</v>
      </c>
      <c r="I55" s="107">
        <v>0</v>
      </c>
      <c r="J55" s="106">
        <v>8</v>
      </c>
    </row>
    <row r="56" spans="1:10" x14ac:dyDescent="0.35">
      <c r="A56" s="5" t="s">
        <v>233</v>
      </c>
      <c r="B56" s="106">
        <v>25</v>
      </c>
      <c r="C56" s="106">
        <v>35</v>
      </c>
      <c r="D56" s="106">
        <v>20</v>
      </c>
      <c r="E56" s="106">
        <v>15</v>
      </c>
      <c r="F56" s="106">
        <v>0</v>
      </c>
      <c r="G56" s="107">
        <v>0.61</v>
      </c>
      <c r="H56" s="107">
        <v>0.39</v>
      </c>
      <c r="I56" s="107">
        <v>0</v>
      </c>
      <c r="J56" s="106">
        <v>14</v>
      </c>
    </row>
    <row r="57" spans="1:10" x14ac:dyDescent="0.35">
      <c r="A57" s="5" t="s">
        <v>234</v>
      </c>
      <c r="B57" s="106">
        <v>20</v>
      </c>
      <c r="C57" s="106">
        <v>20</v>
      </c>
      <c r="D57" s="106">
        <v>10</v>
      </c>
      <c r="E57" s="106">
        <v>10</v>
      </c>
      <c r="F57" s="106">
        <v>0</v>
      </c>
      <c r="G57" s="107">
        <v>0.57999999999999996</v>
      </c>
      <c r="H57" s="107">
        <v>0.42</v>
      </c>
      <c r="I57" s="107">
        <v>0</v>
      </c>
      <c r="J57" s="106">
        <v>14</v>
      </c>
    </row>
    <row r="58" spans="1:10" x14ac:dyDescent="0.35">
      <c r="A58" s="5" t="s">
        <v>235</v>
      </c>
      <c r="B58" s="106">
        <v>15</v>
      </c>
      <c r="C58" s="106">
        <v>15</v>
      </c>
      <c r="D58" s="106">
        <v>5</v>
      </c>
      <c r="E58" s="106">
        <v>10</v>
      </c>
      <c r="F58" s="106">
        <v>0</v>
      </c>
      <c r="G58" s="107">
        <v>0.43</v>
      </c>
      <c r="H58" s="107">
        <v>0.56999999999999995</v>
      </c>
      <c r="I58" s="107">
        <v>0</v>
      </c>
      <c r="J58" s="106">
        <v>13</v>
      </c>
    </row>
    <row r="59" spans="1:10" x14ac:dyDescent="0.35">
      <c r="A59" s="5" t="s">
        <v>236</v>
      </c>
      <c r="B59" s="106">
        <v>40</v>
      </c>
      <c r="C59" s="106">
        <v>35</v>
      </c>
      <c r="D59" s="106">
        <v>15</v>
      </c>
      <c r="E59" s="106">
        <v>20</v>
      </c>
      <c r="F59" s="106">
        <v>0</v>
      </c>
      <c r="G59" s="107">
        <v>0.41</v>
      </c>
      <c r="H59" s="107">
        <v>0.59</v>
      </c>
      <c r="I59" s="107">
        <v>0</v>
      </c>
      <c r="J59" s="106">
        <v>11</v>
      </c>
    </row>
    <row r="60" spans="1:10" x14ac:dyDescent="0.35">
      <c r="A60" s="5" t="s">
        <v>237</v>
      </c>
      <c r="B60" s="106">
        <v>15</v>
      </c>
      <c r="C60" s="106">
        <v>25</v>
      </c>
      <c r="D60" s="106">
        <v>10</v>
      </c>
      <c r="E60" s="106">
        <v>15</v>
      </c>
      <c r="F60" s="106">
        <v>0</v>
      </c>
      <c r="G60" s="107">
        <v>0.38</v>
      </c>
      <c r="H60" s="107">
        <v>0.63</v>
      </c>
      <c r="I60" s="107">
        <v>0</v>
      </c>
      <c r="J60" s="106">
        <v>15</v>
      </c>
    </row>
    <row r="61" spans="1:10" x14ac:dyDescent="0.35">
      <c r="A61" s="5" t="s">
        <v>238</v>
      </c>
      <c r="B61" s="106">
        <v>15</v>
      </c>
      <c r="C61" s="106">
        <v>10</v>
      </c>
      <c r="D61" s="106">
        <v>5</v>
      </c>
      <c r="E61" s="106">
        <v>5</v>
      </c>
      <c r="F61" s="106">
        <v>0</v>
      </c>
      <c r="G61" s="107">
        <v>0.64</v>
      </c>
      <c r="H61" s="107">
        <v>0.36</v>
      </c>
      <c r="I61" s="107">
        <v>0</v>
      </c>
      <c r="J61" s="106">
        <v>16</v>
      </c>
    </row>
    <row r="62" spans="1:10" x14ac:dyDescent="0.35">
      <c r="A62" s="5" t="s">
        <v>239</v>
      </c>
      <c r="B62" s="106">
        <v>30</v>
      </c>
      <c r="C62" s="106">
        <v>15</v>
      </c>
      <c r="D62" s="106">
        <v>5</v>
      </c>
      <c r="E62" s="106">
        <v>10</v>
      </c>
      <c r="F62" s="106">
        <v>0</v>
      </c>
      <c r="G62" s="107">
        <v>0.25</v>
      </c>
      <c r="H62" s="107">
        <v>0.63</v>
      </c>
      <c r="I62" s="107">
        <v>0</v>
      </c>
      <c r="J62" s="106">
        <v>16</v>
      </c>
    </row>
    <row r="63" spans="1:10" x14ac:dyDescent="0.35">
      <c r="A63" s="5" t="s">
        <v>240</v>
      </c>
      <c r="B63" s="106">
        <v>35</v>
      </c>
      <c r="C63" s="106">
        <v>45</v>
      </c>
      <c r="D63" s="106">
        <v>20</v>
      </c>
      <c r="E63" s="106">
        <v>25</v>
      </c>
      <c r="F63" s="106">
        <v>0</v>
      </c>
      <c r="G63" s="107">
        <v>0.47</v>
      </c>
      <c r="H63" s="107">
        <v>0.53</v>
      </c>
      <c r="I63" s="107">
        <v>0</v>
      </c>
      <c r="J63" s="106">
        <v>10</v>
      </c>
    </row>
    <row r="64" spans="1:10" x14ac:dyDescent="0.35">
      <c r="A64" s="5" t="s">
        <v>241</v>
      </c>
      <c r="B64" s="106">
        <v>25</v>
      </c>
      <c r="C64" s="106">
        <v>30</v>
      </c>
      <c r="D64" s="106">
        <v>5</v>
      </c>
      <c r="E64" s="106">
        <v>25</v>
      </c>
      <c r="F64" s="106">
        <v>0</v>
      </c>
      <c r="G64" s="107">
        <v>0.17</v>
      </c>
      <c r="H64" s="107">
        <v>0.8</v>
      </c>
      <c r="I64" s="107">
        <v>0</v>
      </c>
      <c r="J64" s="106">
        <v>7</v>
      </c>
    </row>
    <row r="65" spans="1:10" x14ac:dyDescent="0.35">
      <c r="A65" s="5" t="s">
        <v>242</v>
      </c>
      <c r="B65" s="106">
        <v>25</v>
      </c>
      <c r="C65" s="106">
        <v>20</v>
      </c>
      <c r="D65" s="106">
        <v>5</v>
      </c>
      <c r="E65" s="106">
        <v>15</v>
      </c>
      <c r="F65" s="106">
        <v>0</v>
      </c>
      <c r="G65" s="107">
        <v>0.24</v>
      </c>
      <c r="H65" s="107">
        <v>0.76</v>
      </c>
      <c r="I65" s="107">
        <v>0</v>
      </c>
      <c r="J65" s="106">
        <v>9</v>
      </c>
    </row>
    <row r="66" spans="1:10" x14ac:dyDescent="0.35">
      <c r="A66" s="5" t="s">
        <v>243</v>
      </c>
      <c r="B66" s="106">
        <v>30</v>
      </c>
      <c r="C66" s="106">
        <v>30</v>
      </c>
      <c r="D66" s="106">
        <v>10</v>
      </c>
      <c r="E66" s="106">
        <v>20</v>
      </c>
      <c r="F66" s="106">
        <v>0</v>
      </c>
      <c r="G66" s="107">
        <v>0.34</v>
      </c>
      <c r="H66" s="107">
        <v>0.66</v>
      </c>
      <c r="I66" s="107">
        <v>0</v>
      </c>
      <c r="J66" s="106">
        <v>16</v>
      </c>
    </row>
    <row r="67" spans="1:10" x14ac:dyDescent="0.35">
      <c r="A67" s="5" t="s">
        <v>244</v>
      </c>
      <c r="B67" s="106">
        <v>20</v>
      </c>
      <c r="C67" s="106">
        <v>20</v>
      </c>
      <c r="D67" s="106">
        <v>10</v>
      </c>
      <c r="E67" s="106">
        <v>10</v>
      </c>
      <c r="F67" s="106">
        <v>0</v>
      </c>
      <c r="G67" s="107">
        <v>0.6</v>
      </c>
      <c r="H67" s="107">
        <v>0.4</v>
      </c>
      <c r="I67" s="107">
        <v>0</v>
      </c>
      <c r="J67" s="106">
        <v>16</v>
      </c>
    </row>
    <row r="68" spans="1:10" x14ac:dyDescent="0.35">
      <c r="A68" s="5" t="s">
        <v>245</v>
      </c>
      <c r="B68" s="109">
        <v>35</v>
      </c>
      <c r="C68" s="109">
        <v>30</v>
      </c>
      <c r="D68" s="109">
        <v>10</v>
      </c>
      <c r="E68" s="109">
        <v>20</v>
      </c>
      <c r="F68" s="110">
        <v>0</v>
      </c>
      <c r="G68" s="107">
        <v>0.4</v>
      </c>
      <c r="H68" s="107">
        <v>0.6</v>
      </c>
      <c r="I68" s="107">
        <v>0</v>
      </c>
      <c r="J68" s="106">
        <v>13.5</v>
      </c>
    </row>
    <row r="69" spans="1:10" x14ac:dyDescent="0.35">
      <c r="A69" s="5" t="s">
        <v>246</v>
      </c>
      <c r="B69" s="109">
        <v>40</v>
      </c>
      <c r="C69" s="109">
        <v>35</v>
      </c>
      <c r="D69" s="109">
        <v>10</v>
      </c>
      <c r="E69" s="109">
        <v>25</v>
      </c>
      <c r="F69" s="110">
        <v>0</v>
      </c>
      <c r="G69" s="107">
        <v>0.26</v>
      </c>
      <c r="H69" s="107">
        <v>0.74</v>
      </c>
      <c r="I69" s="107">
        <v>0</v>
      </c>
      <c r="J69" s="106">
        <v>11</v>
      </c>
    </row>
    <row r="70" spans="1:10" x14ac:dyDescent="0.35">
      <c r="A70" s="5" t="s">
        <v>247</v>
      </c>
      <c r="B70" s="109">
        <v>20</v>
      </c>
      <c r="C70" s="109">
        <v>30</v>
      </c>
      <c r="D70" s="109">
        <v>10</v>
      </c>
      <c r="E70" s="109">
        <v>25</v>
      </c>
      <c r="F70" s="110">
        <v>0</v>
      </c>
      <c r="G70" s="107">
        <v>0.26</v>
      </c>
      <c r="H70" s="111">
        <v>0.74</v>
      </c>
      <c r="I70" s="107">
        <v>0</v>
      </c>
      <c r="J70" s="106">
        <v>14</v>
      </c>
    </row>
    <row r="71" spans="1:10" x14ac:dyDescent="0.35">
      <c r="A71" s="5" t="s">
        <v>248</v>
      </c>
      <c r="B71" s="112">
        <v>30</v>
      </c>
      <c r="C71" s="113">
        <v>30</v>
      </c>
      <c r="D71" s="113">
        <v>5</v>
      </c>
      <c r="E71" s="113">
        <v>20</v>
      </c>
      <c r="F71" s="113">
        <v>0</v>
      </c>
      <c r="G71" s="107">
        <v>0.24</v>
      </c>
      <c r="H71" s="107">
        <v>0.76</v>
      </c>
      <c r="I71" s="107">
        <v>0</v>
      </c>
      <c r="J71" s="106">
        <v>16</v>
      </c>
    </row>
    <row r="72" spans="1:10" x14ac:dyDescent="0.35">
      <c r="A72" s="5" t="s">
        <v>249</v>
      </c>
      <c r="B72" s="112">
        <v>15</v>
      </c>
      <c r="C72" s="113">
        <v>20</v>
      </c>
      <c r="D72" s="113">
        <v>5</v>
      </c>
      <c r="E72" s="113">
        <v>10</v>
      </c>
      <c r="F72" s="113">
        <v>0</v>
      </c>
      <c r="G72" s="107">
        <v>0.39</v>
      </c>
      <c r="H72" s="107">
        <v>0.61</v>
      </c>
      <c r="I72" s="107">
        <v>0</v>
      </c>
      <c r="J72" s="106">
        <v>10</v>
      </c>
    </row>
    <row r="73" spans="1:10" x14ac:dyDescent="0.35">
      <c r="A73" s="5" t="s">
        <v>250</v>
      </c>
      <c r="B73" s="112">
        <v>15</v>
      </c>
      <c r="C73" s="113">
        <v>15</v>
      </c>
      <c r="D73" s="113">
        <v>10</v>
      </c>
      <c r="E73" s="113">
        <v>5</v>
      </c>
      <c r="F73" s="113">
        <v>0</v>
      </c>
      <c r="G73" s="111">
        <v>0.75</v>
      </c>
      <c r="H73" s="107">
        <v>0.25</v>
      </c>
      <c r="I73" s="111">
        <v>0</v>
      </c>
      <c r="J73" s="114">
        <v>12</v>
      </c>
    </row>
    <row r="74" spans="1:10" x14ac:dyDescent="0.35">
      <c r="A74" s="60" t="s">
        <v>251</v>
      </c>
      <c r="B74" s="112">
        <v>30</v>
      </c>
      <c r="C74" s="115">
        <v>15</v>
      </c>
      <c r="D74" s="115">
        <v>10</v>
      </c>
      <c r="E74" s="115">
        <v>5</v>
      </c>
      <c r="F74" s="115">
        <v>0</v>
      </c>
      <c r="G74" s="116">
        <v>0.6</v>
      </c>
      <c r="H74" s="116">
        <v>0.4</v>
      </c>
      <c r="I74" s="116">
        <v>0</v>
      </c>
      <c r="J74" s="117">
        <v>13</v>
      </c>
    </row>
    <row r="75" spans="1:10" x14ac:dyDescent="0.35">
      <c r="A75" s="60" t="s">
        <v>252</v>
      </c>
      <c r="B75" s="112">
        <v>20</v>
      </c>
      <c r="C75" s="115">
        <v>35</v>
      </c>
      <c r="D75" s="115">
        <v>10</v>
      </c>
      <c r="E75" s="115">
        <v>25</v>
      </c>
      <c r="F75" s="115">
        <v>0</v>
      </c>
      <c r="G75" s="116">
        <v>0.24</v>
      </c>
      <c r="H75" s="116">
        <v>0.76</v>
      </c>
      <c r="I75" s="116">
        <v>0</v>
      </c>
      <c r="J75" s="117">
        <v>15</v>
      </c>
    </row>
    <row r="76" spans="1:10" x14ac:dyDescent="0.35">
      <c r="A76" s="60" t="s">
        <v>253</v>
      </c>
      <c r="B76" s="118">
        <v>15</v>
      </c>
      <c r="C76" s="119">
        <v>25</v>
      </c>
      <c r="D76" s="119">
        <v>10</v>
      </c>
      <c r="E76" s="119">
        <v>15</v>
      </c>
      <c r="F76" s="119">
        <v>0</v>
      </c>
      <c r="G76" s="120">
        <v>0.35</v>
      </c>
      <c r="H76" s="120">
        <v>0.65</v>
      </c>
      <c r="I76" s="120">
        <v>0</v>
      </c>
      <c r="J76" s="117">
        <v>10</v>
      </c>
    </row>
    <row r="77" spans="1:10" x14ac:dyDescent="0.35">
      <c r="A77" s="61" t="s">
        <v>255</v>
      </c>
      <c r="B77" s="121">
        <v>170</v>
      </c>
      <c r="C77" s="122">
        <v>160</v>
      </c>
      <c r="D77" s="122">
        <v>70</v>
      </c>
      <c r="E77" s="122">
        <v>80</v>
      </c>
      <c r="F77" s="122">
        <v>10</v>
      </c>
      <c r="G77" s="123">
        <v>0.43</v>
      </c>
      <c r="H77" s="123">
        <v>0.5</v>
      </c>
      <c r="I77" s="123">
        <v>7.0000000000000007E-2</v>
      </c>
      <c r="J77" s="122">
        <v>14</v>
      </c>
    </row>
    <row r="78" spans="1:10" x14ac:dyDescent="0.35">
      <c r="A78" s="63" t="s">
        <v>256</v>
      </c>
      <c r="B78" s="124">
        <v>375</v>
      </c>
      <c r="C78" s="125">
        <v>365</v>
      </c>
      <c r="D78" s="125">
        <v>145</v>
      </c>
      <c r="E78" s="125">
        <v>140</v>
      </c>
      <c r="F78" s="125">
        <v>80</v>
      </c>
      <c r="G78" s="126">
        <v>0.4</v>
      </c>
      <c r="H78" s="126">
        <v>0.38</v>
      </c>
      <c r="I78" s="126">
        <v>0.22</v>
      </c>
      <c r="J78" s="125">
        <v>13</v>
      </c>
    </row>
    <row r="79" spans="1:10" x14ac:dyDescent="0.35">
      <c r="A79" s="63" t="s">
        <v>257</v>
      </c>
      <c r="B79" s="124">
        <v>265</v>
      </c>
      <c r="C79" s="125">
        <v>270</v>
      </c>
      <c r="D79" s="125">
        <v>105</v>
      </c>
      <c r="E79" s="125">
        <v>120</v>
      </c>
      <c r="F79" s="125">
        <v>45</v>
      </c>
      <c r="G79" s="126">
        <v>0.39</v>
      </c>
      <c r="H79" s="126">
        <v>0.44</v>
      </c>
      <c r="I79" s="126">
        <v>0.17</v>
      </c>
      <c r="J79" s="125">
        <v>9</v>
      </c>
    </row>
    <row r="80" spans="1:10" x14ac:dyDescent="0.35">
      <c r="A80" s="63" t="s">
        <v>258</v>
      </c>
      <c r="B80" s="124">
        <v>320</v>
      </c>
      <c r="C80" s="125">
        <v>305</v>
      </c>
      <c r="D80" s="125">
        <v>220</v>
      </c>
      <c r="E80" s="125">
        <v>90</v>
      </c>
      <c r="F80" s="125">
        <v>0</v>
      </c>
      <c r="G80" s="126">
        <v>0.71</v>
      </c>
      <c r="H80" s="126">
        <v>0.28999999999999998</v>
      </c>
      <c r="I80" s="126">
        <v>0</v>
      </c>
      <c r="J80" s="125">
        <v>8</v>
      </c>
    </row>
    <row r="81" spans="1:10" x14ac:dyDescent="0.35">
      <c r="A81" s="63" t="s">
        <v>259</v>
      </c>
      <c r="B81" s="124">
        <v>335</v>
      </c>
      <c r="C81" s="125">
        <v>340</v>
      </c>
      <c r="D81" s="125">
        <v>195</v>
      </c>
      <c r="E81" s="125">
        <v>145</v>
      </c>
      <c r="F81" s="125">
        <v>0</v>
      </c>
      <c r="G81" s="126">
        <v>0.56999999999999995</v>
      </c>
      <c r="H81" s="126">
        <v>0.43</v>
      </c>
      <c r="I81" s="126">
        <v>0</v>
      </c>
      <c r="J81" s="125">
        <v>13</v>
      </c>
    </row>
    <row r="82" spans="1:10" x14ac:dyDescent="0.35">
      <c r="A82" s="63" t="s">
        <v>260</v>
      </c>
      <c r="B82" s="127">
        <v>320</v>
      </c>
      <c r="C82" s="128">
        <v>320</v>
      </c>
      <c r="D82" s="129">
        <v>115</v>
      </c>
      <c r="E82" s="129">
        <v>205</v>
      </c>
      <c r="F82" s="128">
        <v>0</v>
      </c>
      <c r="G82" s="99">
        <v>0.35</v>
      </c>
      <c r="H82" s="130">
        <v>0.64</v>
      </c>
      <c r="I82" s="99">
        <v>0</v>
      </c>
      <c r="J82" s="98">
        <v>14</v>
      </c>
    </row>
    <row r="83" spans="1:10" x14ac:dyDescent="0.35">
      <c r="A83" s="63" t="s">
        <v>261</v>
      </c>
      <c r="B83" s="131">
        <v>70</v>
      </c>
      <c r="C83" s="132">
        <v>85</v>
      </c>
      <c r="D83" s="133">
        <v>30</v>
      </c>
      <c r="E83" s="133">
        <v>50</v>
      </c>
      <c r="F83" s="133">
        <v>0</v>
      </c>
      <c r="G83" s="130">
        <v>0.39</v>
      </c>
      <c r="H83" s="16">
        <v>0.61</v>
      </c>
      <c r="I83" s="130">
        <v>0</v>
      </c>
      <c r="J83" s="134">
        <v>14</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54"/>
  <sheetViews>
    <sheetView workbookViewId="0"/>
  </sheetViews>
  <sheetFormatPr defaultColWidth="10.58203125" defaultRowHeight="15.5" x14ac:dyDescent="0.35"/>
  <cols>
    <col min="1" max="1" width="32.58203125" customWidth="1"/>
    <col min="2" max="12" width="16.58203125" customWidth="1"/>
  </cols>
  <sheetData>
    <row r="1" spans="1:12" ht="62" x14ac:dyDescent="0.35">
      <c r="A1" s="4" t="s">
        <v>262</v>
      </c>
      <c r="B1" s="4" t="s">
        <v>441</v>
      </c>
      <c r="C1" s="4" t="s">
        <v>165</v>
      </c>
      <c r="D1" s="4" t="s">
        <v>166</v>
      </c>
      <c r="E1" s="4" t="s">
        <v>167</v>
      </c>
      <c r="F1" s="4" t="s">
        <v>263</v>
      </c>
      <c r="G1" s="4" t="s">
        <v>168</v>
      </c>
      <c r="H1" s="4" t="s">
        <v>169</v>
      </c>
      <c r="I1" s="4" t="s">
        <v>170</v>
      </c>
      <c r="J1" s="4" t="s">
        <v>171</v>
      </c>
      <c r="K1" s="4" t="s">
        <v>172</v>
      </c>
      <c r="L1" s="4" t="s">
        <v>173</v>
      </c>
    </row>
    <row r="2" spans="1:12" x14ac:dyDescent="0.35">
      <c r="A2" s="8" t="s">
        <v>174</v>
      </c>
      <c r="B2" s="11" t="s">
        <v>416</v>
      </c>
      <c r="C2" s="9">
        <v>19480</v>
      </c>
      <c r="D2" s="10">
        <v>1</v>
      </c>
      <c r="E2" s="9">
        <v>17935</v>
      </c>
      <c r="F2" s="10">
        <v>1</v>
      </c>
      <c r="G2" s="9">
        <v>11505</v>
      </c>
      <c r="H2" s="9">
        <v>6080</v>
      </c>
      <c r="I2" s="9">
        <v>350</v>
      </c>
      <c r="J2" s="10">
        <v>0.64</v>
      </c>
      <c r="K2" s="10">
        <v>0.34</v>
      </c>
      <c r="L2" s="10">
        <v>0.02</v>
      </c>
    </row>
    <row r="3" spans="1:12" x14ac:dyDescent="0.35">
      <c r="A3" s="8" t="s">
        <v>174</v>
      </c>
      <c r="B3" s="11" t="s">
        <v>417</v>
      </c>
      <c r="C3" s="9">
        <v>128075</v>
      </c>
      <c r="D3" s="10">
        <v>1</v>
      </c>
      <c r="E3" s="9">
        <v>120680</v>
      </c>
      <c r="F3" s="10">
        <v>1</v>
      </c>
      <c r="G3" s="9">
        <v>80095</v>
      </c>
      <c r="H3" s="9">
        <v>35375</v>
      </c>
      <c r="I3" s="9">
        <v>5210</v>
      </c>
      <c r="J3" s="10">
        <v>0.66</v>
      </c>
      <c r="K3" s="10">
        <v>0.28999999999999998</v>
      </c>
      <c r="L3" s="10">
        <v>0.04</v>
      </c>
    </row>
    <row r="4" spans="1:12" x14ac:dyDescent="0.35">
      <c r="A4" s="8" t="s">
        <v>174</v>
      </c>
      <c r="B4" s="11" t="s">
        <v>418</v>
      </c>
      <c r="C4" s="9">
        <v>118605</v>
      </c>
      <c r="D4" s="10">
        <v>1</v>
      </c>
      <c r="E4" s="9">
        <v>112490</v>
      </c>
      <c r="F4" s="10">
        <v>1</v>
      </c>
      <c r="G4" s="9">
        <v>76955</v>
      </c>
      <c r="H4" s="9">
        <v>33480</v>
      </c>
      <c r="I4" s="9">
        <v>2060</v>
      </c>
      <c r="J4" s="10">
        <v>0.68</v>
      </c>
      <c r="K4" s="10">
        <v>0.3</v>
      </c>
      <c r="L4" s="10">
        <v>0.02</v>
      </c>
    </row>
    <row r="5" spans="1:12" x14ac:dyDescent="0.35">
      <c r="A5" s="8" t="s">
        <v>174</v>
      </c>
      <c r="B5" s="11" t="s">
        <v>419</v>
      </c>
      <c r="C5" s="9">
        <v>84240</v>
      </c>
      <c r="D5" s="10">
        <v>1</v>
      </c>
      <c r="E5" s="9">
        <v>83005</v>
      </c>
      <c r="F5" s="10">
        <v>1</v>
      </c>
      <c r="G5" s="9">
        <v>57485</v>
      </c>
      <c r="H5" s="9">
        <v>20015</v>
      </c>
      <c r="I5" s="9">
        <v>5510</v>
      </c>
      <c r="J5" s="10">
        <v>0.69</v>
      </c>
      <c r="K5" s="10">
        <v>0.24</v>
      </c>
      <c r="L5" s="10">
        <v>7.0000000000000007E-2</v>
      </c>
    </row>
    <row r="6" spans="1:12" x14ac:dyDescent="0.35">
      <c r="A6" s="8" t="s">
        <v>174</v>
      </c>
      <c r="B6" s="11" t="s">
        <v>420</v>
      </c>
      <c r="C6" s="9">
        <v>85825</v>
      </c>
      <c r="D6" s="10">
        <v>1</v>
      </c>
      <c r="E6" s="9">
        <v>88990</v>
      </c>
      <c r="F6" s="10">
        <v>1</v>
      </c>
      <c r="G6" s="9">
        <v>58425</v>
      </c>
      <c r="H6" s="9">
        <v>27845</v>
      </c>
      <c r="I6" s="9">
        <v>2720</v>
      </c>
      <c r="J6" s="10">
        <v>0.66</v>
      </c>
      <c r="K6" s="10">
        <v>0.31</v>
      </c>
      <c r="L6" s="10">
        <v>0.03</v>
      </c>
    </row>
    <row r="7" spans="1:12" x14ac:dyDescent="0.35">
      <c r="A7" s="8" t="s">
        <v>174</v>
      </c>
      <c r="B7" s="11" t="s">
        <v>421</v>
      </c>
      <c r="C7" s="9">
        <v>53260</v>
      </c>
      <c r="D7" s="10">
        <v>1</v>
      </c>
      <c r="E7" s="9">
        <v>62395</v>
      </c>
      <c r="F7" s="10">
        <v>1</v>
      </c>
      <c r="G7" s="9">
        <v>36045</v>
      </c>
      <c r="H7" s="9">
        <v>25150</v>
      </c>
      <c r="I7" s="9">
        <v>1200</v>
      </c>
      <c r="J7" s="10">
        <v>0.57999999999999996</v>
      </c>
      <c r="K7" s="10">
        <v>0.4</v>
      </c>
      <c r="L7" s="10">
        <v>0.02</v>
      </c>
    </row>
    <row r="8" spans="1:12" x14ac:dyDescent="0.35">
      <c r="A8" s="8" t="s">
        <v>174</v>
      </c>
      <c r="B8" s="11" t="s">
        <v>422</v>
      </c>
      <c r="C8" s="9">
        <v>47745</v>
      </c>
      <c r="D8" s="10">
        <v>1</v>
      </c>
      <c r="E8" s="9">
        <v>47595</v>
      </c>
      <c r="F8" s="10">
        <v>1</v>
      </c>
      <c r="G8" s="9">
        <v>30825</v>
      </c>
      <c r="H8" s="9">
        <v>16010</v>
      </c>
      <c r="I8" s="9">
        <v>755</v>
      </c>
      <c r="J8" s="10">
        <v>0.65</v>
      </c>
      <c r="K8" s="10">
        <v>0.34</v>
      </c>
      <c r="L8" s="10">
        <v>0.02</v>
      </c>
    </row>
    <row r="9" spans="1:12" x14ac:dyDescent="0.35">
      <c r="A9" s="8" t="s">
        <v>174</v>
      </c>
      <c r="B9" s="11" t="s">
        <v>423</v>
      </c>
      <c r="C9" s="9">
        <v>11000</v>
      </c>
      <c r="D9" s="10">
        <v>1</v>
      </c>
      <c r="E9" s="9">
        <v>10895</v>
      </c>
      <c r="F9" s="10">
        <v>1</v>
      </c>
      <c r="G9" s="9">
        <v>7265</v>
      </c>
      <c r="H9" s="9">
        <v>3440</v>
      </c>
      <c r="I9" s="9">
        <v>195</v>
      </c>
      <c r="J9" s="10">
        <v>0.67</v>
      </c>
      <c r="K9" s="10">
        <v>0.32</v>
      </c>
      <c r="L9" s="10">
        <v>0.02</v>
      </c>
    </row>
    <row r="10" spans="1:12" x14ac:dyDescent="0.35">
      <c r="A10" s="27" t="s">
        <v>174</v>
      </c>
      <c r="B10" s="19" t="s">
        <v>424</v>
      </c>
      <c r="C10" s="28">
        <v>548235</v>
      </c>
      <c r="D10" s="29">
        <v>1</v>
      </c>
      <c r="E10" s="28">
        <v>544045</v>
      </c>
      <c r="F10" s="29">
        <v>1</v>
      </c>
      <c r="G10" s="28">
        <v>358635</v>
      </c>
      <c r="H10" s="28">
        <v>167405</v>
      </c>
      <c r="I10" s="28">
        <v>18000</v>
      </c>
      <c r="J10" s="29">
        <v>0.66</v>
      </c>
      <c r="K10" s="29">
        <v>0.31</v>
      </c>
      <c r="L10" s="29">
        <v>0.03</v>
      </c>
    </row>
    <row r="11" spans="1:12" x14ac:dyDescent="0.35">
      <c r="A11" s="5" t="s">
        <v>501</v>
      </c>
      <c r="B11" t="s">
        <v>416</v>
      </c>
      <c r="C11" s="6">
        <v>18770</v>
      </c>
      <c r="D11" s="7">
        <v>0.96</v>
      </c>
      <c r="E11" s="6">
        <v>17535</v>
      </c>
      <c r="F11" s="7">
        <v>0.98</v>
      </c>
      <c r="G11" s="6">
        <v>11320</v>
      </c>
      <c r="H11" s="6">
        <v>5995</v>
      </c>
      <c r="I11" s="6">
        <v>225</v>
      </c>
      <c r="J11" s="7">
        <v>0.65</v>
      </c>
      <c r="K11" s="7">
        <v>0.34</v>
      </c>
      <c r="L11" s="7">
        <v>0.01</v>
      </c>
    </row>
    <row r="12" spans="1:12" x14ac:dyDescent="0.35">
      <c r="A12" s="5" t="s">
        <v>501</v>
      </c>
      <c r="B12" t="s">
        <v>417</v>
      </c>
      <c r="C12" s="6">
        <v>35225</v>
      </c>
      <c r="D12" s="7">
        <v>0.28000000000000003</v>
      </c>
      <c r="E12" s="6">
        <v>32760</v>
      </c>
      <c r="F12" s="7">
        <v>0.27</v>
      </c>
      <c r="G12" s="6">
        <v>15500</v>
      </c>
      <c r="H12" s="6">
        <v>15300</v>
      </c>
      <c r="I12" s="6">
        <v>1960</v>
      </c>
      <c r="J12" s="7">
        <v>0.47</v>
      </c>
      <c r="K12" s="7">
        <v>0.47</v>
      </c>
      <c r="L12" s="7">
        <v>0.06</v>
      </c>
    </row>
    <row r="13" spans="1:12" x14ac:dyDescent="0.35">
      <c r="A13" s="5" t="s">
        <v>501</v>
      </c>
      <c r="B13" t="s">
        <v>418</v>
      </c>
      <c r="C13" s="6">
        <v>34040</v>
      </c>
      <c r="D13" s="7">
        <v>0.28999999999999998</v>
      </c>
      <c r="E13" s="6">
        <v>32525</v>
      </c>
      <c r="F13" s="7">
        <v>0.28999999999999998</v>
      </c>
      <c r="G13" s="6">
        <v>16390</v>
      </c>
      <c r="H13" s="6">
        <v>15525</v>
      </c>
      <c r="I13" s="6">
        <v>615</v>
      </c>
      <c r="J13" s="7">
        <v>0.5</v>
      </c>
      <c r="K13" s="7">
        <v>0.48</v>
      </c>
      <c r="L13" s="7">
        <v>0.02</v>
      </c>
    </row>
    <row r="14" spans="1:12" x14ac:dyDescent="0.35">
      <c r="A14" s="5" t="s">
        <v>501</v>
      </c>
      <c r="B14" t="s">
        <v>419</v>
      </c>
      <c r="C14" s="6">
        <v>32125</v>
      </c>
      <c r="D14" s="7">
        <v>0.38</v>
      </c>
      <c r="E14" s="6">
        <v>31125</v>
      </c>
      <c r="F14" s="7">
        <v>0.37</v>
      </c>
      <c r="G14" s="6">
        <v>14945</v>
      </c>
      <c r="H14" s="6">
        <v>15465</v>
      </c>
      <c r="I14" s="6">
        <v>715</v>
      </c>
      <c r="J14" s="7">
        <v>0.48</v>
      </c>
      <c r="K14" s="7">
        <v>0.5</v>
      </c>
      <c r="L14" s="7">
        <v>0.02</v>
      </c>
    </row>
    <row r="15" spans="1:12" x14ac:dyDescent="0.35">
      <c r="A15" s="5" t="s">
        <v>501</v>
      </c>
      <c r="B15" t="s">
        <v>420</v>
      </c>
      <c r="C15" s="6">
        <v>34680</v>
      </c>
      <c r="D15" s="7">
        <v>0.4</v>
      </c>
      <c r="E15" s="6">
        <v>34850</v>
      </c>
      <c r="F15" s="7">
        <v>0.39</v>
      </c>
      <c r="G15" s="6">
        <v>15555</v>
      </c>
      <c r="H15" s="6">
        <v>18850</v>
      </c>
      <c r="I15" s="6">
        <v>450</v>
      </c>
      <c r="J15" s="7">
        <v>0.45</v>
      </c>
      <c r="K15" s="7">
        <v>0.54</v>
      </c>
      <c r="L15" s="7">
        <v>0.01</v>
      </c>
    </row>
    <row r="16" spans="1:12" x14ac:dyDescent="0.35">
      <c r="A16" s="5" t="s">
        <v>501</v>
      </c>
      <c r="B16" t="s">
        <v>421</v>
      </c>
      <c r="C16" s="6">
        <v>32890</v>
      </c>
      <c r="D16" s="7">
        <v>0.62</v>
      </c>
      <c r="E16" s="6">
        <v>36695</v>
      </c>
      <c r="F16" s="7">
        <v>0.59</v>
      </c>
      <c r="G16" s="6">
        <v>16640</v>
      </c>
      <c r="H16" s="6">
        <v>19715</v>
      </c>
      <c r="I16" s="6">
        <v>340</v>
      </c>
      <c r="J16" s="7">
        <v>0.45</v>
      </c>
      <c r="K16" s="7">
        <v>0.54</v>
      </c>
      <c r="L16" s="7">
        <v>0.01</v>
      </c>
    </row>
    <row r="17" spans="1:12" x14ac:dyDescent="0.35">
      <c r="A17" s="5" t="s">
        <v>501</v>
      </c>
      <c r="B17" t="s">
        <v>422</v>
      </c>
      <c r="C17" s="6">
        <v>30235</v>
      </c>
      <c r="D17" s="7">
        <v>0.63</v>
      </c>
      <c r="E17" s="6">
        <v>29945</v>
      </c>
      <c r="F17" s="7">
        <v>0.63</v>
      </c>
      <c r="G17" s="6">
        <v>13885</v>
      </c>
      <c r="H17" s="6">
        <v>15765</v>
      </c>
      <c r="I17" s="6">
        <v>300</v>
      </c>
      <c r="J17" s="7">
        <v>0.46</v>
      </c>
      <c r="K17" s="7">
        <v>0.53</v>
      </c>
      <c r="L17" s="7">
        <v>0.01</v>
      </c>
    </row>
    <row r="18" spans="1:12" x14ac:dyDescent="0.35">
      <c r="A18" s="5" t="s">
        <v>501</v>
      </c>
      <c r="B18" t="s">
        <v>423</v>
      </c>
      <c r="C18" s="6">
        <v>7045</v>
      </c>
      <c r="D18" s="7">
        <v>0.64</v>
      </c>
      <c r="E18" s="6">
        <v>7015</v>
      </c>
      <c r="F18" s="7">
        <v>0.64</v>
      </c>
      <c r="G18" s="6">
        <v>3340</v>
      </c>
      <c r="H18" s="6">
        <v>3595</v>
      </c>
      <c r="I18" s="6">
        <v>80</v>
      </c>
      <c r="J18" s="7">
        <v>0.48</v>
      </c>
      <c r="K18" s="7">
        <v>0.51</v>
      </c>
      <c r="L18" s="7">
        <v>0.01</v>
      </c>
    </row>
    <row r="19" spans="1:12" x14ac:dyDescent="0.35">
      <c r="A19" s="5" t="s">
        <v>501</v>
      </c>
      <c r="B19" t="s">
        <v>424</v>
      </c>
      <c r="C19" s="6">
        <v>225005</v>
      </c>
      <c r="D19" s="7">
        <v>0.41</v>
      </c>
      <c r="E19" s="6">
        <v>222490</v>
      </c>
      <c r="F19" s="7">
        <v>0.41</v>
      </c>
      <c r="G19" s="6">
        <v>107590</v>
      </c>
      <c r="H19" s="6">
        <v>110220</v>
      </c>
      <c r="I19" s="6">
        <v>4685</v>
      </c>
      <c r="J19" s="7">
        <v>0.48</v>
      </c>
      <c r="K19" s="7">
        <v>0.5</v>
      </c>
      <c r="L19" s="7">
        <v>0.02</v>
      </c>
    </row>
    <row r="20" spans="1:12" x14ac:dyDescent="0.35">
      <c r="A20" s="5" t="s">
        <v>502</v>
      </c>
      <c r="B20" t="s">
        <v>416</v>
      </c>
      <c r="C20" s="6">
        <v>0</v>
      </c>
      <c r="D20" s="7">
        <v>0</v>
      </c>
      <c r="E20" s="6">
        <v>0</v>
      </c>
      <c r="F20" s="7">
        <v>0</v>
      </c>
      <c r="G20" s="6">
        <v>0</v>
      </c>
      <c r="H20" s="6">
        <v>0</v>
      </c>
      <c r="I20" s="6">
        <v>0</v>
      </c>
      <c r="J20" s="7">
        <v>0</v>
      </c>
      <c r="K20" s="7">
        <v>0</v>
      </c>
      <c r="L20" s="7">
        <v>0</v>
      </c>
    </row>
    <row r="21" spans="1:12" x14ac:dyDescent="0.35">
      <c r="A21" s="5" t="s">
        <v>502</v>
      </c>
      <c r="B21" t="s">
        <v>417</v>
      </c>
      <c r="C21" s="6">
        <v>49040</v>
      </c>
      <c r="D21" s="7">
        <v>0.38</v>
      </c>
      <c r="E21" s="6">
        <v>46335</v>
      </c>
      <c r="F21" s="7">
        <v>0.38</v>
      </c>
      <c r="G21" s="6">
        <v>30810</v>
      </c>
      <c r="H21" s="6">
        <v>13930</v>
      </c>
      <c r="I21" s="6">
        <v>1595</v>
      </c>
      <c r="J21" s="7">
        <v>0.66</v>
      </c>
      <c r="K21" s="7">
        <v>0.3</v>
      </c>
      <c r="L21" s="7">
        <v>0.03</v>
      </c>
    </row>
    <row r="22" spans="1:12" x14ac:dyDescent="0.35">
      <c r="A22" s="5" t="s">
        <v>502</v>
      </c>
      <c r="B22" t="s">
        <v>418</v>
      </c>
      <c r="C22" s="6">
        <v>38490</v>
      </c>
      <c r="D22" s="7">
        <v>0.32</v>
      </c>
      <c r="E22" s="6">
        <v>36350</v>
      </c>
      <c r="F22" s="7">
        <v>0.32</v>
      </c>
      <c r="G22" s="6">
        <v>20490</v>
      </c>
      <c r="H22" s="6">
        <v>15235</v>
      </c>
      <c r="I22" s="6">
        <v>625</v>
      </c>
      <c r="J22" s="7">
        <v>0.56000000000000005</v>
      </c>
      <c r="K22" s="7">
        <v>0.42</v>
      </c>
      <c r="L22" s="7">
        <v>0.02</v>
      </c>
    </row>
    <row r="23" spans="1:12" x14ac:dyDescent="0.35">
      <c r="A23" s="5" t="s">
        <v>502</v>
      </c>
      <c r="B23" t="s">
        <v>419</v>
      </c>
      <c r="C23" s="6">
        <v>26585</v>
      </c>
      <c r="D23" s="7">
        <v>0.32</v>
      </c>
      <c r="E23" s="6">
        <v>26130</v>
      </c>
      <c r="F23" s="7">
        <v>0.31</v>
      </c>
      <c r="G23" s="6">
        <v>14545</v>
      </c>
      <c r="H23" s="6">
        <v>9675</v>
      </c>
      <c r="I23" s="6">
        <v>1910</v>
      </c>
      <c r="J23" s="7">
        <v>0.56000000000000005</v>
      </c>
      <c r="K23" s="7">
        <v>0.37</v>
      </c>
      <c r="L23" s="7">
        <v>7.0000000000000007E-2</v>
      </c>
    </row>
    <row r="24" spans="1:12" x14ac:dyDescent="0.35">
      <c r="A24" s="5" t="s">
        <v>502</v>
      </c>
      <c r="B24" t="s">
        <v>420</v>
      </c>
      <c r="C24" s="6">
        <v>23815</v>
      </c>
      <c r="D24" s="7">
        <v>0.28000000000000003</v>
      </c>
      <c r="E24" s="6">
        <v>26010</v>
      </c>
      <c r="F24" s="7">
        <v>0.28999999999999998</v>
      </c>
      <c r="G24" s="6">
        <v>14830</v>
      </c>
      <c r="H24" s="6">
        <v>10225</v>
      </c>
      <c r="I24" s="6">
        <v>960</v>
      </c>
      <c r="J24" s="7">
        <v>0.56999999999999995</v>
      </c>
      <c r="K24" s="7">
        <v>0.39</v>
      </c>
      <c r="L24" s="7">
        <v>0.04</v>
      </c>
    </row>
    <row r="25" spans="1:12" x14ac:dyDescent="0.35">
      <c r="A25" s="5" t="s">
        <v>502</v>
      </c>
      <c r="B25" t="s">
        <v>421</v>
      </c>
      <c r="C25" s="6">
        <v>11785</v>
      </c>
      <c r="D25" s="7">
        <v>0.22</v>
      </c>
      <c r="E25" s="6">
        <v>14055</v>
      </c>
      <c r="F25" s="7">
        <v>0.23</v>
      </c>
      <c r="G25" s="6">
        <v>4605</v>
      </c>
      <c r="H25" s="6">
        <v>9175</v>
      </c>
      <c r="I25" s="6">
        <v>275</v>
      </c>
      <c r="J25" s="7">
        <v>0.33</v>
      </c>
      <c r="K25" s="7">
        <v>0.65</v>
      </c>
      <c r="L25" s="7">
        <v>0.02</v>
      </c>
    </row>
    <row r="26" spans="1:12" x14ac:dyDescent="0.35">
      <c r="A26" s="5" t="s">
        <v>502</v>
      </c>
      <c r="B26" t="s">
        <v>422</v>
      </c>
      <c r="C26" s="6">
        <v>10230</v>
      </c>
      <c r="D26" s="7">
        <v>0.21</v>
      </c>
      <c r="E26" s="6">
        <v>10225</v>
      </c>
      <c r="F26" s="7">
        <v>0.21</v>
      </c>
      <c r="G26" s="6">
        <v>2295</v>
      </c>
      <c r="H26" s="6">
        <v>7795</v>
      </c>
      <c r="I26" s="6">
        <v>135</v>
      </c>
      <c r="J26" s="7">
        <v>0.22</v>
      </c>
      <c r="K26" s="7">
        <v>0.76</v>
      </c>
      <c r="L26" s="7">
        <v>0.01</v>
      </c>
    </row>
    <row r="27" spans="1:12" x14ac:dyDescent="0.35">
      <c r="A27" s="5" t="s">
        <v>502</v>
      </c>
      <c r="B27" t="s">
        <v>423</v>
      </c>
      <c r="C27" s="6">
        <v>2240</v>
      </c>
      <c r="D27" s="7">
        <v>0.2</v>
      </c>
      <c r="E27" s="6">
        <v>2220</v>
      </c>
      <c r="F27" s="7">
        <v>0.2</v>
      </c>
      <c r="G27" s="6">
        <v>575</v>
      </c>
      <c r="H27" s="6">
        <v>1615</v>
      </c>
      <c r="I27" s="6">
        <v>30</v>
      </c>
      <c r="J27" s="7">
        <v>0.26</v>
      </c>
      <c r="K27" s="7">
        <v>0.73</v>
      </c>
      <c r="L27" s="7">
        <v>0.01</v>
      </c>
    </row>
    <row r="28" spans="1:12" x14ac:dyDescent="0.35">
      <c r="A28" s="5" t="s">
        <v>502</v>
      </c>
      <c r="B28" t="s">
        <v>424</v>
      </c>
      <c r="C28" s="6">
        <v>162180</v>
      </c>
      <c r="D28" s="7">
        <v>0.3</v>
      </c>
      <c r="E28" s="6">
        <v>161355</v>
      </c>
      <c r="F28" s="7">
        <v>0.3</v>
      </c>
      <c r="G28" s="6">
        <v>88150</v>
      </c>
      <c r="H28" s="6">
        <v>67665</v>
      </c>
      <c r="I28" s="6">
        <v>5540</v>
      </c>
      <c r="J28" s="7">
        <v>0.55000000000000004</v>
      </c>
      <c r="K28" s="7">
        <v>0.42</v>
      </c>
      <c r="L28" s="7">
        <v>0.03</v>
      </c>
    </row>
    <row r="29" spans="1:12" x14ac:dyDescent="0.35">
      <c r="A29" s="5" t="s">
        <v>503</v>
      </c>
      <c r="B29" t="s">
        <v>416</v>
      </c>
      <c r="C29" s="6">
        <v>0</v>
      </c>
      <c r="D29" s="7">
        <v>0</v>
      </c>
      <c r="E29" s="6">
        <v>0</v>
      </c>
      <c r="F29" s="7">
        <v>0</v>
      </c>
      <c r="G29" s="6">
        <v>0</v>
      </c>
      <c r="H29" s="6">
        <v>0</v>
      </c>
      <c r="I29" s="6">
        <v>0</v>
      </c>
      <c r="J29" s="7">
        <v>0</v>
      </c>
      <c r="K29" s="7">
        <v>0</v>
      </c>
      <c r="L29" s="7">
        <v>0</v>
      </c>
    </row>
    <row r="30" spans="1:12" x14ac:dyDescent="0.35">
      <c r="A30" s="5" t="s">
        <v>503</v>
      </c>
      <c r="B30" t="s">
        <v>417</v>
      </c>
      <c r="C30" s="6">
        <v>27155</v>
      </c>
      <c r="D30" s="7">
        <v>0.21</v>
      </c>
      <c r="E30" s="6">
        <v>26390</v>
      </c>
      <c r="F30" s="7">
        <v>0.22</v>
      </c>
      <c r="G30" s="6">
        <v>18040</v>
      </c>
      <c r="H30" s="6">
        <v>7565</v>
      </c>
      <c r="I30" s="6">
        <v>785</v>
      </c>
      <c r="J30" s="7">
        <v>0.68</v>
      </c>
      <c r="K30" s="7">
        <v>0.28999999999999998</v>
      </c>
      <c r="L30" s="7">
        <v>0.03</v>
      </c>
    </row>
    <row r="31" spans="1:12" x14ac:dyDescent="0.35">
      <c r="A31" s="5" t="s">
        <v>503</v>
      </c>
      <c r="B31" t="s">
        <v>418</v>
      </c>
      <c r="C31" s="6">
        <v>32995</v>
      </c>
      <c r="D31" s="7">
        <v>0.28000000000000003</v>
      </c>
      <c r="E31" s="6">
        <v>31910</v>
      </c>
      <c r="F31" s="7">
        <v>0.28000000000000003</v>
      </c>
      <c r="G31" s="6">
        <v>21465</v>
      </c>
      <c r="H31" s="6">
        <v>10085</v>
      </c>
      <c r="I31" s="6">
        <v>360</v>
      </c>
      <c r="J31" s="7">
        <v>0.67</v>
      </c>
      <c r="K31" s="7">
        <v>0.32</v>
      </c>
      <c r="L31" s="7">
        <v>0.01</v>
      </c>
    </row>
    <row r="32" spans="1:12" x14ac:dyDescent="0.35">
      <c r="A32" s="5" t="s">
        <v>503</v>
      </c>
      <c r="B32" t="s">
        <v>419</v>
      </c>
      <c r="C32" s="6">
        <v>23980</v>
      </c>
      <c r="D32" s="7">
        <v>0.28000000000000003</v>
      </c>
      <c r="E32" s="6">
        <v>23380</v>
      </c>
      <c r="F32" s="7">
        <v>0.28000000000000003</v>
      </c>
      <c r="G32" s="6">
        <v>16585</v>
      </c>
      <c r="H32" s="6">
        <v>5090</v>
      </c>
      <c r="I32" s="6">
        <v>1700</v>
      </c>
      <c r="J32" s="7">
        <v>0.71</v>
      </c>
      <c r="K32" s="7">
        <v>0.22</v>
      </c>
      <c r="L32" s="7">
        <v>7.0000000000000007E-2</v>
      </c>
    </row>
    <row r="33" spans="1:12" x14ac:dyDescent="0.35">
      <c r="A33" s="5" t="s">
        <v>503</v>
      </c>
      <c r="B33" t="s">
        <v>420</v>
      </c>
      <c r="C33" s="6">
        <v>21885</v>
      </c>
      <c r="D33" s="7">
        <v>0.25</v>
      </c>
      <c r="E33" s="6">
        <v>22430</v>
      </c>
      <c r="F33" s="7">
        <v>0.25</v>
      </c>
      <c r="G33" s="6">
        <v>15915</v>
      </c>
      <c r="H33" s="6">
        <v>6055</v>
      </c>
      <c r="I33" s="6">
        <v>455</v>
      </c>
      <c r="J33" s="7">
        <v>0.71</v>
      </c>
      <c r="K33" s="7">
        <v>0.27</v>
      </c>
      <c r="L33" s="7">
        <v>0.02</v>
      </c>
    </row>
    <row r="34" spans="1:12" x14ac:dyDescent="0.35">
      <c r="A34" s="5" t="s">
        <v>503</v>
      </c>
      <c r="B34" t="s">
        <v>421</v>
      </c>
      <c r="C34" s="6">
        <v>5825</v>
      </c>
      <c r="D34" s="7">
        <v>0.11</v>
      </c>
      <c r="E34" s="6">
        <v>7525</v>
      </c>
      <c r="F34" s="7">
        <v>0.12</v>
      </c>
      <c r="G34" s="6">
        <v>2675</v>
      </c>
      <c r="H34" s="6">
        <v>4630</v>
      </c>
      <c r="I34" s="6">
        <v>220</v>
      </c>
      <c r="J34" s="7">
        <v>0.36</v>
      </c>
      <c r="K34" s="7">
        <v>0.61</v>
      </c>
      <c r="L34" s="7">
        <v>0.03</v>
      </c>
    </row>
    <row r="35" spans="1:12" x14ac:dyDescent="0.35">
      <c r="A35" s="5" t="s">
        <v>503</v>
      </c>
      <c r="B35" t="s">
        <v>422</v>
      </c>
      <c r="C35" s="6">
        <v>4760</v>
      </c>
      <c r="D35" s="7">
        <v>0.1</v>
      </c>
      <c r="E35" s="6">
        <v>4740</v>
      </c>
      <c r="F35" s="7">
        <v>0.1</v>
      </c>
      <c r="G35" s="6">
        <v>1275</v>
      </c>
      <c r="H35" s="6">
        <v>3390</v>
      </c>
      <c r="I35" s="6">
        <v>80</v>
      </c>
      <c r="J35" s="7">
        <v>0.27</v>
      </c>
      <c r="K35" s="7">
        <v>0.71</v>
      </c>
      <c r="L35" s="7">
        <v>0.02</v>
      </c>
    </row>
    <row r="36" spans="1:12" x14ac:dyDescent="0.35">
      <c r="A36" s="5" t="s">
        <v>503</v>
      </c>
      <c r="B36" t="s">
        <v>423</v>
      </c>
      <c r="C36" s="6">
        <v>1080</v>
      </c>
      <c r="D36" s="7">
        <v>0.1</v>
      </c>
      <c r="E36" s="6">
        <v>795</v>
      </c>
      <c r="F36" s="7">
        <v>7.0000000000000007E-2</v>
      </c>
      <c r="G36" s="6">
        <v>420</v>
      </c>
      <c r="H36" s="6">
        <v>350</v>
      </c>
      <c r="I36" s="6">
        <v>25</v>
      </c>
      <c r="J36" s="7">
        <v>0.53</v>
      </c>
      <c r="K36" s="7">
        <v>0.44</v>
      </c>
      <c r="L36" s="7">
        <v>0.03</v>
      </c>
    </row>
    <row r="37" spans="1:12" x14ac:dyDescent="0.35">
      <c r="A37" s="5" t="s">
        <v>503</v>
      </c>
      <c r="B37" t="s">
        <v>424</v>
      </c>
      <c r="C37" s="6">
        <v>117685</v>
      </c>
      <c r="D37" s="7">
        <v>0.21</v>
      </c>
      <c r="E37" s="6">
        <v>117180</v>
      </c>
      <c r="F37" s="7">
        <v>0.22</v>
      </c>
      <c r="G37" s="6">
        <v>76385</v>
      </c>
      <c r="H37" s="6">
        <v>37170</v>
      </c>
      <c r="I37" s="6">
        <v>3625</v>
      </c>
      <c r="J37" s="7">
        <v>0.65</v>
      </c>
      <c r="K37" s="7">
        <v>0.32</v>
      </c>
      <c r="L37" s="7">
        <v>0.03</v>
      </c>
    </row>
    <row r="38" spans="1:12" x14ac:dyDescent="0.35">
      <c r="A38" s="5" t="s">
        <v>264</v>
      </c>
      <c r="B38" t="s">
        <v>417</v>
      </c>
      <c r="C38" s="6">
        <v>54930</v>
      </c>
      <c r="D38" s="7">
        <v>0.43</v>
      </c>
      <c r="E38" s="6">
        <v>47500</v>
      </c>
      <c r="F38" s="7">
        <v>0.39</v>
      </c>
      <c r="G38" s="6">
        <v>30255</v>
      </c>
      <c r="H38" s="6">
        <v>15065</v>
      </c>
      <c r="I38" s="6">
        <v>2180</v>
      </c>
      <c r="J38" s="7">
        <v>0.64</v>
      </c>
      <c r="K38" s="7">
        <v>0.32</v>
      </c>
      <c r="L38" s="7">
        <v>0.05</v>
      </c>
    </row>
    <row r="39" spans="1:12" x14ac:dyDescent="0.35">
      <c r="A39" s="5" t="s">
        <v>264</v>
      </c>
      <c r="B39" t="s">
        <v>418</v>
      </c>
      <c r="C39" s="6">
        <v>79625</v>
      </c>
      <c r="D39" s="7">
        <v>0.67</v>
      </c>
      <c r="E39" s="6">
        <v>76010</v>
      </c>
      <c r="F39" s="7">
        <v>0.68</v>
      </c>
      <c r="G39" s="6">
        <v>46585</v>
      </c>
      <c r="H39" s="6">
        <v>28000</v>
      </c>
      <c r="I39" s="6">
        <v>1425</v>
      </c>
      <c r="J39" s="7">
        <v>0.61</v>
      </c>
      <c r="K39" s="7">
        <v>0.37</v>
      </c>
      <c r="L39" s="7">
        <v>0.02</v>
      </c>
    </row>
    <row r="40" spans="1:12" x14ac:dyDescent="0.35">
      <c r="A40" s="5" t="s">
        <v>264</v>
      </c>
      <c r="B40" t="s">
        <v>419</v>
      </c>
      <c r="C40" s="6">
        <v>60075</v>
      </c>
      <c r="D40" s="7">
        <v>0.71</v>
      </c>
      <c r="E40" s="6">
        <v>59795</v>
      </c>
      <c r="F40" s="7">
        <v>0.72</v>
      </c>
      <c r="G40" s="6">
        <v>36265</v>
      </c>
      <c r="H40" s="6">
        <v>20285</v>
      </c>
      <c r="I40" s="6">
        <v>3240</v>
      </c>
      <c r="J40" s="7">
        <v>0.61</v>
      </c>
      <c r="K40" s="7">
        <v>0.34</v>
      </c>
      <c r="L40" s="7">
        <v>0.05</v>
      </c>
    </row>
    <row r="41" spans="1:12" x14ac:dyDescent="0.35">
      <c r="A41" s="5" t="s">
        <v>264</v>
      </c>
      <c r="B41" t="s">
        <v>420</v>
      </c>
      <c r="C41" s="6">
        <v>59685</v>
      </c>
      <c r="D41" s="7">
        <v>0.7</v>
      </c>
      <c r="E41" s="6">
        <v>61530</v>
      </c>
      <c r="F41" s="7">
        <v>0.69</v>
      </c>
      <c r="G41" s="6">
        <v>35745</v>
      </c>
      <c r="H41" s="6">
        <v>24135</v>
      </c>
      <c r="I41" s="6">
        <v>1650</v>
      </c>
      <c r="J41" s="7">
        <v>0.57999999999999996</v>
      </c>
      <c r="K41" s="7">
        <v>0.39</v>
      </c>
      <c r="L41" s="7">
        <v>0.03</v>
      </c>
    </row>
    <row r="42" spans="1:12" x14ac:dyDescent="0.35">
      <c r="A42" s="5" t="s">
        <v>264</v>
      </c>
      <c r="B42" t="s">
        <v>421</v>
      </c>
      <c r="C42" s="6">
        <v>44955</v>
      </c>
      <c r="D42" s="7">
        <v>0.84</v>
      </c>
      <c r="E42" s="6">
        <v>51000</v>
      </c>
      <c r="F42" s="7">
        <v>0.82</v>
      </c>
      <c r="G42" s="6">
        <v>25270</v>
      </c>
      <c r="H42" s="6">
        <v>25055</v>
      </c>
      <c r="I42" s="6">
        <v>675</v>
      </c>
      <c r="J42" s="7">
        <v>0.5</v>
      </c>
      <c r="K42" s="7">
        <v>0.49</v>
      </c>
      <c r="L42" s="7">
        <v>0.01</v>
      </c>
    </row>
    <row r="43" spans="1:12" x14ac:dyDescent="0.35">
      <c r="A43" s="5" t="s">
        <v>264</v>
      </c>
      <c r="B43" t="s">
        <v>422</v>
      </c>
      <c r="C43" s="6">
        <v>40200</v>
      </c>
      <c r="D43" s="7">
        <v>0.84</v>
      </c>
      <c r="E43" s="6">
        <v>40025</v>
      </c>
      <c r="F43" s="7">
        <v>0.84</v>
      </c>
      <c r="G43" s="6">
        <v>29250</v>
      </c>
      <c r="H43" s="6">
        <v>10260</v>
      </c>
      <c r="I43" s="6">
        <v>515</v>
      </c>
      <c r="J43" s="7">
        <v>0.73</v>
      </c>
      <c r="K43" s="7">
        <v>0.26</v>
      </c>
      <c r="L43" s="7">
        <v>0.01</v>
      </c>
    </row>
    <row r="44" spans="1:12" x14ac:dyDescent="0.35">
      <c r="A44" s="5" t="s">
        <v>264</v>
      </c>
      <c r="B44" t="s">
        <v>423</v>
      </c>
      <c r="C44" s="6">
        <v>9100</v>
      </c>
      <c r="D44" s="7">
        <v>0.83</v>
      </c>
      <c r="E44" s="6">
        <v>9075</v>
      </c>
      <c r="F44" s="7">
        <v>0.83</v>
      </c>
      <c r="G44" s="6">
        <v>6690</v>
      </c>
      <c r="H44" s="6">
        <v>2240</v>
      </c>
      <c r="I44" s="6">
        <v>145</v>
      </c>
      <c r="J44" s="7">
        <v>0.74</v>
      </c>
      <c r="K44" s="7">
        <v>0.25</v>
      </c>
      <c r="L44" s="7">
        <v>0.02</v>
      </c>
    </row>
    <row r="45" spans="1:12" x14ac:dyDescent="0.35">
      <c r="A45" s="5" t="s">
        <v>264</v>
      </c>
      <c r="B45" t="s">
        <v>424</v>
      </c>
      <c r="C45" s="6">
        <v>348570</v>
      </c>
      <c r="D45" s="7">
        <v>0.64</v>
      </c>
      <c r="E45" s="6">
        <v>345000</v>
      </c>
      <c r="F45" s="7">
        <v>0.63</v>
      </c>
      <c r="G45" s="6">
        <v>210100</v>
      </c>
      <c r="H45" s="6">
        <v>125055</v>
      </c>
      <c r="I45" s="6">
        <v>9845</v>
      </c>
      <c r="J45" s="7">
        <v>0.61</v>
      </c>
      <c r="K45" s="7">
        <v>0.36</v>
      </c>
      <c r="L45" s="7">
        <v>0.03</v>
      </c>
    </row>
    <row r="46" spans="1:12" x14ac:dyDescent="0.35">
      <c r="A46" s="5" t="s">
        <v>265</v>
      </c>
      <c r="B46" t="s">
        <v>416</v>
      </c>
      <c r="C46" s="6">
        <v>705</v>
      </c>
      <c r="D46" s="7">
        <v>0.04</v>
      </c>
      <c r="E46" s="6">
        <v>400</v>
      </c>
      <c r="F46" s="7">
        <v>0.02</v>
      </c>
      <c r="G46" s="6">
        <v>20</v>
      </c>
      <c r="H46" s="6">
        <v>250</v>
      </c>
      <c r="I46" s="6">
        <v>130</v>
      </c>
      <c r="J46" s="7">
        <v>0.05</v>
      </c>
      <c r="K46" s="7">
        <v>0.63</v>
      </c>
      <c r="L46" s="7">
        <v>0.32</v>
      </c>
    </row>
    <row r="47" spans="1:12" x14ac:dyDescent="0.35">
      <c r="A47" s="5" t="s">
        <v>265</v>
      </c>
      <c r="B47" t="s">
        <v>417</v>
      </c>
      <c r="C47" s="6">
        <v>16415</v>
      </c>
      <c r="D47" s="7">
        <v>0.13</v>
      </c>
      <c r="E47" s="6">
        <v>15885</v>
      </c>
      <c r="F47" s="7">
        <v>0.13</v>
      </c>
      <c r="G47" s="6">
        <v>655</v>
      </c>
      <c r="H47" s="6">
        <v>14330</v>
      </c>
      <c r="I47" s="6">
        <v>900</v>
      </c>
      <c r="J47" s="7">
        <v>0.04</v>
      </c>
      <c r="K47" s="7">
        <v>0.9</v>
      </c>
      <c r="L47" s="7">
        <v>0.06</v>
      </c>
    </row>
    <row r="48" spans="1:12" x14ac:dyDescent="0.35">
      <c r="A48" s="5" t="s">
        <v>265</v>
      </c>
      <c r="B48" t="s">
        <v>418</v>
      </c>
      <c r="C48" s="6">
        <v>14290</v>
      </c>
      <c r="D48" s="7">
        <v>0.12</v>
      </c>
      <c r="E48" s="6">
        <v>12825</v>
      </c>
      <c r="F48" s="7">
        <v>0.11</v>
      </c>
      <c r="G48" s="6">
        <v>1110</v>
      </c>
      <c r="H48" s="6">
        <v>11380</v>
      </c>
      <c r="I48" s="6">
        <v>330</v>
      </c>
      <c r="J48" s="7">
        <v>0.09</v>
      </c>
      <c r="K48" s="7">
        <v>0.89</v>
      </c>
      <c r="L48" s="7">
        <v>0.03</v>
      </c>
    </row>
    <row r="49" spans="1:12" x14ac:dyDescent="0.35">
      <c r="A49" s="5" t="s">
        <v>265</v>
      </c>
      <c r="B49" t="s">
        <v>419</v>
      </c>
      <c r="C49" s="6">
        <v>7800</v>
      </c>
      <c r="D49" s="7">
        <v>0.09</v>
      </c>
      <c r="E49" s="6">
        <v>7320</v>
      </c>
      <c r="F49" s="7">
        <v>0.09</v>
      </c>
      <c r="G49" s="6">
        <v>610</v>
      </c>
      <c r="H49" s="6">
        <v>5910</v>
      </c>
      <c r="I49" s="6">
        <v>805</v>
      </c>
      <c r="J49" s="7">
        <v>0.08</v>
      </c>
      <c r="K49" s="7">
        <v>0.81</v>
      </c>
      <c r="L49" s="7">
        <v>0.11</v>
      </c>
    </row>
    <row r="50" spans="1:12" x14ac:dyDescent="0.35">
      <c r="A50" s="5" t="s">
        <v>265</v>
      </c>
      <c r="B50" t="s">
        <v>420</v>
      </c>
      <c r="C50" s="6">
        <v>10170</v>
      </c>
      <c r="D50" s="7">
        <v>0.12</v>
      </c>
      <c r="E50" s="6">
        <v>10925</v>
      </c>
      <c r="F50" s="7">
        <v>0.12</v>
      </c>
      <c r="G50" s="6">
        <v>635</v>
      </c>
      <c r="H50" s="6">
        <v>9685</v>
      </c>
      <c r="I50" s="6">
        <v>610</v>
      </c>
      <c r="J50" s="7">
        <v>0.06</v>
      </c>
      <c r="K50" s="7">
        <v>0.89</v>
      </c>
      <c r="L50" s="7">
        <v>0.06</v>
      </c>
    </row>
    <row r="51" spans="1:12" x14ac:dyDescent="0.35">
      <c r="A51" s="5" t="s">
        <v>265</v>
      </c>
      <c r="B51" t="s">
        <v>421</v>
      </c>
      <c r="C51" s="6">
        <v>4435</v>
      </c>
      <c r="D51" s="7">
        <v>0.08</v>
      </c>
      <c r="E51" s="6">
        <v>6000</v>
      </c>
      <c r="F51" s="7">
        <v>0.1</v>
      </c>
      <c r="G51" s="6">
        <v>200</v>
      </c>
      <c r="H51" s="6">
        <v>5520</v>
      </c>
      <c r="I51" s="6">
        <v>285</v>
      </c>
      <c r="J51" s="7">
        <v>0.03</v>
      </c>
      <c r="K51" s="7">
        <v>0.92</v>
      </c>
      <c r="L51" s="7">
        <v>0.05</v>
      </c>
    </row>
    <row r="52" spans="1:12" x14ac:dyDescent="0.35">
      <c r="A52" s="5" t="s">
        <v>265</v>
      </c>
      <c r="B52" t="s">
        <v>422</v>
      </c>
      <c r="C52" s="6">
        <v>4170</v>
      </c>
      <c r="D52" s="7">
        <v>0.09</v>
      </c>
      <c r="E52" s="6">
        <v>4175</v>
      </c>
      <c r="F52" s="7">
        <v>0.09</v>
      </c>
      <c r="G52" s="6">
        <v>200</v>
      </c>
      <c r="H52" s="6">
        <v>3820</v>
      </c>
      <c r="I52" s="6">
        <v>155</v>
      </c>
      <c r="J52" s="7">
        <v>0.05</v>
      </c>
      <c r="K52" s="7">
        <v>0.92</v>
      </c>
      <c r="L52" s="7">
        <v>0.04</v>
      </c>
    </row>
    <row r="53" spans="1:12" x14ac:dyDescent="0.35">
      <c r="A53" s="5" t="s">
        <v>265</v>
      </c>
      <c r="B53" t="s">
        <v>423</v>
      </c>
      <c r="C53" s="6">
        <v>920</v>
      </c>
      <c r="D53" s="7">
        <v>0.08</v>
      </c>
      <c r="E53" s="6">
        <v>985</v>
      </c>
      <c r="F53" s="7">
        <v>0.09</v>
      </c>
      <c r="G53" s="6">
        <v>85</v>
      </c>
      <c r="H53" s="6">
        <v>870</v>
      </c>
      <c r="I53" s="6">
        <v>30</v>
      </c>
      <c r="J53" s="7">
        <v>0.09</v>
      </c>
      <c r="K53" s="7">
        <v>0.88</v>
      </c>
      <c r="L53" s="7">
        <v>0.03</v>
      </c>
    </row>
    <row r="54" spans="1:12" x14ac:dyDescent="0.35">
      <c r="A54" s="5" t="s">
        <v>265</v>
      </c>
      <c r="B54" t="s">
        <v>424</v>
      </c>
      <c r="C54" s="6">
        <v>58910</v>
      </c>
      <c r="D54" s="7">
        <v>0.11</v>
      </c>
      <c r="E54" s="6">
        <v>58520</v>
      </c>
      <c r="F54" s="7">
        <v>0.11</v>
      </c>
      <c r="G54" s="6">
        <v>3515</v>
      </c>
      <c r="H54" s="6">
        <v>51770</v>
      </c>
      <c r="I54" s="6">
        <v>3235</v>
      </c>
      <c r="J54" s="7">
        <v>0.06</v>
      </c>
      <c r="K54" s="7">
        <v>0.88</v>
      </c>
      <c r="L54" s="7">
        <v>0.06</v>
      </c>
    </row>
  </sheetData>
  <pageMargins left="0.7" right="0.7" top="0.75" bottom="0.75" header="0.3" footer="0.3"/>
  <pageSetup paperSize="9" orientation="portrait" horizontalDpi="300" verticalDpi="30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18"/>
  <sheetViews>
    <sheetView workbookViewId="0"/>
  </sheetViews>
  <sheetFormatPr defaultColWidth="10.58203125" defaultRowHeight="15.5" x14ac:dyDescent="0.35"/>
  <cols>
    <col min="1" max="1" width="32.58203125" customWidth="1"/>
    <col min="2" max="11" width="16.58203125" customWidth="1"/>
  </cols>
  <sheetData>
    <row r="1" spans="1:11" ht="62" x14ac:dyDescent="0.35">
      <c r="A1" s="4" t="s">
        <v>273</v>
      </c>
      <c r="B1" s="4" t="s">
        <v>441</v>
      </c>
      <c r="C1" s="4" t="s">
        <v>165</v>
      </c>
      <c r="D1" s="4" t="s">
        <v>166</v>
      </c>
      <c r="E1" s="4" t="s">
        <v>167</v>
      </c>
      <c r="F1" s="4" t="s">
        <v>168</v>
      </c>
      <c r="G1" s="4" t="s">
        <v>169</v>
      </c>
      <c r="H1" s="4" t="s">
        <v>170</v>
      </c>
      <c r="I1" s="4" t="s">
        <v>171</v>
      </c>
      <c r="J1" s="4" t="s">
        <v>172</v>
      </c>
      <c r="K1" s="24" t="s">
        <v>173</v>
      </c>
    </row>
    <row r="2" spans="1:11" x14ac:dyDescent="0.35">
      <c r="A2" s="8" t="s">
        <v>174</v>
      </c>
      <c r="B2" s="11" t="s">
        <v>416</v>
      </c>
      <c r="C2" s="9">
        <v>19480</v>
      </c>
      <c r="D2" s="10">
        <v>1</v>
      </c>
      <c r="E2" s="9">
        <v>17935</v>
      </c>
      <c r="F2" s="9">
        <v>11505</v>
      </c>
      <c r="G2" s="9">
        <v>6080</v>
      </c>
      <c r="H2" s="9">
        <v>350</v>
      </c>
      <c r="I2" s="10">
        <v>0.64</v>
      </c>
      <c r="J2" s="10">
        <v>0.34</v>
      </c>
      <c r="K2" s="16">
        <v>0.02</v>
      </c>
    </row>
    <row r="3" spans="1:11" x14ac:dyDescent="0.35">
      <c r="A3" s="8" t="s">
        <v>174</v>
      </c>
      <c r="B3" s="11" t="s">
        <v>417</v>
      </c>
      <c r="C3" s="9">
        <v>128075</v>
      </c>
      <c r="D3" s="10">
        <v>1</v>
      </c>
      <c r="E3" s="9">
        <v>120680</v>
      </c>
      <c r="F3" s="9">
        <v>80095</v>
      </c>
      <c r="G3" s="9">
        <v>35375</v>
      </c>
      <c r="H3" s="9">
        <v>5210</v>
      </c>
      <c r="I3" s="10">
        <v>0.66</v>
      </c>
      <c r="J3" s="10">
        <v>0.28999999999999998</v>
      </c>
      <c r="K3" s="16">
        <v>0.04</v>
      </c>
    </row>
    <row r="4" spans="1:11" x14ac:dyDescent="0.35">
      <c r="A4" s="8" t="s">
        <v>174</v>
      </c>
      <c r="B4" s="11" t="s">
        <v>418</v>
      </c>
      <c r="C4" s="9">
        <v>118605</v>
      </c>
      <c r="D4" s="10">
        <v>1</v>
      </c>
      <c r="E4" s="9">
        <v>112490</v>
      </c>
      <c r="F4" s="9">
        <v>76955</v>
      </c>
      <c r="G4" s="9">
        <v>33480</v>
      </c>
      <c r="H4" s="9">
        <v>2060</v>
      </c>
      <c r="I4" s="10">
        <v>0.68</v>
      </c>
      <c r="J4" s="10">
        <v>0.3</v>
      </c>
      <c r="K4" s="16">
        <v>0.02</v>
      </c>
    </row>
    <row r="5" spans="1:11" x14ac:dyDescent="0.35">
      <c r="A5" s="8" t="s">
        <v>174</v>
      </c>
      <c r="B5" s="11" t="s">
        <v>419</v>
      </c>
      <c r="C5" s="9">
        <v>84240</v>
      </c>
      <c r="D5" s="10">
        <v>1</v>
      </c>
      <c r="E5" s="9">
        <v>83005</v>
      </c>
      <c r="F5" s="9">
        <v>57485</v>
      </c>
      <c r="G5" s="9">
        <v>20015</v>
      </c>
      <c r="H5" s="9">
        <v>5510</v>
      </c>
      <c r="I5" s="10">
        <v>0.69</v>
      </c>
      <c r="J5" s="10">
        <v>0.24</v>
      </c>
      <c r="K5" s="16">
        <v>7.0000000000000007E-2</v>
      </c>
    </row>
    <row r="6" spans="1:11" x14ac:dyDescent="0.35">
      <c r="A6" s="8" t="s">
        <v>174</v>
      </c>
      <c r="B6" s="11" t="s">
        <v>420</v>
      </c>
      <c r="C6" s="9">
        <v>85825</v>
      </c>
      <c r="D6" s="10">
        <v>1</v>
      </c>
      <c r="E6" s="9">
        <v>88990</v>
      </c>
      <c r="F6" s="9">
        <v>58425</v>
      </c>
      <c r="G6" s="9">
        <v>27845</v>
      </c>
      <c r="H6" s="9">
        <v>2720</v>
      </c>
      <c r="I6" s="10">
        <v>0.66</v>
      </c>
      <c r="J6" s="10">
        <v>0.31</v>
      </c>
      <c r="K6" s="16">
        <v>0.03</v>
      </c>
    </row>
    <row r="7" spans="1:11" x14ac:dyDescent="0.35">
      <c r="A7" s="8" t="s">
        <v>174</v>
      </c>
      <c r="B7" s="11" t="s">
        <v>421</v>
      </c>
      <c r="C7" s="9">
        <v>53260</v>
      </c>
      <c r="D7" s="10">
        <v>1</v>
      </c>
      <c r="E7" s="9">
        <v>62395</v>
      </c>
      <c r="F7" s="9">
        <v>36045</v>
      </c>
      <c r="G7" s="9">
        <v>25150</v>
      </c>
      <c r="H7" s="9">
        <v>1200</v>
      </c>
      <c r="I7" s="10">
        <v>0.57999999999999996</v>
      </c>
      <c r="J7" s="10">
        <v>0.4</v>
      </c>
      <c r="K7" s="16">
        <v>0.02</v>
      </c>
    </row>
    <row r="8" spans="1:11" x14ac:dyDescent="0.35">
      <c r="A8" s="8" t="s">
        <v>174</v>
      </c>
      <c r="B8" s="11" t="s">
        <v>422</v>
      </c>
      <c r="C8" s="9">
        <v>47745</v>
      </c>
      <c r="D8" s="10">
        <v>1</v>
      </c>
      <c r="E8" s="9">
        <v>47595</v>
      </c>
      <c r="F8" s="9">
        <v>30825</v>
      </c>
      <c r="G8" s="9">
        <v>16010</v>
      </c>
      <c r="H8" s="9">
        <v>755</v>
      </c>
      <c r="I8" s="10">
        <v>0.65</v>
      </c>
      <c r="J8" s="10">
        <v>0.34</v>
      </c>
      <c r="K8" s="16">
        <v>0.02</v>
      </c>
    </row>
    <row r="9" spans="1:11" x14ac:dyDescent="0.35">
      <c r="A9" s="8" t="s">
        <v>174</v>
      </c>
      <c r="B9" s="11" t="s">
        <v>423</v>
      </c>
      <c r="C9" s="9">
        <v>11000</v>
      </c>
      <c r="D9" s="10">
        <v>1</v>
      </c>
      <c r="E9" s="9">
        <v>10895</v>
      </c>
      <c r="F9" s="9">
        <v>7265</v>
      </c>
      <c r="G9" s="9">
        <v>3440</v>
      </c>
      <c r="H9" s="9">
        <v>195</v>
      </c>
      <c r="I9" s="10">
        <v>0.67</v>
      </c>
      <c r="J9" s="10">
        <v>0.32</v>
      </c>
      <c r="K9" s="16">
        <v>0.02</v>
      </c>
    </row>
    <row r="10" spans="1:11" x14ac:dyDescent="0.35">
      <c r="A10" s="27" t="s">
        <v>174</v>
      </c>
      <c r="B10" s="19" t="s">
        <v>424</v>
      </c>
      <c r="C10" s="28">
        <v>548235</v>
      </c>
      <c r="D10" s="29">
        <v>1</v>
      </c>
      <c r="E10" s="28">
        <v>544045</v>
      </c>
      <c r="F10" s="28">
        <v>358635</v>
      </c>
      <c r="G10" s="28">
        <v>167405</v>
      </c>
      <c r="H10" s="28">
        <v>18000</v>
      </c>
      <c r="I10" s="29">
        <v>0.66</v>
      </c>
      <c r="J10" s="29">
        <v>0.31</v>
      </c>
      <c r="K10" s="30">
        <v>0.03</v>
      </c>
    </row>
    <row r="11" spans="1:11" x14ac:dyDescent="0.35">
      <c r="A11" s="5" t="s">
        <v>274</v>
      </c>
      <c r="B11" t="s">
        <v>416</v>
      </c>
      <c r="C11" s="6">
        <v>310</v>
      </c>
      <c r="D11" s="7">
        <v>0.02</v>
      </c>
      <c r="E11" s="6">
        <v>275</v>
      </c>
      <c r="F11" s="6">
        <v>190</v>
      </c>
      <c r="G11" s="6">
        <v>80</v>
      </c>
      <c r="H11" s="6">
        <v>5</v>
      </c>
      <c r="I11" s="7">
        <v>0.69</v>
      </c>
      <c r="J11" s="7">
        <v>0.28999999999999998</v>
      </c>
      <c r="K11" s="15">
        <v>0.02</v>
      </c>
    </row>
    <row r="12" spans="1:11" x14ac:dyDescent="0.35">
      <c r="A12" s="5" t="s">
        <v>274</v>
      </c>
      <c r="B12" t="s">
        <v>417</v>
      </c>
      <c r="C12" s="6">
        <v>780</v>
      </c>
      <c r="D12" s="7">
        <v>0.01</v>
      </c>
      <c r="E12" s="6">
        <v>705</v>
      </c>
      <c r="F12" s="6">
        <v>540</v>
      </c>
      <c r="G12" s="6">
        <v>80</v>
      </c>
      <c r="H12" s="6">
        <v>85</v>
      </c>
      <c r="I12" s="7">
        <v>0.77</v>
      </c>
      <c r="J12" s="7">
        <v>0.11</v>
      </c>
      <c r="K12" s="15">
        <v>0.12</v>
      </c>
    </row>
    <row r="13" spans="1:11" x14ac:dyDescent="0.35">
      <c r="A13" s="5" t="s">
        <v>274</v>
      </c>
      <c r="B13" t="s">
        <v>418</v>
      </c>
      <c r="C13" s="6">
        <v>560</v>
      </c>
      <c r="D13" s="7">
        <v>0</v>
      </c>
      <c r="E13" s="6">
        <v>545</v>
      </c>
      <c r="F13" s="6">
        <v>470</v>
      </c>
      <c r="G13" s="6">
        <v>55</v>
      </c>
      <c r="H13" s="6">
        <v>20</v>
      </c>
      <c r="I13" s="7">
        <v>0.86</v>
      </c>
      <c r="J13" s="7">
        <v>0.1</v>
      </c>
      <c r="K13" s="15">
        <v>0.04</v>
      </c>
    </row>
    <row r="14" spans="1:11" x14ac:dyDescent="0.35">
      <c r="A14" s="5" t="s">
        <v>274</v>
      </c>
      <c r="B14" t="s">
        <v>419</v>
      </c>
      <c r="C14" s="6">
        <v>530</v>
      </c>
      <c r="D14" s="7">
        <v>0.01</v>
      </c>
      <c r="E14" s="6">
        <v>565</v>
      </c>
      <c r="F14" s="6">
        <v>495</v>
      </c>
      <c r="G14" s="6">
        <v>40</v>
      </c>
      <c r="H14" s="6">
        <v>30</v>
      </c>
      <c r="I14" s="7">
        <v>0.88</v>
      </c>
      <c r="J14" s="7">
        <v>7.0000000000000007E-2</v>
      </c>
      <c r="K14" s="15">
        <v>0.05</v>
      </c>
    </row>
    <row r="15" spans="1:11" x14ac:dyDescent="0.35">
      <c r="A15" s="5" t="s">
        <v>274</v>
      </c>
      <c r="B15" t="s">
        <v>420</v>
      </c>
      <c r="C15" s="6">
        <v>645</v>
      </c>
      <c r="D15" s="7">
        <v>0.01</v>
      </c>
      <c r="E15" s="6">
        <v>560</v>
      </c>
      <c r="F15" s="6">
        <v>485</v>
      </c>
      <c r="G15" s="6">
        <v>60</v>
      </c>
      <c r="H15" s="6">
        <v>15</v>
      </c>
      <c r="I15" s="7">
        <v>0.87</v>
      </c>
      <c r="J15" s="7">
        <v>0.11</v>
      </c>
      <c r="K15" s="15">
        <v>0.03</v>
      </c>
    </row>
    <row r="16" spans="1:11" x14ac:dyDescent="0.35">
      <c r="A16" s="5" t="s">
        <v>274</v>
      </c>
      <c r="B16" t="s">
        <v>421</v>
      </c>
      <c r="C16" s="6">
        <v>640</v>
      </c>
      <c r="D16" s="7">
        <v>0.01</v>
      </c>
      <c r="E16" s="6">
        <v>750</v>
      </c>
      <c r="F16" s="6">
        <v>575</v>
      </c>
      <c r="G16" s="6">
        <v>150</v>
      </c>
      <c r="H16" s="6">
        <v>25</v>
      </c>
      <c r="I16" s="7">
        <v>0.77</v>
      </c>
      <c r="J16" s="7">
        <v>0.2</v>
      </c>
      <c r="K16" s="15">
        <v>0.03</v>
      </c>
    </row>
    <row r="17" spans="1:11" x14ac:dyDescent="0.35">
      <c r="A17" s="5" t="s">
        <v>274</v>
      </c>
      <c r="B17" t="s">
        <v>422</v>
      </c>
      <c r="C17" s="6">
        <v>610</v>
      </c>
      <c r="D17" s="7">
        <v>0.01</v>
      </c>
      <c r="E17" s="6">
        <v>600</v>
      </c>
      <c r="F17" s="6">
        <v>455</v>
      </c>
      <c r="G17" s="6">
        <v>135</v>
      </c>
      <c r="H17" s="6">
        <v>10</v>
      </c>
      <c r="I17" s="7">
        <v>0.76</v>
      </c>
      <c r="J17" s="7">
        <v>0.23</v>
      </c>
      <c r="K17" s="15">
        <v>0.01</v>
      </c>
    </row>
    <row r="18" spans="1:11" x14ac:dyDescent="0.35">
      <c r="A18" s="5" t="s">
        <v>274</v>
      </c>
      <c r="B18" t="s">
        <v>423</v>
      </c>
      <c r="C18" s="6">
        <v>145</v>
      </c>
      <c r="D18" s="7">
        <v>0.01</v>
      </c>
      <c r="E18" s="6">
        <v>145</v>
      </c>
      <c r="F18" s="6">
        <v>115</v>
      </c>
      <c r="G18" s="6">
        <v>30</v>
      </c>
      <c r="H18" s="6" t="s">
        <v>476</v>
      </c>
      <c r="I18" s="7">
        <v>0.79</v>
      </c>
      <c r="J18" s="6" t="s">
        <v>476</v>
      </c>
      <c r="K18" s="23" t="s">
        <v>476</v>
      </c>
    </row>
    <row r="19" spans="1:11" x14ac:dyDescent="0.35">
      <c r="A19" s="5" t="s">
        <v>274</v>
      </c>
      <c r="B19" t="s">
        <v>424</v>
      </c>
      <c r="C19" s="6">
        <v>4220</v>
      </c>
      <c r="D19" s="7">
        <v>0.01</v>
      </c>
      <c r="E19" s="6">
        <v>4150</v>
      </c>
      <c r="F19" s="6">
        <v>3325</v>
      </c>
      <c r="G19" s="6">
        <v>635</v>
      </c>
      <c r="H19" s="6">
        <v>185</v>
      </c>
      <c r="I19" s="7">
        <v>0.8</v>
      </c>
      <c r="J19" s="7">
        <v>0.15</v>
      </c>
      <c r="K19" s="15">
        <v>0.04</v>
      </c>
    </row>
    <row r="20" spans="1:11" x14ac:dyDescent="0.35">
      <c r="A20" s="5" t="s">
        <v>275</v>
      </c>
      <c r="B20" t="s">
        <v>416</v>
      </c>
      <c r="C20" s="6">
        <v>5775</v>
      </c>
      <c r="D20" s="7">
        <v>0.3</v>
      </c>
      <c r="E20" s="6">
        <v>5285</v>
      </c>
      <c r="F20" s="6">
        <v>3175</v>
      </c>
      <c r="G20" s="6">
        <v>2000</v>
      </c>
      <c r="H20" s="6">
        <v>110</v>
      </c>
      <c r="I20" s="7">
        <v>0.6</v>
      </c>
      <c r="J20" s="7">
        <v>0.38</v>
      </c>
      <c r="K20" s="15">
        <v>0.02</v>
      </c>
    </row>
    <row r="21" spans="1:11" x14ac:dyDescent="0.35">
      <c r="A21" s="5" t="s">
        <v>275</v>
      </c>
      <c r="B21" t="s">
        <v>417</v>
      </c>
      <c r="C21" s="6">
        <v>28065</v>
      </c>
      <c r="D21" s="7">
        <v>0.22</v>
      </c>
      <c r="E21" s="6">
        <v>26220</v>
      </c>
      <c r="F21" s="6">
        <v>17415</v>
      </c>
      <c r="G21" s="6">
        <v>7410</v>
      </c>
      <c r="H21" s="6">
        <v>1400</v>
      </c>
      <c r="I21" s="7">
        <v>0.66</v>
      </c>
      <c r="J21" s="7">
        <v>0.28000000000000003</v>
      </c>
      <c r="K21" s="15">
        <v>0.05</v>
      </c>
    </row>
    <row r="22" spans="1:11" x14ac:dyDescent="0.35">
      <c r="A22" s="5" t="s">
        <v>275</v>
      </c>
      <c r="B22" t="s">
        <v>418</v>
      </c>
      <c r="C22" s="6">
        <v>20295</v>
      </c>
      <c r="D22" s="7">
        <v>0.17</v>
      </c>
      <c r="E22" s="6">
        <v>19740</v>
      </c>
      <c r="F22" s="6">
        <v>14555</v>
      </c>
      <c r="G22" s="6">
        <v>4715</v>
      </c>
      <c r="H22" s="6">
        <v>465</v>
      </c>
      <c r="I22" s="7">
        <v>0.74</v>
      </c>
      <c r="J22" s="7">
        <v>0.24</v>
      </c>
      <c r="K22" s="15">
        <v>0.02</v>
      </c>
    </row>
    <row r="23" spans="1:11" x14ac:dyDescent="0.35">
      <c r="A23" s="5" t="s">
        <v>275</v>
      </c>
      <c r="B23" t="s">
        <v>419</v>
      </c>
      <c r="C23" s="6">
        <v>15535</v>
      </c>
      <c r="D23" s="7">
        <v>0.18</v>
      </c>
      <c r="E23" s="6">
        <v>15435</v>
      </c>
      <c r="F23" s="6">
        <v>11100</v>
      </c>
      <c r="G23" s="6">
        <v>3225</v>
      </c>
      <c r="H23" s="6">
        <v>1115</v>
      </c>
      <c r="I23" s="7">
        <v>0.72</v>
      </c>
      <c r="J23" s="7">
        <v>0.21</v>
      </c>
      <c r="K23" s="15">
        <v>7.0000000000000007E-2</v>
      </c>
    </row>
    <row r="24" spans="1:11" x14ac:dyDescent="0.35">
      <c r="A24" s="5" t="s">
        <v>275</v>
      </c>
      <c r="B24" t="s">
        <v>420</v>
      </c>
      <c r="C24" s="6">
        <v>14510</v>
      </c>
      <c r="D24" s="7">
        <v>0.17</v>
      </c>
      <c r="E24" s="6">
        <v>15100</v>
      </c>
      <c r="F24" s="6">
        <v>10635</v>
      </c>
      <c r="G24" s="6">
        <v>3945</v>
      </c>
      <c r="H24" s="6">
        <v>525</v>
      </c>
      <c r="I24" s="7">
        <v>0.7</v>
      </c>
      <c r="J24" s="7">
        <v>0.26</v>
      </c>
      <c r="K24" s="15">
        <v>0.03</v>
      </c>
    </row>
    <row r="25" spans="1:11" x14ac:dyDescent="0.35">
      <c r="A25" s="5" t="s">
        <v>275</v>
      </c>
      <c r="B25" t="s">
        <v>421</v>
      </c>
      <c r="C25" s="6">
        <v>11275</v>
      </c>
      <c r="D25" s="7">
        <v>0.21</v>
      </c>
      <c r="E25" s="6">
        <v>12850</v>
      </c>
      <c r="F25" s="6">
        <v>8190</v>
      </c>
      <c r="G25" s="6">
        <v>4475</v>
      </c>
      <c r="H25" s="6">
        <v>185</v>
      </c>
      <c r="I25" s="7">
        <v>0.64</v>
      </c>
      <c r="J25" s="7">
        <v>0.35</v>
      </c>
      <c r="K25" s="15">
        <v>0.01</v>
      </c>
    </row>
    <row r="26" spans="1:11" x14ac:dyDescent="0.35">
      <c r="A26" s="5" t="s">
        <v>275</v>
      </c>
      <c r="B26" t="s">
        <v>422</v>
      </c>
      <c r="C26" s="6">
        <v>10080</v>
      </c>
      <c r="D26" s="7">
        <v>0.21</v>
      </c>
      <c r="E26" s="6">
        <v>9995</v>
      </c>
      <c r="F26" s="6">
        <v>6695</v>
      </c>
      <c r="G26" s="6">
        <v>3200</v>
      </c>
      <c r="H26" s="6">
        <v>100</v>
      </c>
      <c r="I26" s="7">
        <v>0.67</v>
      </c>
      <c r="J26" s="7">
        <v>0.32</v>
      </c>
      <c r="K26" s="15">
        <v>0.01</v>
      </c>
    </row>
    <row r="27" spans="1:11" x14ac:dyDescent="0.35">
      <c r="A27" s="5" t="s">
        <v>275</v>
      </c>
      <c r="B27" t="s">
        <v>423</v>
      </c>
      <c r="C27" s="6">
        <v>2270</v>
      </c>
      <c r="D27" s="7">
        <v>0.21</v>
      </c>
      <c r="E27" s="6">
        <v>2320</v>
      </c>
      <c r="F27" s="6">
        <v>1595</v>
      </c>
      <c r="G27" s="6">
        <v>695</v>
      </c>
      <c r="H27" s="6">
        <v>25</v>
      </c>
      <c r="I27" s="7">
        <v>0.69</v>
      </c>
      <c r="J27" s="7">
        <v>0.3</v>
      </c>
      <c r="K27" s="15">
        <v>0.01</v>
      </c>
    </row>
    <row r="28" spans="1:11" x14ac:dyDescent="0.35">
      <c r="A28" s="5" t="s">
        <v>275</v>
      </c>
      <c r="B28" t="s">
        <v>424</v>
      </c>
      <c r="C28" s="6">
        <v>107800</v>
      </c>
      <c r="D28" s="7">
        <v>0.2</v>
      </c>
      <c r="E28" s="6">
        <v>106960</v>
      </c>
      <c r="F28" s="6">
        <v>73370</v>
      </c>
      <c r="G28" s="6">
        <v>29665</v>
      </c>
      <c r="H28" s="6">
        <v>3920</v>
      </c>
      <c r="I28" s="7">
        <v>0.69</v>
      </c>
      <c r="J28" s="7">
        <v>0.28000000000000003</v>
      </c>
      <c r="K28" s="15">
        <v>0.04</v>
      </c>
    </row>
    <row r="29" spans="1:11" x14ac:dyDescent="0.35">
      <c r="A29" s="5" t="s">
        <v>276</v>
      </c>
      <c r="B29" t="s">
        <v>416</v>
      </c>
      <c r="C29" s="6">
        <v>6120</v>
      </c>
      <c r="D29" s="7">
        <v>0.31</v>
      </c>
      <c r="E29" s="6">
        <v>5665</v>
      </c>
      <c r="F29" s="6">
        <v>3650</v>
      </c>
      <c r="G29" s="6">
        <v>1925</v>
      </c>
      <c r="H29" s="6">
        <v>90</v>
      </c>
      <c r="I29" s="7">
        <v>0.64</v>
      </c>
      <c r="J29" s="7">
        <v>0.34</v>
      </c>
      <c r="K29" s="15">
        <v>0.02</v>
      </c>
    </row>
    <row r="30" spans="1:11" x14ac:dyDescent="0.35">
      <c r="A30" s="5" t="s">
        <v>276</v>
      </c>
      <c r="B30" t="s">
        <v>417</v>
      </c>
      <c r="C30" s="6">
        <v>37690</v>
      </c>
      <c r="D30" s="7">
        <v>0.28999999999999998</v>
      </c>
      <c r="E30" s="6">
        <v>35650</v>
      </c>
      <c r="F30" s="6">
        <v>23655</v>
      </c>
      <c r="G30" s="6">
        <v>10470</v>
      </c>
      <c r="H30" s="6">
        <v>1525</v>
      </c>
      <c r="I30" s="7">
        <v>0.66</v>
      </c>
      <c r="J30" s="7">
        <v>0.28999999999999998</v>
      </c>
      <c r="K30" s="15">
        <v>0.04</v>
      </c>
    </row>
    <row r="31" spans="1:11" x14ac:dyDescent="0.35">
      <c r="A31" s="5" t="s">
        <v>276</v>
      </c>
      <c r="B31" t="s">
        <v>418</v>
      </c>
      <c r="C31" s="6">
        <v>32110</v>
      </c>
      <c r="D31" s="7">
        <v>0.27</v>
      </c>
      <c r="E31" s="6">
        <v>30700</v>
      </c>
      <c r="F31" s="6">
        <v>21490</v>
      </c>
      <c r="G31" s="6">
        <v>8680</v>
      </c>
      <c r="H31" s="6">
        <v>535</v>
      </c>
      <c r="I31" s="7">
        <v>0.7</v>
      </c>
      <c r="J31" s="7">
        <v>0.28000000000000003</v>
      </c>
      <c r="K31" s="15">
        <v>0.02</v>
      </c>
    </row>
    <row r="32" spans="1:11" x14ac:dyDescent="0.35">
      <c r="A32" s="5" t="s">
        <v>276</v>
      </c>
      <c r="B32" t="s">
        <v>419</v>
      </c>
      <c r="C32" s="6">
        <v>23160</v>
      </c>
      <c r="D32" s="7">
        <v>0.27</v>
      </c>
      <c r="E32" s="6">
        <v>22795</v>
      </c>
      <c r="F32" s="6">
        <v>16030</v>
      </c>
      <c r="G32" s="6">
        <v>5190</v>
      </c>
      <c r="H32" s="6">
        <v>1575</v>
      </c>
      <c r="I32" s="7">
        <v>0.7</v>
      </c>
      <c r="J32" s="7">
        <v>0.23</v>
      </c>
      <c r="K32" s="15">
        <v>7.0000000000000007E-2</v>
      </c>
    </row>
    <row r="33" spans="1:11" x14ac:dyDescent="0.35">
      <c r="A33" s="5" t="s">
        <v>276</v>
      </c>
      <c r="B33" t="s">
        <v>420</v>
      </c>
      <c r="C33" s="6">
        <v>21985</v>
      </c>
      <c r="D33" s="7">
        <v>0.26</v>
      </c>
      <c r="E33" s="6">
        <v>23125</v>
      </c>
      <c r="F33" s="6">
        <v>15880</v>
      </c>
      <c r="G33" s="6">
        <v>6470</v>
      </c>
      <c r="H33" s="6">
        <v>775</v>
      </c>
      <c r="I33" s="7">
        <v>0.69</v>
      </c>
      <c r="J33" s="7">
        <v>0.28000000000000003</v>
      </c>
      <c r="K33" s="15">
        <v>0.03</v>
      </c>
    </row>
    <row r="34" spans="1:11" x14ac:dyDescent="0.35">
      <c r="A34" s="5" t="s">
        <v>276</v>
      </c>
      <c r="B34" t="s">
        <v>421</v>
      </c>
      <c r="C34" s="6">
        <v>14145</v>
      </c>
      <c r="D34" s="7">
        <v>0.27</v>
      </c>
      <c r="E34" s="6">
        <v>16345</v>
      </c>
      <c r="F34" s="6">
        <v>9740</v>
      </c>
      <c r="G34" s="6">
        <v>6325</v>
      </c>
      <c r="H34" s="6">
        <v>280</v>
      </c>
      <c r="I34" s="7">
        <v>0.6</v>
      </c>
      <c r="J34" s="7">
        <v>0.39</v>
      </c>
      <c r="K34" s="15">
        <v>0.02</v>
      </c>
    </row>
    <row r="35" spans="1:11" x14ac:dyDescent="0.35">
      <c r="A35" s="5" t="s">
        <v>276</v>
      </c>
      <c r="B35" t="s">
        <v>422</v>
      </c>
      <c r="C35" s="6">
        <v>12350</v>
      </c>
      <c r="D35" s="7">
        <v>0.26</v>
      </c>
      <c r="E35" s="6">
        <v>12265</v>
      </c>
      <c r="F35" s="6">
        <v>8205</v>
      </c>
      <c r="G35" s="6">
        <v>3885</v>
      </c>
      <c r="H35" s="6">
        <v>175</v>
      </c>
      <c r="I35" s="7">
        <v>0.67</v>
      </c>
      <c r="J35" s="7">
        <v>0.32</v>
      </c>
      <c r="K35" s="15">
        <v>0.01</v>
      </c>
    </row>
    <row r="36" spans="1:11" x14ac:dyDescent="0.35">
      <c r="A36" s="5" t="s">
        <v>276</v>
      </c>
      <c r="B36" t="s">
        <v>423</v>
      </c>
      <c r="C36" s="6">
        <v>2905</v>
      </c>
      <c r="D36" s="7">
        <v>0.26</v>
      </c>
      <c r="E36" s="6">
        <v>2875</v>
      </c>
      <c r="F36" s="6">
        <v>1985</v>
      </c>
      <c r="G36" s="6">
        <v>845</v>
      </c>
      <c r="H36" s="6">
        <v>45</v>
      </c>
      <c r="I36" s="7">
        <v>0.69</v>
      </c>
      <c r="J36" s="7">
        <v>0.28999999999999998</v>
      </c>
      <c r="K36" s="15">
        <v>0.02</v>
      </c>
    </row>
    <row r="37" spans="1:11" x14ac:dyDescent="0.35">
      <c r="A37" s="5" t="s">
        <v>276</v>
      </c>
      <c r="B37" t="s">
        <v>424</v>
      </c>
      <c r="C37" s="6">
        <v>150460</v>
      </c>
      <c r="D37" s="7">
        <v>0.27</v>
      </c>
      <c r="E37" s="6">
        <v>149435</v>
      </c>
      <c r="F37" s="6">
        <v>100650</v>
      </c>
      <c r="G37" s="6">
        <v>43795</v>
      </c>
      <c r="H37" s="6">
        <v>4990</v>
      </c>
      <c r="I37" s="7">
        <v>0.67</v>
      </c>
      <c r="J37" s="7">
        <v>0.28999999999999998</v>
      </c>
      <c r="K37" s="15">
        <v>0.03</v>
      </c>
    </row>
    <row r="38" spans="1:11" x14ac:dyDescent="0.35">
      <c r="A38" s="5" t="s">
        <v>277</v>
      </c>
      <c r="B38" t="s">
        <v>416</v>
      </c>
      <c r="C38" s="6">
        <v>4580</v>
      </c>
      <c r="D38" s="7">
        <v>0.24</v>
      </c>
      <c r="E38" s="6">
        <v>4245</v>
      </c>
      <c r="F38" s="6">
        <v>2795</v>
      </c>
      <c r="G38" s="6">
        <v>1385</v>
      </c>
      <c r="H38" s="6">
        <v>65</v>
      </c>
      <c r="I38" s="7">
        <v>0.66</v>
      </c>
      <c r="J38" s="7">
        <v>0.33</v>
      </c>
      <c r="K38" s="15">
        <v>0.02</v>
      </c>
    </row>
    <row r="39" spans="1:11" x14ac:dyDescent="0.35">
      <c r="A39" s="5" t="s">
        <v>277</v>
      </c>
      <c r="B39" t="s">
        <v>417</v>
      </c>
      <c r="C39" s="6">
        <v>32685</v>
      </c>
      <c r="D39" s="7">
        <v>0.26</v>
      </c>
      <c r="E39" s="6">
        <v>30875</v>
      </c>
      <c r="F39" s="6">
        <v>20400</v>
      </c>
      <c r="G39" s="6">
        <v>9360</v>
      </c>
      <c r="H39" s="6">
        <v>1115</v>
      </c>
      <c r="I39" s="7">
        <v>0.66</v>
      </c>
      <c r="J39" s="7">
        <v>0.3</v>
      </c>
      <c r="K39" s="15">
        <v>0.04</v>
      </c>
    </row>
    <row r="40" spans="1:11" x14ac:dyDescent="0.35">
      <c r="A40" s="5" t="s">
        <v>277</v>
      </c>
      <c r="B40" t="s">
        <v>418</v>
      </c>
      <c r="C40" s="6">
        <v>32105</v>
      </c>
      <c r="D40" s="7">
        <v>0.27</v>
      </c>
      <c r="E40" s="6">
        <v>30295</v>
      </c>
      <c r="F40" s="6">
        <v>20240</v>
      </c>
      <c r="G40" s="6">
        <v>9535</v>
      </c>
      <c r="H40" s="6">
        <v>520</v>
      </c>
      <c r="I40" s="7">
        <v>0.67</v>
      </c>
      <c r="J40" s="7">
        <v>0.31</v>
      </c>
      <c r="K40" s="15">
        <v>0.02</v>
      </c>
    </row>
    <row r="41" spans="1:11" x14ac:dyDescent="0.35">
      <c r="A41" s="5" t="s">
        <v>277</v>
      </c>
      <c r="B41" t="s">
        <v>419</v>
      </c>
      <c r="C41" s="6">
        <v>22600</v>
      </c>
      <c r="D41" s="7">
        <v>0.27</v>
      </c>
      <c r="E41" s="6">
        <v>22200</v>
      </c>
      <c r="F41" s="6">
        <v>15265</v>
      </c>
      <c r="G41" s="6">
        <v>5545</v>
      </c>
      <c r="H41" s="6">
        <v>1385</v>
      </c>
      <c r="I41" s="7">
        <v>0.69</v>
      </c>
      <c r="J41" s="7">
        <v>0.25</v>
      </c>
      <c r="K41" s="15">
        <v>0.06</v>
      </c>
    </row>
    <row r="42" spans="1:11" x14ac:dyDescent="0.35">
      <c r="A42" s="5" t="s">
        <v>277</v>
      </c>
      <c r="B42" t="s">
        <v>420</v>
      </c>
      <c r="C42" s="6">
        <v>23330</v>
      </c>
      <c r="D42" s="7">
        <v>0.27</v>
      </c>
      <c r="E42" s="6">
        <v>24400</v>
      </c>
      <c r="F42" s="6">
        <v>15910</v>
      </c>
      <c r="G42" s="6">
        <v>7790</v>
      </c>
      <c r="H42" s="6">
        <v>700</v>
      </c>
      <c r="I42" s="7">
        <v>0.65</v>
      </c>
      <c r="J42" s="7">
        <v>0.32</v>
      </c>
      <c r="K42" s="15">
        <v>0.03</v>
      </c>
    </row>
    <row r="43" spans="1:11" x14ac:dyDescent="0.35">
      <c r="A43" s="5" t="s">
        <v>277</v>
      </c>
      <c r="B43" t="s">
        <v>421</v>
      </c>
      <c r="C43" s="6">
        <v>13935</v>
      </c>
      <c r="D43" s="7">
        <v>0.26</v>
      </c>
      <c r="E43" s="6">
        <v>16170</v>
      </c>
      <c r="F43" s="6">
        <v>9125</v>
      </c>
      <c r="G43" s="6">
        <v>6770</v>
      </c>
      <c r="H43" s="6">
        <v>275</v>
      </c>
      <c r="I43" s="7">
        <v>0.56000000000000005</v>
      </c>
      <c r="J43" s="7">
        <v>0.42</v>
      </c>
      <c r="K43" s="15">
        <v>0.02</v>
      </c>
    </row>
    <row r="44" spans="1:11" x14ac:dyDescent="0.35">
      <c r="A44" s="5" t="s">
        <v>277</v>
      </c>
      <c r="B44" t="s">
        <v>422</v>
      </c>
      <c r="C44" s="6">
        <v>12305</v>
      </c>
      <c r="D44" s="7">
        <v>0.26</v>
      </c>
      <c r="E44" s="6">
        <v>12365</v>
      </c>
      <c r="F44" s="6">
        <v>8060</v>
      </c>
      <c r="G44" s="6">
        <v>4140</v>
      </c>
      <c r="H44" s="6">
        <v>160</v>
      </c>
      <c r="I44" s="7">
        <v>0.65</v>
      </c>
      <c r="J44" s="7">
        <v>0.33</v>
      </c>
      <c r="K44" s="15">
        <v>0.01</v>
      </c>
    </row>
    <row r="45" spans="1:11" x14ac:dyDescent="0.35">
      <c r="A45" s="5" t="s">
        <v>277</v>
      </c>
      <c r="B45" t="s">
        <v>423</v>
      </c>
      <c r="C45" s="6">
        <v>2970</v>
      </c>
      <c r="D45" s="7">
        <v>0.27</v>
      </c>
      <c r="E45" s="6">
        <v>2900</v>
      </c>
      <c r="F45" s="6">
        <v>1925</v>
      </c>
      <c r="G45" s="6">
        <v>905</v>
      </c>
      <c r="H45" s="6">
        <v>70</v>
      </c>
      <c r="I45" s="7">
        <v>0.66</v>
      </c>
      <c r="J45" s="7">
        <v>0.31</v>
      </c>
      <c r="K45" s="15">
        <v>0.02</v>
      </c>
    </row>
    <row r="46" spans="1:11" x14ac:dyDescent="0.35">
      <c r="A46" s="5" t="s">
        <v>277</v>
      </c>
      <c r="B46" t="s">
        <v>424</v>
      </c>
      <c r="C46" s="6">
        <v>144510</v>
      </c>
      <c r="D46" s="7">
        <v>0.26</v>
      </c>
      <c r="E46" s="6">
        <v>143460</v>
      </c>
      <c r="F46" s="6">
        <v>93730</v>
      </c>
      <c r="G46" s="6">
        <v>45435</v>
      </c>
      <c r="H46" s="6">
        <v>4295</v>
      </c>
      <c r="I46" s="7">
        <v>0.65</v>
      </c>
      <c r="J46" s="7">
        <v>0.32</v>
      </c>
      <c r="K46" s="15">
        <v>0.03</v>
      </c>
    </row>
    <row r="47" spans="1:11" x14ac:dyDescent="0.35">
      <c r="A47" s="5" t="s">
        <v>278</v>
      </c>
      <c r="B47" t="s">
        <v>416</v>
      </c>
      <c r="C47" s="6">
        <v>2075</v>
      </c>
      <c r="D47" s="7">
        <v>0.11</v>
      </c>
      <c r="E47" s="6">
        <v>1900</v>
      </c>
      <c r="F47" s="6">
        <v>1330</v>
      </c>
      <c r="G47" s="6">
        <v>540</v>
      </c>
      <c r="H47" s="6">
        <v>35</v>
      </c>
      <c r="I47" s="7">
        <v>0.7</v>
      </c>
      <c r="J47" s="7">
        <v>0.28000000000000003</v>
      </c>
      <c r="K47" s="15">
        <v>0.02</v>
      </c>
    </row>
    <row r="48" spans="1:11" x14ac:dyDescent="0.35">
      <c r="A48" s="5" t="s">
        <v>278</v>
      </c>
      <c r="B48" t="s">
        <v>417</v>
      </c>
      <c r="C48" s="6">
        <v>19050</v>
      </c>
      <c r="D48" s="7">
        <v>0.15</v>
      </c>
      <c r="E48" s="6">
        <v>18020</v>
      </c>
      <c r="F48" s="6">
        <v>12115</v>
      </c>
      <c r="G48" s="6">
        <v>5325</v>
      </c>
      <c r="H48" s="6">
        <v>580</v>
      </c>
      <c r="I48" s="7">
        <v>0.67</v>
      </c>
      <c r="J48" s="7">
        <v>0.3</v>
      </c>
      <c r="K48" s="15">
        <v>0.03</v>
      </c>
    </row>
    <row r="49" spans="1:11" x14ac:dyDescent="0.35">
      <c r="A49" s="5" t="s">
        <v>278</v>
      </c>
      <c r="B49" t="s">
        <v>418</v>
      </c>
      <c r="C49" s="6">
        <v>21020</v>
      </c>
      <c r="D49" s="7">
        <v>0.18</v>
      </c>
      <c r="E49" s="6">
        <v>19655</v>
      </c>
      <c r="F49" s="6">
        <v>12900</v>
      </c>
      <c r="G49" s="6">
        <v>6490</v>
      </c>
      <c r="H49" s="6">
        <v>265</v>
      </c>
      <c r="I49" s="7">
        <v>0.66</v>
      </c>
      <c r="J49" s="7">
        <v>0.33</v>
      </c>
      <c r="K49" s="15">
        <v>0.01</v>
      </c>
    </row>
    <row r="50" spans="1:11" x14ac:dyDescent="0.35">
      <c r="A50" s="5" t="s">
        <v>278</v>
      </c>
      <c r="B50" t="s">
        <v>419</v>
      </c>
      <c r="C50" s="6">
        <v>14340</v>
      </c>
      <c r="D50" s="7">
        <v>0.17</v>
      </c>
      <c r="E50" s="6">
        <v>14040</v>
      </c>
      <c r="F50" s="6">
        <v>9475</v>
      </c>
      <c r="G50" s="6">
        <v>3700</v>
      </c>
      <c r="H50" s="6">
        <v>870</v>
      </c>
      <c r="I50" s="7">
        <v>0.67</v>
      </c>
      <c r="J50" s="7">
        <v>0.26</v>
      </c>
      <c r="K50" s="15">
        <v>0.06</v>
      </c>
    </row>
    <row r="51" spans="1:11" x14ac:dyDescent="0.35">
      <c r="A51" s="5" t="s">
        <v>278</v>
      </c>
      <c r="B51" t="s">
        <v>420</v>
      </c>
      <c r="C51" s="6">
        <v>15670</v>
      </c>
      <c r="D51" s="7">
        <v>0.18</v>
      </c>
      <c r="E51" s="6">
        <v>16145</v>
      </c>
      <c r="F51" s="6">
        <v>10085</v>
      </c>
      <c r="G51" s="6">
        <v>5625</v>
      </c>
      <c r="H51" s="6">
        <v>435</v>
      </c>
      <c r="I51" s="7">
        <v>0.62</v>
      </c>
      <c r="J51" s="7">
        <v>0.35</v>
      </c>
      <c r="K51" s="15">
        <v>0.03</v>
      </c>
    </row>
    <row r="52" spans="1:11" x14ac:dyDescent="0.35">
      <c r="A52" s="5" t="s">
        <v>278</v>
      </c>
      <c r="B52" t="s">
        <v>421</v>
      </c>
      <c r="C52" s="6">
        <v>8640</v>
      </c>
      <c r="D52" s="7">
        <v>0.16</v>
      </c>
      <c r="E52" s="6">
        <v>10425</v>
      </c>
      <c r="F52" s="6">
        <v>5735</v>
      </c>
      <c r="G52" s="6">
        <v>4480</v>
      </c>
      <c r="H52" s="6">
        <v>210</v>
      </c>
      <c r="I52" s="7">
        <v>0.55000000000000004</v>
      </c>
      <c r="J52" s="7">
        <v>0.43</v>
      </c>
      <c r="K52" s="15">
        <v>0.02</v>
      </c>
    </row>
    <row r="53" spans="1:11" x14ac:dyDescent="0.35">
      <c r="A53" s="5" t="s">
        <v>278</v>
      </c>
      <c r="B53" t="s">
        <v>422</v>
      </c>
      <c r="C53" s="6">
        <v>7870</v>
      </c>
      <c r="D53" s="7">
        <v>0.16</v>
      </c>
      <c r="E53" s="6">
        <v>7855</v>
      </c>
      <c r="F53" s="6">
        <v>5040</v>
      </c>
      <c r="G53" s="6">
        <v>2715</v>
      </c>
      <c r="H53" s="6">
        <v>100</v>
      </c>
      <c r="I53" s="7">
        <v>0.64</v>
      </c>
      <c r="J53" s="7">
        <v>0.35</v>
      </c>
      <c r="K53" s="15">
        <v>0.01</v>
      </c>
    </row>
    <row r="54" spans="1:11" x14ac:dyDescent="0.35">
      <c r="A54" s="5" t="s">
        <v>278</v>
      </c>
      <c r="B54" t="s">
        <v>423</v>
      </c>
      <c r="C54" s="6">
        <v>1730</v>
      </c>
      <c r="D54" s="7">
        <v>0.16</v>
      </c>
      <c r="E54" s="6">
        <v>1690</v>
      </c>
      <c r="F54" s="6">
        <v>1105</v>
      </c>
      <c r="G54" s="6">
        <v>565</v>
      </c>
      <c r="H54" s="6">
        <v>15</v>
      </c>
      <c r="I54" s="7">
        <v>0.65</v>
      </c>
      <c r="J54" s="7">
        <v>0.34</v>
      </c>
      <c r="K54" s="15">
        <v>0.01</v>
      </c>
    </row>
    <row r="55" spans="1:11" x14ac:dyDescent="0.35">
      <c r="A55" s="5" t="s">
        <v>278</v>
      </c>
      <c r="B55" t="s">
        <v>424</v>
      </c>
      <c r="C55" s="6">
        <v>90400</v>
      </c>
      <c r="D55" s="7">
        <v>0.16</v>
      </c>
      <c r="E55" s="6">
        <v>89745</v>
      </c>
      <c r="F55" s="6">
        <v>57790</v>
      </c>
      <c r="G55" s="6">
        <v>29440</v>
      </c>
      <c r="H55" s="6">
        <v>2515</v>
      </c>
      <c r="I55" s="7">
        <v>0.64</v>
      </c>
      <c r="J55" s="7">
        <v>0.33</v>
      </c>
      <c r="K55" s="15">
        <v>0.03</v>
      </c>
    </row>
    <row r="56" spans="1:11" x14ac:dyDescent="0.35">
      <c r="A56" s="5" t="s">
        <v>279</v>
      </c>
      <c r="B56" t="s">
        <v>416</v>
      </c>
      <c r="C56" s="6">
        <v>480</v>
      </c>
      <c r="D56" s="7">
        <v>0.02</v>
      </c>
      <c r="E56" s="6">
        <v>440</v>
      </c>
      <c r="F56" s="6">
        <v>305</v>
      </c>
      <c r="G56" s="6">
        <v>120</v>
      </c>
      <c r="H56" s="6">
        <v>10</v>
      </c>
      <c r="I56" s="7">
        <v>0.7</v>
      </c>
      <c r="J56" s="7">
        <v>0.28000000000000003</v>
      </c>
      <c r="K56" s="15">
        <v>0.03</v>
      </c>
    </row>
    <row r="57" spans="1:11" x14ac:dyDescent="0.35">
      <c r="A57" s="5" t="s">
        <v>279</v>
      </c>
      <c r="B57" t="s">
        <v>417</v>
      </c>
      <c r="C57" s="6">
        <v>7115</v>
      </c>
      <c r="D57" s="7">
        <v>0.06</v>
      </c>
      <c r="E57" s="6">
        <v>6700</v>
      </c>
      <c r="F57" s="6">
        <v>4510</v>
      </c>
      <c r="G57" s="6">
        <v>1965</v>
      </c>
      <c r="H57" s="6">
        <v>230</v>
      </c>
      <c r="I57" s="7">
        <v>0.67</v>
      </c>
      <c r="J57" s="7">
        <v>0.28999999999999998</v>
      </c>
      <c r="K57" s="15">
        <v>0.03</v>
      </c>
    </row>
    <row r="58" spans="1:11" x14ac:dyDescent="0.35">
      <c r="A58" s="5" t="s">
        <v>279</v>
      </c>
      <c r="B58" t="s">
        <v>418</v>
      </c>
      <c r="C58" s="6">
        <v>8990</v>
      </c>
      <c r="D58" s="7">
        <v>0.08</v>
      </c>
      <c r="E58" s="6">
        <v>8390</v>
      </c>
      <c r="F58" s="6">
        <v>5405</v>
      </c>
      <c r="G58" s="6">
        <v>2865</v>
      </c>
      <c r="H58" s="6">
        <v>120</v>
      </c>
      <c r="I58" s="7">
        <v>0.64</v>
      </c>
      <c r="J58" s="7">
        <v>0.34</v>
      </c>
      <c r="K58" s="15">
        <v>0.01</v>
      </c>
    </row>
    <row r="59" spans="1:11" x14ac:dyDescent="0.35">
      <c r="A59" s="5" t="s">
        <v>279</v>
      </c>
      <c r="B59" t="s">
        <v>419</v>
      </c>
      <c r="C59" s="6">
        <v>5920</v>
      </c>
      <c r="D59" s="7">
        <v>7.0000000000000007E-2</v>
      </c>
      <c r="E59" s="6">
        <v>5785</v>
      </c>
      <c r="F59" s="6">
        <v>3795</v>
      </c>
      <c r="G59" s="6">
        <v>1635</v>
      </c>
      <c r="H59" s="6">
        <v>355</v>
      </c>
      <c r="I59" s="7">
        <v>0.66</v>
      </c>
      <c r="J59" s="7">
        <v>0.28000000000000003</v>
      </c>
      <c r="K59" s="15">
        <v>0.06</v>
      </c>
    </row>
    <row r="60" spans="1:11" x14ac:dyDescent="0.35">
      <c r="A60" s="5" t="s">
        <v>279</v>
      </c>
      <c r="B60" t="s">
        <v>420</v>
      </c>
      <c r="C60" s="6">
        <v>6825</v>
      </c>
      <c r="D60" s="7">
        <v>0.08</v>
      </c>
      <c r="E60" s="6">
        <v>6935</v>
      </c>
      <c r="F60" s="6">
        <v>4085</v>
      </c>
      <c r="G60" s="6">
        <v>2685</v>
      </c>
      <c r="H60" s="6">
        <v>165</v>
      </c>
      <c r="I60" s="7">
        <v>0.59</v>
      </c>
      <c r="J60" s="7">
        <v>0.39</v>
      </c>
      <c r="K60" s="15">
        <v>0.02</v>
      </c>
    </row>
    <row r="61" spans="1:11" x14ac:dyDescent="0.35">
      <c r="A61" s="5" t="s">
        <v>279</v>
      </c>
      <c r="B61" t="s">
        <v>421</v>
      </c>
      <c r="C61" s="6">
        <v>3290</v>
      </c>
      <c r="D61" s="7">
        <v>0.06</v>
      </c>
      <c r="E61" s="6">
        <v>4080</v>
      </c>
      <c r="F61" s="6">
        <v>2010</v>
      </c>
      <c r="G61" s="6">
        <v>1990</v>
      </c>
      <c r="H61" s="6">
        <v>80</v>
      </c>
      <c r="I61" s="7">
        <v>0.49</v>
      </c>
      <c r="J61" s="7">
        <v>0.49</v>
      </c>
      <c r="K61" s="15">
        <v>0.02</v>
      </c>
    </row>
    <row r="62" spans="1:11" x14ac:dyDescent="0.35">
      <c r="A62" s="5" t="s">
        <v>279</v>
      </c>
      <c r="B62" t="s">
        <v>422</v>
      </c>
      <c r="C62" s="6">
        <v>3200</v>
      </c>
      <c r="D62" s="7">
        <v>7.0000000000000007E-2</v>
      </c>
      <c r="E62" s="6">
        <v>3190</v>
      </c>
      <c r="F62" s="6">
        <v>1800</v>
      </c>
      <c r="G62" s="6">
        <v>1325</v>
      </c>
      <c r="H62" s="6">
        <v>60</v>
      </c>
      <c r="I62" s="7">
        <v>0.56999999999999995</v>
      </c>
      <c r="J62" s="7">
        <v>0.42</v>
      </c>
      <c r="K62" s="15">
        <v>0.02</v>
      </c>
    </row>
    <row r="63" spans="1:11" x14ac:dyDescent="0.35">
      <c r="A63" s="5" t="s">
        <v>279</v>
      </c>
      <c r="B63" t="s">
        <v>423</v>
      </c>
      <c r="C63" s="6">
        <v>680</v>
      </c>
      <c r="D63" s="7">
        <v>0.06</v>
      </c>
      <c r="E63" s="6">
        <v>690</v>
      </c>
      <c r="F63" s="6">
        <v>405</v>
      </c>
      <c r="G63" s="6">
        <v>270</v>
      </c>
      <c r="H63" s="6">
        <v>15</v>
      </c>
      <c r="I63" s="7">
        <v>0.57999999999999996</v>
      </c>
      <c r="J63" s="7">
        <v>0.39</v>
      </c>
      <c r="K63" s="15">
        <v>0.02</v>
      </c>
    </row>
    <row r="64" spans="1:11" x14ac:dyDescent="0.35">
      <c r="A64" s="5" t="s">
        <v>279</v>
      </c>
      <c r="B64" t="s">
        <v>424</v>
      </c>
      <c r="C64" s="6">
        <v>36495</v>
      </c>
      <c r="D64" s="7">
        <v>7.0000000000000007E-2</v>
      </c>
      <c r="E64" s="6">
        <v>36210</v>
      </c>
      <c r="F64" s="6">
        <v>22315</v>
      </c>
      <c r="G64" s="6">
        <v>12855</v>
      </c>
      <c r="H64" s="6">
        <v>1035</v>
      </c>
      <c r="I64" s="7">
        <v>0.62</v>
      </c>
      <c r="J64" s="7">
        <v>0.36</v>
      </c>
      <c r="K64" s="15">
        <v>0.03</v>
      </c>
    </row>
    <row r="65" spans="1:11" x14ac:dyDescent="0.35">
      <c r="A65" s="5" t="s">
        <v>280</v>
      </c>
      <c r="B65" t="s">
        <v>416</v>
      </c>
      <c r="C65" s="6">
        <v>70</v>
      </c>
      <c r="D65" s="7">
        <v>0</v>
      </c>
      <c r="E65" s="6">
        <v>65</v>
      </c>
      <c r="F65" s="6">
        <v>50</v>
      </c>
      <c r="G65" s="6">
        <v>15</v>
      </c>
      <c r="H65" s="6" t="s">
        <v>476</v>
      </c>
      <c r="I65" s="7">
        <v>0.76</v>
      </c>
      <c r="J65" s="6" t="s">
        <v>476</v>
      </c>
      <c r="K65" s="23" t="s">
        <v>476</v>
      </c>
    </row>
    <row r="66" spans="1:11" x14ac:dyDescent="0.35">
      <c r="A66" s="5" t="s">
        <v>280</v>
      </c>
      <c r="B66" t="s">
        <v>417</v>
      </c>
      <c r="C66" s="6">
        <v>1640</v>
      </c>
      <c r="D66" s="7">
        <v>0.01</v>
      </c>
      <c r="E66" s="6">
        <v>1555</v>
      </c>
      <c r="F66" s="6">
        <v>995</v>
      </c>
      <c r="G66" s="6">
        <v>500</v>
      </c>
      <c r="H66" s="6">
        <v>60</v>
      </c>
      <c r="I66" s="7">
        <v>0.64</v>
      </c>
      <c r="J66" s="7">
        <v>0.32</v>
      </c>
      <c r="K66" s="15">
        <v>0.04</v>
      </c>
    </row>
    <row r="67" spans="1:11" x14ac:dyDescent="0.35">
      <c r="A67" s="5" t="s">
        <v>280</v>
      </c>
      <c r="B67" t="s">
        <v>418</v>
      </c>
      <c r="C67" s="6">
        <v>2305</v>
      </c>
      <c r="D67" s="7">
        <v>0.02</v>
      </c>
      <c r="E67" s="6">
        <v>2105</v>
      </c>
      <c r="F67" s="6">
        <v>1320</v>
      </c>
      <c r="G67" s="6">
        <v>765</v>
      </c>
      <c r="H67" s="6">
        <v>20</v>
      </c>
      <c r="I67" s="7">
        <v>0.63</v>
      </c>
      <c r="J67" s="7">
        <v>0.36</v>
      </c>
      <c r="K67" s="15">
        <v>0.01</v>
      </c>
    </row>
    <row r="68" spans="1:11" x14ac:dyDescent="0.35">
      <c r="A68" s="5" t="s">
        <v>280</v>
      </c>
      <c r="B68" t="s">
        <v>419</v>
      </c>
      <c r="C68" s="6">
        <v>1420</v>
      </c>
      <c r="D68" s="7">
        <v>0.02</v>
      </c>
      <c r="E68" s="6">
        <v>1430</v>
      </c>
      <c r="F68" s="6">
        <v>920</v>
      </c>
      <c r="G68" s="6">
        <v>425</v>
      </c>
      <c r="H68" s="6">
        <v>85</v>
      </c>
      <c r="I68" s="7">
        <v>0.64</v>
      </c>
      <c r="J68" s="7">
        <v>0.3</v>
      </c>
      <c r="K68" s="15">
        <v>0.06</v>
      </c>
    </row>
    <row r="69" spans="1:11" x14ac:dyDescent="0.35">
      <c r="A69" s="5" t="s">
        <v>280</v>
      </c>
      <c r="B69" t="s">
        <v>420</v>
      </c>
      <c r="C69" s="6">
        <v>1800</v>
      </c>
      <c r="D69" s="7">
        <v>0.02</v>
      </c>
      <c r="E69" s="6">
        <v>1770</v>
      </c>
      <c r="F69" s="6">
        <v>890</v>
      </c>
      <c r="G69" s="6">
        <v>835</v>
      </c>
      <c r="H69" s="6">
        <v>45</v>
      </c>
      <c r="I69" s="7">
        <v>0.5</v>
      </c>
      <c r="J69" s="7">
        <v>0.47</v>
      </c>
      <c r="K69" s="15">
        <v>0.03</v>
      </c>
    </row>
    <row r="70" spans="1:11" x14ac:dyDescent="0.35">
      <c r="A70" s="5" t="s">
        <v>280</v>
      </c>
      <c r="B70" t="s">
        <v>421</v>
      </c>
      <c r="C70" s="6">
        <v>765</v>
      </c>
      <c r="D70" s="7">
        <v>0.01</v>
      </c>
      <c r="E70" s="6">
        <v>990</v>
      </c>
      <c r="F70" s="6">
        <v>410</v>
      </c>
      <c r="G70" s="6">
        <v>555</v>
      </c>
      <c r="H70" s="6">
        <v>25</v>
      </c>
      <c r="I70" s="7">
        <v>0.42</v>
      </c>
      <c r="J70" s="7">
        <v>0.56000000000000005</v>
      </c>
      <c r="K70" s="15">
        <v>0.02</v>
      </c>
    </row>
    <row r="71" spans="1:11" x14ac:dyDescent="0.35">
      <c r="A71" s="5" t="s">
        <v>280</v>
      </c>
      <c r="B71" t="s">
        <v>422</v>
      </c>
      <c r="C71" s="6">
        <v>765</v>
      </c>
      <c r="D71" s="7">
        <v>0.02</v>
      </c>
      <c r="E71" s="6">
        <v>780</v>
      </c>
      <c r="F71" s="6">
        <v>370</v>
      </c>
      <c r="G71" s="6">
        <v>395</v>
      </c>
      <c r="H71" s="6">
        <v>15</v>
      </c>
      <c r="I71" s="7">
        <v>0.47</v>
      </c>
      <c r="J71" s="7">
        <v>0.5</v>
      </c>
      <c r="K71" s="15">
        <v>0.02</v>
      </c>
    </row>
    <row r="72" spans="1:11" x14ac:dyDescent="0.35">
      <c r="A72" s="5" t="s">
        <v>280</v>
      </c>
      <c r="B72" t="s">
        <v>423</v>
      </c>
      <c r="C72" s="6">
        <v>155</v>
      </c>
      <c r="D72" s="7">
        <v>0.01</v>
      </c>
      <c r="E72" s="6">
        <v>160</v>
      </c>
      <c r="F72" s="6">
        <v>85</v>
      </c>
      <c r="G72" s="6">
        <v>70</v>
      </c>
      <c r="H72" s="6">
        <v>5</v>
      </c>
      <c r="I72" s="7">
        <v>0.52</v>
      </c>
      <c r="J72" s="7">
        <v>0.43</v>
      </c>
      <c r="K72" s="15">
        <v>0.04</v>
      </c>
    </row>
    <row r="73" spans="1:11" x14ac:dyDescent="0.35">
      <c r="A73" s="5" t="s">
        <v>280</v>
      </c>
      <c r="B73" t="s">
        <v>424</v>
      </c>
      <c r="C73" s="6">
        <v>8925</v>
      </c>
      <c r="D73" s="7">
        <v>0.02</v>
      </c>
      <c r="E73" s="6">
        <v>8855</v>
      </c>
      <c r="F73" s="6">
        <v>5040</v>
      </c>
      <c r="G73" s="6">
        <v>3550</v>
      </c>
      <c r="H73" s="6">
        <v>260</v>
      </c>
      <c r="I73" s="7">
        <v>0.56999999999999995</v>
      </c>
      <c r="J73" s="7">
        <v>0.4</v>
      </c>
      <c r="K73" s="15">
        <v>0.03</v>
      </c>
    </row>
    <row r="74" spans="1:11" x14ac:dyDescent="0.35">
      <c r="A74" s="5" t="s">
        <v>281</v>
      </c>
      <c r="B74" t="s">
        <v>416</v>
      </c>
      <c r="C74" s="6">
        <v>15</v>
      </c>
      <c r="D74" s="7">
        <v>0</v>
      </c>
      <c r="E74" s="6">
        <v>15</v>
      </c>
      <c r="F74" s="6">
        <v>5</v>
      </c>
      <c r="G74" s="6">
        <v>5</v>
      </c>
      <c r="H74" s="6" t="s">
        <v>476</v>
      </c>
      <c r="I74" s="7">
        <v>0.54</v>
      </c>
      <c r="J74" s="6" t="s">
        <v>476</v>
      </c>
      <c r="K74" s="23" t="s">
        <v>476</v>
      </c>
    </row>
    <row r="75" spans="1:11" x14ac:dyDescent="0.35">
      <c r="A75" s="5" t="s">
        <v>281</v>
      </c>
      <c r="B75" t="s">
        <v>417</v>
      </c>
      <c r="C75" s="6">
        <v>415</v>
      </c>
      <c r="D75" s="7">
        <v>0</v>
      </c>
      <c r="E75" s="6">
        <v>385</v>
      </c>
      <c r="F75" s="6">
        <v>240</v>
      </c>
      <c r="G75" s="6">
        <v>120</v>
      </c>
      <c r="H75" s="6">
        <v>20</v>
      </c>
      <c r="I75" s="7">
        <v>0.63</v>
      </c>
      <c r="J75" s="7">
        <v>0.31</v>
      </c>
      <c r="K75" s="15">
        <v>0.06</v>
      </c>
    </row>
    <row r="76" spans="1:11" x14ac:dyDescent="0.35">
      <c r="A76" s="5" t="s">
        <v>281</v>
      </c>
      <c r="B76" t="s">
        <v>418</v>
      </c>
      <c r="C76" s="6">
        <v>620</v>
      </c>
      <c r="D76" s="7">
        <v>0.01</v>
      </c>
      <c r="E76" s="6">
        <v>560</v>
      </c>
      <c r="F76" s="6">
        <v>340</v>
      </c>
      <c r="G76" s="6">
        <v>205</v>
      </c>
      <c r="H76" s="6">
        <v>15</v>
      </c>
      <c r="I76" s="7">
        <v>0.61</v>
      </c>
      <c r="J76" s="7">
        <v>0.37</v>
      </c>
      <c r="K76" s="15">
        <v>0.02</v>
      </c>
    </row>
    <row r="77" spans="1:11" x14ac:dyDescent="0.35">
      <c r="A77" s="5" t="s">
        <v>281</v>
      </c>
      <c r="B77" t="s">
        <v>419</v>
      </c>
      <c r="C77" s="6">
        <v>360</v>
      </c>
      <c r="D77" s="7">
        <v>0</v>
      </c>
      <c r="E77" s="6">
        <v>380</v>
      </c>
      <c r="F77" s="6">
        <v>230</v>
      </c>
      <c r="G77" s="6">
        <v>140</v>
      </c>
      <c r="H77" s="6">
        <v>10</v>
      </c>
      <c r="I77" s="7">
        <v>0.6</v>
      </c>
      <c r="J77" s="7">
        <v>0.37</v>
      </c>
      <c r="K77" s="15">
        <v>0.03</v>
      </c>
    </row>
    <row r="78" spans="1:11" x14ac:dyDescent="0.35">
      <c r="A78" s="5" t="s">
        <v>281</v>
      </c>
      <c r="B78" t="s">
        <v>420</v>
      </c>
      <c r="C78" s="6">
        <v>570</v>
      </c>
      <c r="D78" s="7">
        <v>0.01</v>
      </c>
      <c r="E78" s="6">
        <v>535</v>
      </c>
      <c r="F78" s="6">
        <v>275</v>
      </c>
      <c r="G78" s="6">
        <v>250</v>
      </c>
      <c r="H78" s="6">
        <v>10</v>
      </c>
      <c r="I78" s="7">
        <v>0.51</v>
      </c>
      <c r="J78" s="7">
        <v>0.47</v>
      </c>
      <c r="K78" s="15">
        <v>0.02</v>
      </c>
    </row>
    <row r="79" spans="1:11" x14ac:dyDescent="0.35">
      <c r="A79" s="5" t="s">
        <v>281</v>
      </c>
      <c r="B79" t="s">
        <v>421</v>
      </c>
      <c r="C79" s="6">
        <v>280</v>
      </c>
      <c r="D79" s="7">
        <v>0.01</v>
      </c>
      <c r="E79" s="6">
        <v>365</v>
      </c>
      <c r="F79" s="6">
        <v>145</v>
      </c>
      <c r="G79" s="6">
        <v>215</v>
      </c>
      <c r="H79" s="6">
        <v>5</v>
      </c>
      <c r="I79" s="7">
        <v>0.39</v>
      </c>
      <c r="J79" s="7">
        <v>0.59</v>
      </c>
      <c r="K79" s="15">
        <v>0.01</v>
      </c>
    </row>
    <row r="80" spans="1:11" x14ac:dyDescent="0.35">
      <c r="A80" s="5" t="s">
        <v>281</v>
      </c>
      <c r="B80" t="s">
        <v>422</v>
      </c>
      <c r="C80" s="6">
        <v>225</v>
      </c>
      <c r="D80" s="7">
        <v>0</v>
      </c>
      <c r="E80" s="6">
        <v>220</v>
      </c>
      <c r="F80" s="6">
        <v>110</v>
      </c>
      <c r="G80" s="6">
        <v>105</v>
      </c>
      <c r="H80" s="6">
        <v>5</v>
      </c>
      <c r="I80" s="7">
        <v>0.5</v>
      </c>
      <c r="J80" s="7">
        <v>0.47</v>
      </c>
      <c r="K80" s="15">
        <v>0.02</v>
      </c>
    </row>
    <row r="81" spans="1:11" x14ac:dyDescent="0.35">
      <c r="A81" s="5" t="s">
        <v>281</v>
      </c>
      <c r="B81" t="s">
        <v>423</v>
      </c>
      <c r="C81" s="6">
        <v>55</v>
      </c>
      <c r="D81" s="7">
        <v>0</v>
      </c>
      <c r="E81" s="6">
        <v>50</v>
      </c>
      <c r="F81" s="6">
        <v>25</v>
      </c>
      <c r="G81" s="6">
        <v>25</v>
      </c>
      <c r="H81" s="6">
        <v>0</v>
      </c>
      <c r="I81" s="7">
        <v>0.48</v>
      </c>
      <c r="J81" s="7">
        <v>0.52</v>
      </c>
      <c r="K81" s="15">
        <v>0</v>
      </c>
    </row>
    <row r="82" spans="1:11" x14ac:dyDescent="0.35">
      <c r="A82" s="5" t="s">
        <v>281</v>
      </c>
      <c r="B82" t="s">
        <v>424</v>
      </c>
      <c r="C82" s="6">
        <v>2535</v>
      </c>
      <c r="D82" s="7">
        <v>0</v>
      </c>
      <c r="E82" s="6">
        <v>2515</v>
      </c>
      <c r="F82" s="6">
        <v>1375</v>
      </c>
      <c r="G82" s="6">
        <v>1070</v>
      </c>
      <c r="H82" s="6">
        <v>70</v>
      </c>
      <c r="I82" s="7">
        <v>0.55000000000000004</v>
      </c>
      <c r="J82" s="7">
        <v>0.43</v>
      </c>
      <c r="K82" s="15">
        <v>0.03</v>
      </c>
    </row>
    <row r="83" spans="1:11" x14ac:dyDescent="0.35">
      <c r="A83" s="5" t="s">
        <v>282</v>
      </c>
      <c r="B83" t="s">
        <v>416</v>
      </c>
      <c r="C83" s="6">
        <v>5</v>
      </c>
      <c r="D83" s="7">
        <v>0</v>
      </c>
      <c r="E83" s="6">
        <v>5</v>
      </c>
      <c r="F83" s="6">
        <v>5</v>
      </c>
      <c r="G83" s="6" t="s">
        <v>476</v>
      </c>
      <c r="H83" s="6">
        <v>0</v>
      </c>
      <c r="I83" s="6" t="s">
        <v>476</v>
      </c>
      <c r="J83" s="6" t="s">
        <v>476</v>
      </c>
      <c r="K83" s="15">
        <v>0</v>
      </c>
    </row>
    <row r="84" spans="1:11" x14ac:dyDescent="0.35">
      <c r="A84" s="5" t="s">
        <v>282</v>
      </c>
      <c r="B84" t="s">
        <v>417</v>
      </c>
      <c r="C84" s="6">
        <v>225</v>
      </c>
      <c r="D84" s="7">
        <v>0</v>
      </c>
      <c r="E84" s="6">
        <v>210</v>
      </c>
      <c r="F84" s="6">
        <v>130</v>
      </c>
      <c r="G84" s="6">
        <v>65</v>
      </c>
      <c r="H84" s="6">
        <v>15</v>
      </c>
      <c r="I84" s="7">
        <v>0.63</v>
      </c>
      <c r="J84" s="7">
        <v>0.31</v>
      </c>
      <c r="K84" s="15">
        <v>0.06</v>
      </c>
    </row>
    <row r="85" spans="1:11" x14ac:dyDescent="0.35">
      <c r="A85" s="5" t="s">
        <v>282</v>
      </c>
      <c r="B85" t="s">
        <v>418</v>
      </c>
      <c r="C85" s="6">
        <v>275</v>
      </c>
      <c r="D85" s="7">
        <v>0</v>
      </c>
      <c r="E85" s="6">
        <v>245</v>
      </c>
      <c r="F85" s="6">
        <v>135</v>
      </c>
      <c r="G85" s="6">
        <v>105</v>
      </c>
      <c r="H85" s="6">
        <v>5</v>
      </c>
      <c r="I85" s="7">
        <v>0.55000000000000004</v>
      </c>
      <c r="J85" s="7">
        <v>0.42</v>
      </c>
      <c r="K85" s="15">
        <v>0.02</v>
      </c>
    </row>
    <row r="86" spans="1:11" x14ac:dyDescent="0.35">
      <c r="A86" s="5" t="s">
        <v>282</v>
      </c>
      <c r="B86" t="s">
        <v>419</v>
      </c>
      <c r="C86" s="6">
        <v>170</v>
      </c>
      <c r="D86" s="7">
        <v>0</v>
      </c>
      <c r="E86" s="6">
        <v>185</v>
      </c>
      <c r="F86" s="6">
        <v>115</v>
      </c>
      <c r="G86" s="6">
        <v>60</v>
      </c>
      <c r="H86" s="6">
        <v>5</v>
      </c>
      <c r="I86" s="7">
        <v>0.64</v>
      </c>
      <c r="J86" s="7">
        <v>0.33</v>
      </c>
      <c r="K86" s="15">
        <v>0.03</v>
      </c>
    </row>
    <row r="87" spans="1:11" x14ac:dyDescent="0.35">
      <c r="A87" s="5" t="s">
        <v>282</v>
      </c>
      <c r="B87" t="s">
        <v>420</v>
      </c>
      <c r="C87" s="6">
        <v>215</v>
      </c>
      <c r="D87" s="7">
        <v>0</v>
      </c>
      <c r="E87" s="6">
        <v>195</v>
      </c>
      <c r="F87" s="6">
        <v>95</v>
      </c>
      <c r="G87" s="6">
        <v>100</v>
      </c>
      <c r="H87" s="6">
        <v>5</v>
      </c>
      <c r="I87" s="7">
        <v>0.48</v>
      </c>
      <c r="J87" s="7">
        <v>0.5</v>
      </c>
      <c r="K87" s="15">
        <v>0.02</v>
      </c>
    </row>
    <row r="88" spans="1:11" x14ac:dyDescent="0.35">
      <c r="A88" s="5" t="s">
        <v>282</v>
      </c>
      <c r="B88" t="s">
        <v>421</v>
      </c>
      <c r="C88" s="6">
        <v>110</v>
      </c>
      <c r="D88" s="7">
        <v>0</v>
      </c>
      <c r="E88" s="6">
        <v>155</v>
      </c>
      <c r="F88" s="6">
        <v>65</v>
      </c>
      <c r="G88" s="6">
        <v>80</v>
      </c>
      <c r="H88" s="6">
        <v>10</v>
      </c>
      <c r="I88" s="7">
        <v>0.42</v>
      </c>
      <c r="J88" s="7">
        <v>0.53</v>
      </c>
      <c r="K88" s="15">
        <v>0.05</v>
      </c>
    </row>
    <row r="89" spans="1:11" x14ac:dyDescent="0.35">
      <c r="A89" s="5" t="s">
        <v>282</v>
      </c>
      <c r="B89" t="s">
        <v>422</v>
      </c>
      <c r="C89" s="6">
        <v>110</v>
      </c>
      <c r="D89" s="7">
        <v>0</v>
      </c>
      <c r="E89" s="6">
        <v>110</v>
      </c>
      <c r="F89" s="6">
        <v>50</v>
      </c>
      <c r="G89" s="6">
        <v>55</v>
      </c>
      <c r="H89" s="6">
        <v>5</v>
      </c>
      <c r="I89" s="7">
        <v>0.43</v>
      </c>
      <c r="J89" s="7">
        <v>0.51</v>
      </c>
      <c r="K89" s="15">
        <v>0.05</v>
      </c>
    </row>
    <row r="90" spans="1:11" x14ac:dyDescent="0.35">
      <c r="A90" s="5" t="s">
        <v>282</v>
      </c>
      <c r="B90" t="s">
        <v>423</v>
      </c>
      <c r="C90" s="6">
        <v>30</v>
      </c>
      <c r="D90" s="7">
        <v>0</v>
      </c>
      <c r="E90" s="6">
        <v>25</v>
      </c>
      <c r="F90" s="6">
        <v>10</v>
      </c>
      <c r="G90" s="6">
        <v>15</v>
      </c>
      <c r="H90" s="6">
        <v>0</v>
      </c>
      <c r="I90" s="7">
        <v>0.48</v>
      </c>
      <c r="J90" s="7">
        <v>0.52</v>
      </c>
      <c r="K90" s="15">
        <v>0</v>
      </c>
    </row>
    <row r="91" spans="1:11" x14ac:dyDescent="0.35">
      <c r="A91" s="5" t="s">
        <v>282</v>
      </c>
      <c r="B91" t="s">
        <v>424</v>
      </c>
      <c r="C91" s="6">
        <v>1145</v>
      </c>
      <c r="D91" s="7">
        <v>0</v>
      </c>
      <c r="E91" s="6">
        <v>1125</v>
      </c>
      <c r="F91" s="6">
        <v>605</v>
      </c>
      <c r="G91" s="6">
        <v>480</v>
      </c>
      <c r="H91" s="6">
        <v>45</v>
      </c>
      <c r="I91" s="7">
        <v>0.54</v>
      </c>
      <c r="J91" s="7">
        <v>0.43</v>
      </c>
      <c r="K91" s="15">
        <v>0.04</v>
      </c>
    </row>
    <row r="92" spans="1:11" x14ac:dyDescent="0.35">
      <c r="A92" s="5" t="s">
        <v>283</v>
      </c>
      <c r="B92" t="s">
        <v>416</v>
      </c>
      <c r="C92" s="6" t="s">
        <v>476</v>
      </c>
      <c r="D92" s="7">
        <v>0</v>
      </c>
      <c r="E92" s="6" t="s">
        <v>476</v>
      </c>
      <c r="F92" s="6">
        <v>0</v>
      </c>
      <c r="G92" s="6" t="s">
        <v>476</v>
      </c>
      <c r="H92" s="6">
        <v>0</v>
      </c>
      <c r="I92" s="7">
        <v>0</v>
      </c>
      <c r="J92" s="6" t="s">
        <v>476</v>
      </c>
      <c r="K92" s="15">
        <v>0</v>
      </c>
    </row>
    <row r="93" spans="1:11" x14ac:dyDescent="0.35">
      <c r="A93" s="5" t="s">
        <v>283</v>
      </c>
      <c r="B93" t="s">
        <v>417</v>
      </c>
      <c r="C93" s="6">
        <v>115</v>
      </c>
      <c r="D93" s="7">
        <v>0</v>
      </c>
      <c r="E93" s="6">
        <v>110</v>
      </c>
      <c r="F93" s="6">
        <v>65</v>
      </c>
      <c r="G93" s="6">
        <v>30</v>
      </c>
      <c r="H93" s="6">
        <v>10</v>
      </c>
      <c r="I93" s="7">
        <v>0.61</v>
      </c>
      <c r="J93" s="7">
        <v>0.28999999999999998</v>
      </c>
      <c r="K93" s="15">
        <v>0.09</v>
      </c>
    </row>
    <row r="94" spans="1:11" x14ac:dyDescent="0.35">
      <c r="A94" s="5" t="s">
        <v>283</v>
      </c>
      <c r="B94" t="s">
        <v>418</v>
      </c>
      <c r="C94" s="6">
        <v>115</v>
      </c>
      <c r="D94" s="7">
        <v>0</v>
      </c>
      <c r="E94" s="6">
        <v>105</v>
      </c>
      <c r="F94" s="6">
        <v>70</v>
      </c>
      <c r="G94" s="6">
        <v>35</v>
      </c>
      <c r="H94" s="6">
        <v>0</v>
      </c>
      <c r="I94" s="7">
        <v>0.65</v>
      </c>
      <c r="J94" s="7">
        <v>0.35</v>
      </c>
      <c r="K94" s="15">
        <v>0</v>
      </c>
    </row>
    <row r="95" spans="1:11" x14ac:dyDescent="0.35">
      <c r="A95" s="5" t="s">
        <v>283</v>
      </c>
      <c r="B95" t="s">
        <v>419</v>
      </c>
      <c r="C95" s="6">
        <v>75</v>
      </c>
      <c r="D95" s="7">
        <v>0</v>
      </c>
      <c r="E95" s="6">
        <v>75</v>
      </c>
      <c r="F95" s="6">
        <v>35</v>
      </c>
      <c r="G95" s="6">
        <v>35</v>
      </c>
      <c r="H95" s="6">
        <v>5</v>
      </c>
      <c r="I95" s="7">
        <v>0.47</v>
      </c>
      <c r="J95" s="7">
        <v>0.46</v>
      </c>
      <c r="K95" s="15">
        <v>7.0000000000000007E-2</v>
      </c>
    </row>
    <row r="96" spans="1:11" x14ac:dyDescent="0.35">
      <c r="A96" s="5" t="s">
        <v>283</v>
      </c>
      <c r="B96" t="s">
        <v>420</v>
      </c>
      <c r="C96" s="6">
        <v>130</v>
      </c>
      <c r="D96" s="7">
        <v>0</v>
      </c>
      <c r="E96" s="6">
        <v>125</v>
      </c>
      <c r="F96" s="6">
        <v>60</v>
      </c>
      <c r="G96" s="6">
        <v>55</v>
      </c>
      <c r="H96" s="6">
        <v>10</v>
      </c>
      <c r="I96" s="7">
        <v>0.49</v>
      </c>
      <c r="J96" s="7">
        <v>0.44</v>
      </c>
      <c r="K96" s="15">
        <v>7.0000000000000007E-2</v>
      </c>
    </row>
    <row r="97" spans="1:11" x14ac:dyDescent="0.35">
      <c r="A97" s="5" t="s">
        <v>283</v>
      </c>
      <c r="B97" t="s">
        <v>421</v>
      </c>
      <c r="C97" s="6">
        <v>75</v>
      </c>
      <c r="D97" s="7">
        <v>0</v>
      </c>
      <c r="E97" s="6">
        <v>95</v>
      </c>
      <c r="F97" s="6">
        <v>30</v>
      </c>
      <c r="G97" s="6">
        <v>60</v>
      </c>
      <c r="H97" s="6" t="s">
        <v>476</v>
      </c>
      <c r="I97" s="6" t="s">
        <v>476</v>
      </c>
      <c r="J97" s="7">
        <v>0.64</v>
      </c>
      <c r="K97" s="23" t="s">
        <v>476</v>
      </c>
    </row>
    <row r="98" spans="1:11" x14ac:dyDescent="0.35">
      <c r="A98" s="5" t="s">
        <v>283</v>
      </c>
      <c r="B98" t="s">
        <v>422</v>
      </c>
      <c r="C98" s="6">
        <v>70</v>
      </c>
      <c r="D98" s="7">
        <v>0</v>
      </c>
      <c r="E98" s="6">
        <v>65</v>
      </c>
      <c r="F98" s="6">
        <v>30</v>
      </c>
      <c r="G98" s="6">
        <v>30</v>
      </c>
      <c r="H98" s="6" t="s">
        <v>476</v>
      </c>
      <c r="I98" s="6" t="s">
        <v>476</v>
      </c>
      <c r="J98" s="7">
        <v>0.49</v>
      </c>
      <c r="K98" s="23" t="s">
        <v>476</v>
      </c>
    </row>
    <row r="99" spans="1:11" x14ac:dyDescent="0.35">
      <c r="A99" s="5" t="s">
        <v>283</v>
      </c>
      <c r="B99" t="s">
        <v>423</v>
      </c>
      <c r="C99" s="6">
        <v>15</v>
      </c>
      <c r="D99" s="7">
        <v>0</v>
      </c>
      <c r="E99" s="6">
        <v>20</v>
      </c>
      <c r="F99" s="6">
        <v>10</v>
      </c>
      <c r="G99" s="6">
        <v>10</v>
      </c>
      <c r="H99" s="6">
        <v>0</v>
      </c>
      <c r="I99" s="7">
        <v>0.56000000000000005</v>
      </c>
      <c r="J99" s="7">
        <v>0.44</v>
      </c>
      <c r="K99" s="15">
        <v>0</v>
      </c>
    </row>
    <row r="100" spans="1:11" x14ac:dyDescent="0.35">
      <c r="A100" s="5" t="s">
        <v>283</v>
      </c>
      <c r="B100" t="s">
        <v>424</v>
      </c>
      <c r="C100" s="6">
        <v>600</v>
      </c>
      <c r="D100" s="7">
        <v>0</v>
      </c>
      <c r="E100" s="6">
        <v>590</v>
      </c>
      <c r="F100" s="6">
        <v>305</v>
      </c>
      <c r="G100" s="6">
        <v>260</v>
      </c>
      <c r="H100" s="6">
        <v>30</v>
      </c>
      <c r="I100" s="7">
        <v>0.52</v>
      </c>
      <c r="J100" s="7">
        <v>0.44</v>
      </c>
      <c r="K100" s="15">
        <v>0.05</v>
      </c>
    </row>
    <row r="101" spans="1:11" x14ac:dyDescent="0.35">
      <c r="A101" s="5" t="s">
        <v>284</v>
      </c>
      <c r="B101" t="s">
        <v>416</v>
      </c>
      <c r="C101" s="6" t="s">
        <v>476</v>
      </c>
      <c r="D101" s="7">
        <v>0</v>
      </c>
      <c r="E101" s="6" t="s">
        <v>476</v>
      </c>
      <c r="F101" s="6" t="s">
        <v>476</v>
      </c>
      <c r="G101" s="6">
        <v>0</v>
      </c>
      <c r="H101" s="6">
        <v>0</v>
      </c>
      <c r="I101" s="6" t="s">
        <v>476</v>
      </c>
      <c r="J101" s="7">
        <v>0</v>
      </c>
      <c r="K101" s="15">
        <v>0</v>
      </c>
    </row>
    <row r="102" spans="1:11" x14ac:dyDescent="0.35">
      <c r="A102" s="5" t="s">
        <v>284</v>
      </c>
      <c r="B102" t="s">
        <v>417</v>
      </c>
      <c r="C102" s="6">
        <v>50</v>
      </c>
      <c r="D102" s="7">
        <v>0</v>
      </c>
      <c r="E102" s="6">
        <v>45</v>
      </c>
      <c r="F102" s="6">
        <v>25</v>
      </c>
      <c r="G102" s="6">
        <v>20</v>
      </c>
      <c r="H102" s="6" t="s">
        <v>476</v>
      </c>
      <c r="I102" s="7">
        <v>0.5</v>
      </c>
      <c r="J102" s="6" t="s">
        <v>476</v>
      </c>
      <c r="K102" s="23" t="s">
        <v>476</v>
      </c>
    </row>
    <row r="103" spans="1:11" x14ac:dyDescent="0.35">
      <c r="A103" s="5" t="s">
        <v>284</v>
      </c>
      <c r="B103" t="s">
        <v>418</v>
      </c>
      <c r="C103" s="6">
        <v>60</v>
      </c>
      <c r="D103" s="7">
        <v>0</v>
      </c>
      <c r="E103" s="6">
        <v>55</v>
      </c>
      <c r="F103" s="6">
        <v>30</v>
      </c>
      <c r="G103" s="6">
        <v>20</v>
      </c>
      <c r="H103" s="6">
        <v>5</v>
      </c>
      <c r="I103" s="7">
        <v>0.56999999999999995</v>
      </c>
      <c r="J103" s="7">
        <v>0.36</v>
      </c>
      <c r="K103" s="15">
        <v>0.08</v>
      </c>
    </row>
    <row r="104" spans="1:11" x14ac:dyDescent="0.35">
      <c r="A104" s="5" t="s">
        <v>284</v>
      </c>
      <c r="B104" t="s">
        <v>419</v>
      </c>
      <c r="C104" s="6">
        <v>40</v>
      </c>
      <c r="D104" s="7">
        <v>0</v>
      </c>
      <c r="E104" s="6">
        <v>40</v>
      </c>
      <c r="F104" s="6">
        <v>20</v>
      </c>
      <c r="G104" s="6">
        <v>20</v>
      </c>
      <c r="H104" s="6" t="s">
        <v>476</v>
      </c>
      <c r="I104" s="6" t="s">
        <v>476</v>
      </c>
      <c r="J104" s="7">
        <v>0.5</v>
      </c>
      <c r="K104" s="23" t="s">
        <v>476</v>
      </c>
    </row>
    <row r="105" spans="1:11" x14ac:dyDescent="0.35">
      <c r="A105" s="5" t="s">
        <v>284</v>
      </c>
      <c r="B105" t="s">
        <v>420</v>
      </c>
      <c r="C105" s="6">
        <v>60</v>
      </c>
      <c r="D105" s="7">
        <v>0</v>
      </c>
      <c r="E105" s="6">
        <v>50</v>
      </c>
      <c r="F105" s="6">
        <v>20</v>
      </c>
      <c r="G105" s="6">
        <v>30</v>
      </c>
      <c r="H105" s="6">
        <v>0</v>
      </c>
      <c r="I105" s="7">
        <v>0.4</v>
      </c>
      <c r="J105" s="7">
        <v>0.6</v>
      </c>
      <c r="K105" s="15">
        <v>0</v>
      </c>
    </row>
    <row r="106" spans="1:11" x14ac:dyDescent="0.35">
      <c r="A106" s="5" t="s">
        <v>284</v>
      </c>
      <c r="B106" t="s">
        <v>421</v>
      </c>
      <c r="C106" s="6">
        <v>35</v>
      </c>
      <c r="D106" s="7">
        <v>0</v>
      </c>
      <c r="E106" s="6">
        <v>55</v>
      </c>
      <c r="F106" s="6">
        <v>15</v>
      </c>
      <c r="G106" s="6">
        <v>40</v>
      </c>
      <c r="H106" s="6" t="s">
        <v>476</v>
      </c>
      <c r="I106" s="6" t="s">
        <v>476</v>
      </c>
      <c r="J106" s="7">
        <v>0.72</v>
      </c>
      <c r="K106" s="23" t="s">
        <v>476</v>
      </c>
    </row>
    <row r="107" spans="1:11" x14ac:dyDescent="0.35">
      <c r="A107" s="5" t="s">
        <v>284</v>
      </c>
      <c r="B107" t="s">
        <v>422</v>
      </c>
      <c r="C107" s="6">
        <v>30</v>
      </c>
      <c r="D107" s="7">
        <v>0</v>
      </c>
      <c r="E107" s="6">
        <v>20</v>
      </c>
      <c r="F107" s="6">
        <v>5</v>
      </c>
      <c r="G107" s="6">
        <v>15</v>
      </c>
      <c r="H107" s="6" t="s">
        <v>476</v>
      </c>
      <c r="I107" s="6" t="s">
        <v>476</v>
      </c>
      <c r="J107" s="7">
        <v>0.71</v>
      </c>
      <c r="K107" s="23" t="s">
        <v>476</v>
      </c>
    </row>
    <row r="108" spans="1:11" x14ac:dyDescent="0.35">
      <c r="A108" s="5" t="s">
        <v>284</v>
      </c>
      <c r="B108" t="s">
        <v>423</v>
      </c>
      <c r="C108" s="6">
        <v>5</v>
      </c>
      <c r="D108" s="7">
        <v>0</v>
      </c>
      <c r="E108" s="6">
        <v>10</v>
      </c>
      <c r="F108" s="6">
        <v>5</v>
      </c>
      <c r="G108" s="6">
        <v>5</v>
      </c>
      <c r="H108" s="6">
        <v>0</v>
      </c>
      <c r="I108" s="7">
        <v>0.33</v>
      </c>
      <c r="J108" s="7">
        <v>0.67</v>
      </c>
      <c r="K108" s="15">
        <v>0</v>
      </c>
    </row>
    <row r="109" spans="1:11" x14ac:dyDescent="0.35">
      <c r="A109" s="5" t="s">
        <v>284</v>
      </c>
      <c r="B109" t="s">
        <v>424</v>
      </c>
      <c r="C109" s="6">
        <v>285</v>
      </c>
      <c r="D109" s="7">
        <v>0</v>
      </c>
      <c r="E109" s="6">
        <v>280</v>
      </c>
      <c r="F109" s="6">
        <v>115</v>
      </c>
      <c r="G109" s="6">
        <v>155</v>
      </c>
      <c r="H109" s="6">
        <v>10</v>
      </c>
      <c r="I109" s="7">
        <v>0.42</v>
      </c>
      <c r="J109" s="7">
        <v>0.55000000000000004</v>
      </c>
      <c r="K109" s="15">
        <v>0.03</v>
      </c>
    </row>
    <row r="110" spans="1:11" x14ac:dyDescent="0.35">
      <c r="A110" s="5" t="s">
        <v>265</v>
      </c>
      <c r="B110" t="s">
        <v>416</v>
      </c>
      <c r="C110" s="6">
        <v>50</v>
      </c>
      <c r="D110" s="7">
        <v>0</v>
      </c>
      <c r="E110" s="6">
        <v>40</v>
      </c>
      <c r="F110" s="6">
        <v>0</v>
      </c>
      <c r="G110" s="6">
        <v>5</v>
      </c>
      <c r="H110" s="6">
        <v>35</v>
      </c>
      <c r="I110" s="7">
        <v>0</v>
      </c>
      <c r="J110" s="7">
        <v>0.15</v>
      </c>
      <c r="K110" s="15">
        <v>0.85</v>
      </c>
    </row>
    <row r="111" spans="1:11" x14ac:dyDescent="0.35">
      <c r="A111" s="5" t="s">
        <v>265</v>
      </c>
      <c r="B111" t="s">
        <v>417</v>
      </c>
      <c r="C111" s="6">
        <v>240</v>
      </c>
      <c r="D111" s="7">
        <v>0</v>
      </c>
      <c r="E111" s="6">
        <v>210</v>
      </c>
      <c r="F111" s="6">
        <v>0</v>
      </c>
      <c r="G111" s="6">
        <v>35</v>
      </c>
      <c r="H111" s="6">
        <v>175</v>
      </c>
      <c r="I111" s="7">
        <v>0</v>
      </c>
      <c r="J111" s="7">
        <v>0.16</v>
      </c>
      <c r="K111" s="15">
        <v>0.84</v>
      </c>
    </row>
    <row r="112" spans="1:11" x14ac:dyDescent="0.35">
      <c r="A112" s="5" t="s">
        <v>265</v>
      </c>
      <c r="B112" t="s">
        <v>418</v>
      </c>
      <c r="C112" s="6">
        <v>145</v>
      </c>
      <c r="D112" s="7">
        <v>0</v>
      </c>
      <c r="E112" s="6">
        <v>95</v>
      </c>
      <c r="F112" s="6">
        <v>0</v>
      </c>
      <c r="G112" s="6">
        <v>10</v>
      </c>
      <c r="H112" s="6">
        <v>85</v>
      </c>
      <c r="I112" s="7">
        <v>0</v>
      </c>
      <c r="J112" s="7">
        <v>0.1</v>
      </c>
      <c r="K112" s="15">
        <v>0.9</v>
      </c>
    </row>
    <row r="113" spans="1:11" x14ac:dyDescent="0.35">
      <c r="A113" s="5" t="s">
        <v>265</v>
      </c>
      <c r="B113" t="s">
        <v>419</v>
      </c>
      <c r="C113" s="6">
        <v>90</v>
      </c>
      <c r="D113" s="7">
        <v>0</v>
      </c>
      <c r="E113" s="6">
        <v>75</v>
      </c>
      <c r="F113" s="6">
        <v>0</v>
      </c>
      <c r="G113" s="6" t="s">
        <v>476</v>
      </c>
      <c r="H113" s="6">
        <v>75</v>
      </c>
      <c r="I113" s="7">
        <v>0</v>
      </c>
      <c r="J113" s="6" t="s">
        <v>476</v>
      </c>
      <c r="K113" s="23" t="s">
        <v>476</v>
      </c>
    </row>
    <row r="114" spans="1:11" x14ac:dyDescent="0.35">
      <c r="A114" s="5" t="s">
        <v>265</v>
      </c>
      <c r="B114" t="s">
        <v>420</v>
      </c>
      <c r="C114" s="6">
        <v>85</v>
      </c>
      <c r="D114" s="7">
        <v>0</v>
      </c>
      <c r="E114" s="6">
        <v>45</v>
      </c>
      <c r="F114" s="6">
        <v>5</v>
      </c>
      <c r="G114" s="6" t="s">
        <v>476</v>
      </c>
      <c r="H114" s="6">
        <v>40</v>
      </c>
      <c r="I114" s="6" t="s">
        <v>476</v>
      </c>
      <c r="J114" s="6" t="s">
        <v>476</v>
      </c>
      <c r="K114" s="15">
        <v>0.89</v>
      </c>
    </row>
    <row r="115" spans="1:11" x14ac:dyDescent="0.35">
      <c r="A115" s="5" t="s">
        <v>265</v>
      </c>
      <c r="B115" t="s">
        <v>421</v>
      </c>
      <c r="C115" s="6">
        <v>75</v>
      </c>
      <c r="D115" s="7">
        <v>0</v>
      </c>
      <c r="E115" s="6">
        <v>115</v>
      </c>
      <c r="F115" s="6">
        <v>5</v>
      </c>
      <c r="G115" s="6">
        <v>10</v>
      </c>
      <c r="H115" s="6">
        <v>105</v>
      </c>
      <c r="I115" s="7">
        <v>0.03</v>
      </c>
      <c r="J115" s="7">
        <v>7.0000000000000007E-2</v>
      </c>
      <c r="K115" s="15">
        <v>0.91</v>
      </c>
    </row>
    <row r="116" spans="1:11" x14ac:dyDescent="0.35">
      <c r="A116" s="5" t="s">
        <v>265</v>
      </c>
      <c r="B116" t="s">
        <v>422</v>
      </c>
      <c r="C116" s="6">
        <v>130</v>
      </c>
      <c r="D116" s="7">
        <v>0</v>
      </c>
      <c r="E116" s="6">
        <v>125</v>
      </c>
      <c r="F116" s="6" t="s">
        <v>476</v>
      </c>
      <c r="G116" s="6">
        <v>5</v>
      </c>
      <c r="H116" s="6">
        <v>120</v>
      </c>
      <c r="I116" s="6" t="s">
        <v>476</v>
      </c>
      <c r="J116" s="6" t="s">
        <v>476</v>
      </c>
      <c r="K116" s="15">
        <v>0.97</v>
      </c>
    </row>
    <row r="117" spans="1:11" x14ac:dyDescent="0.35">
      <c r="A117" s="5" t="s">
        <v>265</v>
      </c>
      <c r="B117" t="s">
        <v>423</v>
      </c>
      <c r="C117" s="6">
        <v>40</v>
      </c>
      <c r="D117" s="7">
        <v>0</v>
      </c>
      <c r="E117" s="6">
        <v>15</v>
      </c>
      <c r="F117" s="6">
        <v>0</v>
      </c>
      <c r="G117" s="6" t="s">
        <v>476</v>
      </c>
      <c r="H117" s="6">
        <v>15</v>
      </c>
      <c r="I117" s="7">
        <v>0</v>
      </c>
      <c r="J117" s="6" t="s">
        <v>476</v>
      </c>
      <c r="K117" s="6" t="s">
        <v>476</v>
      </c>
    </row>
    <row r="118" spans="1:11" x14ac:dyDescent="0.35">
      <c r="A118" s="5" t="s">
        <v>265</v>
      </c>
      <c r="B118" t="s">
        <v>424</v>
      </c>
      <c r="C118" s="6">
        <v>850</v>
      </c>
      <c r="D118" s="7">
        <v>0</v>
      </c>
      <c r="E118" s="6">
        <v>725</v>
      </c>
      <c r="F118" s="6">
        <v>10</v>
      </c>
      <c r="G118" s="6">
        <v>65</v>
      </c>
      <c r="H118" s="6">
        <v>650</v>
      </c>
      <c r="I118" s="7">
        <v>0.01</v>
      </c>
      <c r="J118" s="7">
        <v>0.09</v>
      </c>
      <c r="K118" s="15">
        <v>0.9</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325"/>
  <sheetViews>
    <sheetView workbookViewId="0"/>
  </sheetViews>
  <sheetFormatPr defaultColWidth="10.58203125" defaultRowHeight="15.5" x14ac:dyDescent="0.35"/>
  <cols>
    <col min="1" max="1" width="32.58203125" customWidth="1"/>
    <col min="2" max="11" width="16.58203125" customWidth="1"/>
  </cols>
  <sheetData>
    <row r="1" spans="1:11" ht="62" x14ac:dyDescent="0.35">
      <c r="A1" s="4" t="s">
        <v>285</v>
      </c>
      <c r="B1" s="4" t="s">
        <v>441</v>
      </c>
      <c r="C1" s="4" t="s">
        <v>165</v>
      </c>
      <c r="D1" s="4" t="s">
        <v>166</v>
      </c>
      <c r="E1" s="4" t="s">
        <v>167</v>
      </c>
      <c r="F1" s="4" t="s">
        <v>168</v>
      </c>
      <c r="G1" s="4" t="s">
        <v>169</v>
      </c>
      <c r="H1" s="4" t="s">
        <v>170</v>
      </c>
      <c r="I1" s="4" t="s">
        <v>171</v>
      </c>
      <c r="J1" s="4" t="s">
        <v>172</v>
      </c>
      <c r="K1" s="24" t="s">
        <v>173</v>
      </c>
    </row>
    <row r="2" spans="1:11" x14ac:dyDescent="0.35">
      <c r="A2" s="8" t="s">
        <v>174</v>
      </c>
      <c r="B2" s="11" t="s">
        <v>416</v>
      </c>
      <c r="C2" s="9">
        <v>19480</v>
      </c>
      <c r="D2" s="10">
        <v>1</v>
      </c>
      <c r="E2" s="9">
        <v>17935</v>
      </c>
      <c r="F2" s="9">
        <v>11505</v>
      </c>
      <c r="G2" s="9">
        <v>6080</v>
      </c>
      <c r="H2" s="9">
        <v>350</v>
      </c>
      <c r="I2" s="10">
        <v>0.64</v>
      </c>
      <c r="J2" s="10">
        <v>0.34</v>
      </c>
      <c r="K2" s="16">
        <v>0.02</v>
      </c>
    </row>
    <row r="3" spans="1:11" x14ac:dyDescent="0.35">
      <c r="A3" s="8" t="s">
        <v>174</v>
      </c>
      <c r="B3" s="11" t="s">
        <v>417</v>
      </c>
      <c r="C3" s="9">
        <v>128075</v>
      </c>
      <c r="D3" s="10">
        <v>1</v>
      </c>
      <c r="E3" s="9">
        <v>120680</v>
      </c>
      <c r="F3" s="9">
        <v>80095</v>
      </c>
      <c r="G3" s="9">
        <v>35375</v>
      </c>
      <c r="H3" s="9">
        <v>5210</v>
      </c>
      <c r="I3" s="10">
        <v>0.66</v>
      </c>
      <c r="J3" s="10">
        <v>0.28999999999999998</v>
      </c>
      <c r="K3" s="16">
        <v>0.04</v>
      </c>
    </row>
    <row r="4" spans="1:11" x14ac:dyDescent="0.35">
      <c r="A4" s="8" t="s">
        <v>174</v>
      </c>
      <c r="B4" s="11" t="s">
        <v>418</v>
      </c>
      <c r="C4" s="9">
        <v>118605</v>
      </c>
      <c r="D4" s="10">
        <v>1</v>
      </c>
      <c r="E4" s="9">
        <v>112490</v>
      </c>
      <c r="F4" s="9">
        <v>76955</v>
      </c>
      <c r="G4" s="9">
        <v>33480</v>
      </c>
      <c r="H4" s="9">
        <v>2060</v>
      </c>
      <c r="I4" s="10">
        <v>0.68</v>
      </c>
      <c r="J4" s="10">
        <v>0.3</v>
      </c>
      <c r="K4" s="16">
        <v>0.02</v>
      </c>
    </row>
    <row r="5" spans="1:11" x14ac:dyDescent="0.35">
      <c r="A5" s="8" t="s">
        <v>174</v>
      </c>
      <c r="B5" s="11" t="s">
        <v>419</v>
      </c>
      <c r="C5" s="9">
        <v>84240</v>
      </c>
      <c r="D5" s="10">
        <v>1</v>
      </c>
      <c r="E5" s="9">
        <v>83005</v>
      </c>
      <c r="F5" s="9">
        <v>57485</v>
      </c>
      <c r="G5" s="9">
        <v>20015</v>
      </c>
      <c r="H5" s="9">
        <v>5510</v>
      </c>
      <c r="I5" s="10">
        <v>0.69</v>
      </c>
      <c r="J5" s="10">
        <v>0.24</v>
      </c>
      <c r="K5" s="16">
        <v>7.0000000000000007E-2</v>
      </c>
    </row>
    <row r="6" spans="1:11" x14ac:dyDescent="0.35">
      <c r="A6" s="8" t="s">
        <v>174</v>
      </c>
      <c r="B6" s="11" t="s">
        <v>420</v>
      </c>
      <c r="C6" s="9">
        <v>85825</v>
      </c>
      <c r="D6" s="10">
        <v>1</v>
      </c>
      <c r="E6" s="9">
        <v>88990</v>
      </c>
      <c r="F6" s="9">
        <v>58425</v>
      </c>
      <c r="G6" s="9">
        <v>27845</v>
      </c>
      <c r="H6" s="9">
        <v>2720</v>
      </c>
      <c r="I6" s="10">
        <v>0.66</v>
      </c>
      <c r="J6" s="10">
        <v>0.31</v>
      </c>
      <c r="K6" s="16">
        <v>0.03</v>
      </c>
    </row>
    <row r="7" spans="1:11" x14ac:dyDescent="0.35">
      <c r="A7" s="8" t="s">
        <v>174</v>
      </c>
      <c r="B7" s="11" t="s">
        <v>421</v>
      </c>
      <c r="C7" s="9">
        <v>53260</v>
      </c>
      <c r="D7" s="10">
        <v>1</v>
      </c>
      <c r="E7" s="9">
        <v>62395</v>
      </c>
      <c r="F7" s="9">
        <v>36045</v>
      </c>
      <c r="G7" s="9">
        <v>25150</v>
      </c>
      <c r="H7" s="9">
        <v>1200</v>
      </c>
      <c r="I7" s="10">
        <v>0.57999999999999996</v>
      </c>
      <c r="J7" s="10">
        <v>0.4</v>
      </c>
      <c r="K7" s="16">
        <v>0.02</v>
      </c>
    </row>
    <row r="8" spans="1:11" x14ac:dyDescent="0.35">
      <c r="A8" s="8" t="s">
        <v>174</v>
      </c>
      <c r="B8" s="11" t="s">
        <v>422</v>
      </c>
      <c r="C8" s="9">
        <v>47745</v>
      </c>
      <c r="D8" s="10">
        <v>1</v>
      </c>
      <c r="E8" s="9">
        <v>47595</v>
      </c>
      <c r="F8" s="9">
        <v>30825</v>
      </c>
      <c r="G8" s="9">
        <v>16010</v>
      </c>
      <c r="H8" s="9">
        <v>755</v>
      </c>
      <c r="I8" s="10">
        <v>0.65</v>
      </c>
      <c r="J8" s="10">
        <v>0.34</v>
      </c>
      <c r="K8" s="16">
        <v>0.02</v>
      </c>
    </row>
    <row r="9" spans="1:11" x14ac:dyDescent="0.35">
      <c r="A9" s="8" t="s">
        <v>174</v>
      </c>
      <c r="B9" s="11" t="s">
        <v>423</v>
      </c>
      <c r="C9" s="9">
        <v>11000</v>
      </c>
      <c r="D9" s="10">
        <v>1</v>
      </c>
      <c r="E9" s="9">
        <v>10895</v>
      </c>
      <c r="F9" s="9">
        <v>7265</v>
      </c>
      <c r="G9" s="9">
        <v>3440</v>
      </c>
      <c r="H9" s="9">
        <v>195</v>
      </c>
      <c r="I9" s="10">
        <v>0.67</v>
      </c>
      <c r="J9" s="10">
        <v>0.32</v>
      </c>
      <c r="K9" s="16">
        <v>0.02</v>
      </c>
    </row>
    <row r="10" spans="1:11" x14ac:dyDescent="0.35">
      <c r="A10" s="8" t="s">
        <v>174</v>
      </c>
      <c r="B10" s="19" t="s">
        <v>424</v>
      </c>
      <c r="C10" s="28">
        <v>548235</v>
      </c>
      <c r="D10" s="29">
        <v>1</v>
      </c>
      <c r="E10" s="28">
        <v>544045</v>
      </c>
      <c r="F10" s="28">
        <v>358635</v>
      </c>
      <c r="G10" s="28">
        <v>167405</v>
      </c>
      <c r="H10" s="28">
        <v>18000</v>
      </c>
      <c r="I10" s="29">
        <v>0.66</v>
      </c>
      <c r="J10" s="29">
        <v>0.31</v>
      </c>
      <c r="K10" s="30">
        <v>0.03</v>
      </c>
    </row>
    <row r="11" spans="1:11" x14ac:dyDescent="0.35">
      <c r="A11" s="5" t="s">
        <v>286</v>
      </c>
      <c r="B11" t="s">
        <v>416</v>
      </c>
      <c r="C11" s="6">
        <v>575</v>
      </c>
      <c r="D11" s="7">
        <v>0.03</v>
      </c>
      <c r="E11" s="6">
        <v>505</v>
      </c>
      <c r="F11" s="6">
        <v>325</v>
      </c>
      <c r="G11" s="6">
        <v>175</v>
      </c>
      <c r="H11" s="6">
        <v>5</v>
      </c>
      <c r="I11" s="7">
        <v>0.64</v>
      </c>
      <c r="J11" s="7">
        <v>0.35</v>
      </c>
      <c r="K11" s="15">
        <v>0.01</v>
      </c>
    </row>
    <row r="12" spans="1:11" x14ac:dyDescent="0.35">
      <c r="A12" s="5" t="s">
        <v>286</v>
      </c>
      <c r="B12" t="s">
        <v>417</v>
      </c>
      <c r="C12" s="6">
        <v>3370</v>
      </c>
      <c r="D12" s="7">
        <v>0.03</v>
      </c>
      <c r="E12" s="6">
        <v>3165</v>
      </c>
      <c r="F12" s="6">
        <v>2210</v>
      </c>
      <c r="G12" s="6">
        <v>810</v>
      </c>
      <c r="H12" s="6">
        <v>145</v>
      </c>
      <c r="I12" s="7">
        <v>0.7</v>
      </c>
      <c r="J12" s="7">
        <v>0.26</v>
      </c>
      <c r="K12" s="15">
        <v>0.05</v>
      </c>
    </row>
    <row r="13" spans="1:11" x14ac:dyDescent="0.35">
      <c r="A13" s="5" t="s">
        <v>286</v>
      </c>
      <c r="B13" t="s">
        <v>418</v>
      </c>
      <c r="C13" s="6">
        <v>3750</v>
      </c>
      <c r="D13" s="7">
        <v>0.03</v>
      </c>
      <c r="E13" s="6">
        <v>3475</v>
      </c>
      <c r="F13" s="6">
        <v>2410</v>
      </c>
      <c r="G13" s="6">
        <v>990</v>
      </c>
      <c r="H13" s="6">
        <v>75</v>
      </c>
      <c r="I13" s="7">
        <v>0.69</v>
      </c>
      <c r="J13" s="7">
        <v>0.28999999999999998</v>
      </c>
      <c r="K13" s="15">
        <v>0.02</v>
      </c>
    </row>
    <row r="14" spans="1:11" x14ac:dyDescent="0.35">
      <c r="A14" s="5" t="s">
        <v>286</v>
      </c>
      <c r="B14" t="s">
        <v>419</v>
      </c>
      <c r="C14" s="6">
        <v>2680</v>
      </c>
      <c r="D14" s="7">
        <v>0.03</v>
      </c>
      <c r="E14" s="6">
        <v>2685</v>
      </c>
      <c r="F14" s="6">
        <v>1815</v>
      </c>
      <c r="G14" s="6">
        <v>695</v>
      </c>
      <c r="H14" s="6">
        <v>175</v>
      </c>
      <c r="I14" s="7">
        <v>0.68</v>
      </c>
      <c r="J14" s="7">
        <v>0.26</v>
      </c>
      <c r="K14" s="15">
        <v>0.06</v>
      </c>
    </row>
    <row r="15" spans="1:11" x14ac:dyDescent="0.35">
      <c r="A15" s="5" t="s">
        <v>286</v>
      </c>
      <c r="B15" t="s">
        <v>420</v>
      </c>
      <c r="C15" s="6">
        <v>3085</v>
      </c>
      <c r="D15" s="7">
        <v>0.04</v>
      </c>
      <c r="E15" s="6">
        <v>3155</v>
      </c>
      <c r="F15" s="6">
        <v>1890</v>
      </c>
      <c r="G15" s="6">
        <v>1170</v>
      </c>
      <c r="H15" s="6">
        <v>95</v>
      </c>
      <c r="I15" s="7">
        <v>0.6</v>
      </c>
      <c r="J15" s="7">
        <v>0.37</v>
      </c>
      <c r="K15" s="15">
        <v>0.03</v>
      </c>
    </row>
    <row r="16" spans="1:11" x14ac:dyDescent="0.35">
      <c r="A16" s="5" t="s">
        <v>286</v>
      </c>
      <c r="B16" t="s">
        <v>421</v>
      </c>
      <c r="C16" s="6">
        <v>1695</v>
      </c>
      <c r="D16" s="7">
        <v>0.03</v>
      </c>
      <c r="E16" s="6">
        <v>2055</v>
      </c>
      <c r="F16" s="6">
        <v>1085</v>
      </c>
      <c r="G16" s="6">
        <v>940</v>
      </c>
      <c r="H16" s="6">
        <v>30</v>
      </c>
      <c r="I16" s="7">
        <v>0.53</v>
      </c>
      <c r="J16" s="7">
        <v>0.46</v>
      </c>
      <c r="K16" s="15">
        <v>0.02</v>
      </c>
    </row>
    <row r="17" spans="1:11" x14ac:dyDescent="0.35">
      <c r="A17" s="5" t="s">
        <v>286</v>
      </c>
      <c r="B17" t="s">
        <v>422</v>
      </c>
      <c r="C17" s="6">
        <v>1635</v>
      </c>
      <c r="D17" s="7">
        <v>0.03</v>
      </c>
      <c r="E17" s="6">
        <v>1615</v>
      </c>
      <c r="F17" s="6">
        <v>1025</v>
      </c>
      <c r="G17" s="6">
        <v>565</v>
      </c>
      <c r="H17" s="6">
        <v>30</v>
      </c>
      <c r="I17" s="7">
        <v>0.63</v>
      </c>
      <c r="J17" s="7">
        <v>0.35</v>
      </c>
      <c r="K17" s="15">
        <v>0.02</v>
      </c>
    </row>
    <row r="18" spans="1:11" x14ac:dyDescent="0.35">
      <c r="A18" s="5" t="s">
        <v>286</v>
      </c>
      <c r="B18" t="s">
        <v>423</v>
      </c>
      <c r="C18" s="6">
        <v>340</v>
      </c>
      <c r="D18" s="7">
        <v>0.03</v>
      </c>
      <c r="E18" s="6">
        <v>325</v>
      </c>
      <c r="F18" s="6">
        <v>200</v>
      </c>
      <c r="G18" s="6">
        <v>115</v>
      </c>
      <c r="H18" s="6">
        <v>10</v>
      </c>
      <c r="I18" s="7">
        <v>0.62</v>
      </c>
      <c r="J18" s="7">
        <v>0.35</v>
      </c>
      <c r="K18" s="15">
        <v>0.03</v>
      </c>
    </row>
    <row r="19" spans="1:11" x14ac:dyDescent="0.35">
      <c r="A19" s="5" t="s">
        <v>286</v>
      </c>
      <c r="B19" t="s">
        <v>424</v>
      </c>
      <c r="C19" s="6">
        <v>17125</v>
      </c>
      <c r="D19" s="7">
        <v>0.03</v>
      </c>
      <c r="E19" s="6">
        <v>16985</v>
      </c>
      <c r="F19" s="6">
        <v>10955</v>
      </c>
      <c r="G19" s="6">
        <v>5465</v>
      </c>
      <c r="H19" s="6">
        <v>565</v>
      </c>
      <c r="I19" s="7">
        <v>0.65</v>
      </c>
      <c r="J19" s="7">
        <v>0.32</v>
      </c>
      <c r="K19" s="15">
        <v>0.03</v>
      </c>
    </row>
    <row r="20" spans="1:11" x14ac:dyDescent="0.35">
      <c r="A20" s="5" t="s">
        <v>287</v>
      </c>
      <c r="B20" t="s">
        <v>416</v>
      </c>
      <c r="C20" s="6">
        <v>570</v>
      </c>
      <c r="D20" s="7">
        <v>0.03</v>
      </c>
      <c r="E20" s="6">
        <v>525</v>
      </c>
      <c r="F20" s="6">
        <v>305</v>
      </c>
      <c r="G20" s="6">
        <v>210</v>
      </c>
      <c r="H20" s="6">
        <v>10</v>
      </c>
      <c r="I20" s="7">
        <v>0.57999999999999996</v>
      </c>
      <c r="J20" s="7">
        <v>0.4</v>
      </c>
      <c r="K20" s="15">
        <v>0.02</v>
      </c>
    </row>
    <row r="21" spans="1:11" x14ac:dyDescent="0.35">
      <c r="A21" s="5" t="s">
        <v>287</v>
      </c>
      <c r="B21" t="s">
        <v>417</v>
      </c>
      <c r="C21" s="6">
        <v>2870</v>
      </c>
      <c r="D21" s="7">
        <v>0.02</v>
      </c>
      <c r="E21" s="6">
        <v>2700</v>
      </c>
      <c r="F21" s="6">
        <v>1900</v>
      </c>
      <c r="G21" s="6">
        <v>695</v>
      </c>
      <c r="H21" s="6">
        <v>105</v>
      </c>
      <c r="I21" s="7">
        <v>0.7</v>
      </c>
      <c r="J21" s="7">
        <v>0.26</v>
      </c>
      <c r="K21" s="15">
        <v>0.04</v>
      </c>
    </row>
    <row r="22" spans="1:11" x14ac:dyDescent="0.35">
      <c r="A22" s="5" t="s">
        <v>287</v>
      </c>
      <c r="B22" t="s">
        <v>418</v>
      </c>
      <c r="C22" s="6">
        <v>3480</v>
      </c>
      <c r="D22" s="7">
        <v>0.03</v>
      </c>
      <c r="E22" s="6">
        <v>3230</v>
      </c>
      <c r="F22" s="6">
        <v>2185</v>
      </c>
      <c r="G22" s="6">
        <v>1000</v>
      </c>
      <c r="H22" s="6">
        <v>50</v>
      </c>
      <c r="I22" s="7">
        <v>0.68</v>
      </c>
      <c r="J22" s="7">
        <v>0.31</v>
      </c>
      <c r="K22" s="15">
        <v>0.02</v>
      </c>
    </row>
    <row r="23" spans="1:11" x14ac:dyDescent="0.35">
      <c r="A23" s="5" t="s">
        <v>287</v>
      </c>
      <c r="B23" t="s">
        <v>419</v>
      </c>
      <c r="C23" s="6">
        <v>2405</v>
      </c>
      <c r="D23" s="7">
        <v>0.03</v>
      </c>
      <c r="E23" s="6">
        <v>2440</v>
      </c>
      <c r="F23" s="6">
        <v>1595</v>
      </c>
      <c r="G23" s="6">
        <v>690</v>
      </c>
      <c r="H23" s="6">
        <v>155</v>
      </c>
      <c r="I23" s="7">
        <v>0.65</v>
      </c>
      <c r="J23" s="7">
        <v>0.28000000000000003</v>
      </c>
      <c r="K23" s="15">
        <v>0.06</v>
      </c>
    </row>
    <row r="24" spans="1:11" x14ac:dyDescent="0.35">
      <c r="A24" s="5" t="s">
        <v>287</v>
      </c>
      <c r="B24" t="s">
        <v>420</v>
      </c>
      <c r="C24" s="6">
        <v>2510</v>
      </c>
      <c r="D24" s="7">
        <v>0.03</v>
      </c>
      <c r="E24" s="6">
        <v>2580</v>
      </c>
      <c r="F24" s="6">
        <v>1665</v>
      </c>
      <c r="G24" s="6">
        <v>840</v>
      </c>
      <c r="H24" s="6">
        <v>80</v>
      </c>
      <c r="I24" s="7">
        <v>0.64</v>
      </c>
      <c r="J24" s="7">
        <v>0.33</v>
      </c>
      <c r="K24" s="15">
        <v>0.03</v>
      </c>
    </row>
    <row r="25" spans="1:11" x14ac:dyDescent="0.35">
      <c r="A25" s="5" t="s">
        <v>287</v>
      </c>
      <c r="B25" t="s">
        <v>421</v>
      </c>
      <c r="C25" s="6">
        <v>1510</v>
      </c>
      <c r="D25" s="7">
        <v>0.03</v>
      </c>
      <c r="E25" s="6">
        <v>1790</v>
      </c>
      <c r="F25" s="6">
        <v>950</v>
      </c>
      <c r="G25" s="6">
        <v>795</v>
      </c>
      <c r="H25" s="6">
        <v>45</v>
      </c>
      <c r="I25" s="7">
        <v>0.53</v>
      </c>
      <c r="J25" s="7">
        <v>0.44</v>
      </c>
      <c r="K25" s="15">
        <v>0.03</v>
      </c>
    </row>
    <row r="26" spans="1:11" x14ac:dyDescent="0.35">
      <c r="A26" s="5" t="s">
        <v>287</v>
      </c>
      <c r="B26" t="s">
        <v>422</v>
      </c>
      <c r="C26" s="6">
        <v>1335</v>
      </c>
      <c r="D26" s="7">
        <v>0.03</v>
      </c>
      <c r="E26" s="6">
        <v>1340</v>
      </c>
      <c r="F26" s="6">
        <v>855</v>
      </c>
      <c r="G26" s="6">
        <v>470</v>
      </c>
      <c r="H26" s="6">
        <v>10</v>
      </c>
      <c r="I26" s="7">
        <v>0.64</v>
      </c>
      <c r="J26" s="7">
        <v>0.35</v>
      </c>
      <c r="K26" s="15">
        <v>0.01</v>
      </c>
    </row>
    <row r="27" spans="1:11" x14ac:dyDescent="0.35">
      <c r="A27" s="5" t="s">
        <v>287</v>
      </c>
      <c r="B27" t="s">
        <v>423</v>
      </c>
      <c r="C27" s="6">
        <v>280</v>
      </c>
      <c r="D27" s="7">
        <v>0.03</v>
      </c>
      <c r="E27" s="6">
        <v>270</v>
      </c>
      <c r="F27" s="6">
        <v>180</v>
      </c>
      <c r="G27" s="6">
        <v>85</v>
      </c>
      <c r="H27" s="6" t="s">
        <v>476</v>
      </c>
      <c r="I27" s="7">
        <v>0.67</v>
      </c>
      <c r="J27" s="6" t="s">
        <v>476</v>
      </c>
      <c r="K27" s="23" t="s">
        <v>476</v>
      </c>
    </row>
    <row r="28" spans="1:11" x14ac:dyDescent="0.35">
      <c r="A28" s="5" t="s">
        <v>287</v>
      </c>
      <c r="B28" t="s">
        <v>424</v>
      </c>
      <c r="C28" s="6">
        <v>14965</v>
      </c>
      <c r="D28" s="7">
        <v>0.03</v>
      </c>
      <c r="E28" s="6">
        <v>14870</v>
      </c>
      <c r="F28" s="6">
        <v>9625</v>
      </c>
      <c r="G28" s="6">
        <v>4780</v>
      </c>
      <c r="H28" s="6">
        <v>465</v>
      </c>
      <c r="I28" s="7">
        <v>0.65</v>
      </c>
      <c r="J28" s="7">
        <v>0.32</v>
      </c>
      <c r="K28" s="15">
        <v>0.03</v>
      </c>
    </row>
    <row r="29" spans="1:11" x14ac:dyDescent="0.35">
      <c r="A29" s="5" t="s">
        <v>288</v>
      </c>
      <c r="B29" t="s">
        <v>416</v>
      </c>
      <c r="C29" s="6">
        <v>355</v>
      </c>
      <c r="D29" s="7">
        <v>0.02</v>
      </c>
      <c r="E29" s="6">
        <v>330</v>
      </c>
      <c r="F29" s="6">
        <v>235</v>
      </c>
      <c r="G29" s="6">
        <v>90</v>
      </c>
      <c r="H29" s="6">
        <v>5</v>
      </c>
      <c r="I29" s="7">
        <v>0.71</v>
      </c>
      <c r="J29" s="7">
        <v>0.27</v>
      </c>
      <c r="K29" s="15">
        <v>0.02</v>
      </c>
    </row>
    <row r="30" spans="1:11" x14ac:dyDescent="0.35">
      <c r="A30" s="5" t="s">
        <v>288</v>
      </c>
      <c r="B30" t="s">
        <v>417</v>
      </c>
      <c r="C30" s="6">
        <v>2370</v>
      </c>
      <c r="D30" s="7">
        <v>0.02</v>
      </c>
      <c r="E30" s="6">
        <v>2210</v>
      </c>
      <c r="F30" s="6">
        <v>1610</v>
      </c>
      <c r="G30" s="6">
        <v>510</v>
      </c>
      <c r="H30" s="6">
        <v>90</v>
      </c>
      <c r="I30" s="7">
        <v>0.73</v>
      </c>
      <c r="J30" s="7">
        <v>0.23</v>
      </c>
      <c r="K30" s="15">
        <v>0.04</v>
      </c>
    </row>
    <row r="31" spans="1:11" x14ac:dyDescent="0.35">
      <c r="A31" s="5" t="s">
        <v>288</v>
      </c>
      <c r="B31" t="s">
        <v>418</v>
      </c>
      <c r="C31" s="6">
        <v>2295</v>
      </c>
      <c r="D31" s="7">
        <v>0.02</v>
      </c>
      <c r="E31" s="6">
        <v>2170</v>
      </c>
      <c r="F31" s="6">
        <v>1555</v>
      </c>
      <c r="G31" s="6">
        <v>590</v>
      </c>
      <c r="H31" s="6">
        <v>30</v>
      </c>
      <c r="I31" s="7">
        <v>0.72</v>
      </c>
      <c r="J31" s="7">
        <v>0.27</v>
      </c>
      <c r="K31" s="15">
        <v>0.01</v>
      </c>
    </row>
    <row r="32" spans="1:11" x14ac:dyDescent="0.35">
      <c r="A32" s="5" t="s">
        <v>288</v>
      </c>
      <c r="B32" t="s">
        <v>419</v>
      </c>
      <c r="C32" s="6">
        <v>1660</v>
      </c>
      <c r="D32" s="7">
        <v>0.02</v>
      </c>
      <c r="E32" s="6">
        <v>1600</v>
      </c>
      <c r="F32" s="6">
        <v>1130</v>
      </c>
      <c r="G32" s="6">
        <v>370</v>
      </c>
      <c r="H32" s="6">
        <v>105</v>
      </c>
      <c r="I32" s="7">
        <v>0.71</v>
      </c>
      <c r="J32" s="7">
        <v>0.23</v>
      </c>
      <c r="K32" s="15">
        <v>0.06</v>
      </c>
    </row>
    <row r="33" spans="1:11" x14ac:dyDescent="0.35">
      <c r="A33" s="5" t="s">
        <v>288</v>
      </c>
      <c r="B33" t="s">
        <v>420</v>
      </c>
      <c r="C33" s="6">
        <v>1615</v>
      </c>
      <c r="D33" s="7">
        <v>0.02</v>
      </c>
      <c r="E33" s="6">
        <v>1730</v>
      </c>
      <c r="F33" s="6">
        <v>1165</v>
      </c>
      <c r="G33" s="6">
        <v>515</v>
      </c>
      <c r="H33" s="6">
        <v>55</v>
      </c>
      <c r="I33" s="7">
        <v>0.67</v>
      </c>
      <c r="J33" s="7">
        <v>0.3</v>
      </c>
      <c r="K33" s="15">
        <v>0.03</v>
      </c>
    </row>
    <row r="34" spans="1:11" x14ac:dyDescent="0.35">
      <c r="A34" s="5" t="s">
        <v>288</v>
      </c>
      <c r="B34" t="s">
        <v>421</v>
      </c>
      <c r="C34" s="6">
        <v>995</v>
      </c>
      <c r="D34" s="7">
        <v>0.02</v>
      </c>
      <c r="E34" s="6">
        <v>1170</v>
      </c>
      <c r="F34" s="6">
        <v>715</v>
      </c>
      <c r="G34" s="6">
        <v>430</v>
      </c>
      <c r="H34" s="6">
        <v>25</v>
      </c>
      <c r="I34" s="7">
        <v>0.61</v>
      </c>
      <c r="J34" s="7">
        <v>0.37</v>
      </c>
      <c r="K34" s="15">
        <v>0.02</v>
      </c>
    </row>
    <row r="35" spans="1:11" x14ac:dyDescent="0.35">
      <c r="A35" s="5" t="s">
        <v>288</v>
      </c>
      <c r="B35" t="s">
        <v>422</v>
      </c>
      <c r="C35" s="6">
        <v>895</v>
      </c>
      <c r="D35" s="7">
        <v>0.02</v>
      </c>
      <c r="E35" s="6">
        <v>900</v>
      </c>
      <c r="F35" s="6">
        <v>600</v>
      </c>
      <c r="G35" s="6">
        <v>290</v>
      </c>
      <c r="H35" s="6">
        <v>10</v>
      </c>
      <c r="I35" s="7">
        <v>0.67</v>
      </c>
      <c r="J35" s="7">
        <v>0.32</v>
      </c>
      <c r="K35" s="15">
        <v>0.01</v>
      </c>
    </row>
    <row r="36" spans="1:11" x14ac:dyDescent="0.35">
      <c r="A36" s="5" t="s">
        <v>288</v>
      </c>
      <c r="B36" t="s">
        <v>423</v>
      </c>
      <c r="C36" s="6">
        <v>190</v>
      </c>
      <c r="D36" s="7">
        <v>0.02</v>
      </c>
      <c r="E36" s="6">
        <v>190</v>
      </c>
      <c r="F36" s="6">
        <v>130</v>
      </c>
      <c r="G36" s="6">
        <v>60</v>
      </c>
      <c r="H36" s="6" t="s">
        <v>476</v>
      </c>
      <c r="I36" s="7">
        <v>0.69</v>
      </c>
      <c r="J36" s="6" t="s">
        <v>476</v>
      </c>
      <c r="K36" s="23" t="s">
        <v>476</v>
      </c>
    </row>
    <row r="37" spans="1:11" x14ac:dyDescent="0.35">
      <c r="A37" s="5" t="s">
        <v>288</v>
      </c>
      <c r="B37" t="s">
        <v>424</v>
      </c>
      <c r="C37" s="6">
        <v>10375</v>
      </c>
      <c r="D37" s="7">
        <v>0.02</v>
      </c>
      <c r="E37" s="6">
        <v>10305</v>
      </c>
      <c r="F37" s="6">
        <v>7135</v>
      </c>
      <c r="G37" s="6">
        <v>2850</v>
      </c>
      <c r="H37" s="6">
        <v>320</v>
      </c>
      <c r="I37" s="7">
        <v>0.69</v>
      </c>
      <c r="J37" s="7">
        <v>0.28000000000000003</v>
      </c>
      <c r="K37" s="15">
        <v>0.03</v>
      </c>
    </row>
    <row r="38" spans="1:11" x14ac:dyDescent="0.35">
      <c r="A38" s="5" t="s">
        <v>289</v>
      </c>
      <c r="B38" t="s">
        <v>416</v>
      </c>
      <c r="C38" s="6">
        <v>255</v>
      </c>
      <c r="D38" s="7">
        <v>0.01</v>
      </c>
      <c r="E38" s="6">
        <v>235</v>
      </c>
      <c r="F38" s="6">
        <v>155</v>
      </c>
      <c r="G38" s="6">
        <v>75</v>
      </c>
      <c r="H38" s="6">
        <v>5</v>
      </c>
      <c r="I38" s="7">
        <v>0.66</v>
      </c>
      <c r="J38" s="7">
        <v>0.32</v>
      </c>
      <c r="K38" s="15">
        <v>0.02</v>
      </c>
    </row>
    <row r="39" spans="1:11" x14ac:dyDescent="0.35">
      <c r="A39" s="5" t="s">
        <v>289</v>
      </c>
      <c r="B39" t="s">
        <v>417</v>
      </c>
      <c r="C39" s="6">
        <v>1355</v>
      </c>
      <c r="D39" s="7">
        <v>0.01</v>
      </c>
      <c r="E39" s="6">
        <v>1280</v>
      </c>
      <c r="F39" s="6">
        <v>880</v>
      </c>
      <c r="G39" s="6">
        <v>345</v>
      </c>
      <c r="H39" s="6">
        <v>55</v>
      </c>
      <c r="I39" s="7">
        <v>0.69</v>
      </c>
      <c r="J39" s="7">
        <v>0.27</v>
      </c>
      <c r="K39" s="15">
        <v>0.04</v>
      </c>
    </row>
    <row r="40" spans="1:11" x14ac:dyDescent="0.35">
      <c r="A40" s="5" t="s">
        <v>289</v>
      </c>
      <c r="B40" t="s">
        <v>418</v>
      </c>
      <c r="C40" s="6">
        <v>1400</v>
      </c>
      <c r="D40" s="7">
        <v>0.01</v>
      </c>
      <c r="E40" s="6">
        <v>1355</v>
      </c>
      <c r="F40" s="6">
        <v>945</v>
      </c>
      <c r="G40" s="6">
        <v>380</v>
      </c>
      <c r="H40" s="6">
        <v>30</v>
      </c>
      <c r="I40" s="7">
        <v>0.7</v>
      </c>
      <c r="J40" s="7">
        <v>0.28000000000000003</v>
      </c>
      <c r="K40" s="15">
        <v>0.02</v>
      </c>
    </row>
    <row r="41" spans="1:11" x14ac:dyDescent="0.35">
      <c r="A41" s="5" t="s">
        <v>289</v>
      </c>
      <c r="B41" t="s">
        <v>419</v>
      </c>
      <c r="C41" s="6">
        <v>950</v>
      </c>
      <c r="D41" s="7">
        <v>0.01</v>
      </c>
      <c r="E41" s="6">
        <v>900</v>
      </c>
      <c r="F41" s="6">
        <v>620</v>
      </c>
      <c r="G41" s="6">
        <v>235</v>
      </c>
      <c r="H41" s="6">
        <v>45</v>
      </c>
      <c r="I41" s="7">
        <v>0.69</v>
      </c>
      <c r="J41" s="7">
        <v>0.26</v>
      </c>
      <c r="K41" s="15">
        <v>0.05</v>
      </c>
    </row>
    <row r="42" spans="1:11" x14ac:dyDescent="0.35">
      <c r="A42" s="5" t="s">
        <v>289</v>
      </c>
      <c r="B42" t="s">
        <v>420</v>
      </c>
      <c r="C42" s="6">
        <v>1080</v>
      </c>
      <c r="D42" s="7">
        <v>0.01</v>
      </c>
      <c r="E42" s="6">
        <v>1095</v>
      </c>
      <c r="F42" s="6">
        <v>705</v>
      </c>
      <c r="G42" s="6">
        <v>365</v>
      </c>
      <c r="H42" s="6">
        <v>25</v>
      </c>
      <c r="I42" s="7">
        <v>0.64</v>
      </c>
      <c r="J42" s="7">
        <v>0.33</v>
      </c>
      <c r="K42" s="15">
        <v>0.02</v>
      </c>
    </row>
    <row r="43" spans="1:11" x14ac:dyDescent="0.35">
      <c r="A43" s="5" t="s">
        <v>289</v>
      </c>
      <c r="B43" t="s">
        <v>421</v>
      </c>
      <c r="C43" s="6">
        <v>575</v>
      </c>
      <c r="D43" s="7">
        <v>0.01</v>
      </c>
      <c r="E43" s="6">
        <v>715</v>
      </c>
      <c r="F43" s="6">
        <v>380</v>
      </c>
      <c r="G43" s="6">
        <v>330</v>
      </c>
      <c r="H43" s="6">
        <v>10</v>
      </c>
      <c r="I43" s="7">
        <v>0.53</v>
      </c>
      <c r="J43" s="7">
        <v>0.46</v>
      </c>
      <c r="K43" s="15">
        <v>0.01</v>
      </c>
    </row>
    <row r="44" spans="1:11" x14ac:dyDescent="0.35">
      <c r="A44" s="5" t="s">
        <v>289</v>
      </c>
      <c r="B44" t="s">
        <v>422</v>
      </c>
      <c r="C44" s="6">
        <v>525</v>
      </c>
      <c r="D44" s="7">
        <v>0.01</v>
      </c>
      <c r="E44" s="6">
        <v>530</v>
      </c>
      <c r="F44" s="6">
        <v>340</v>
      </c>
      <c r="G44" s="6">
        <v>190</v>
      </c>
      <c r="H44" s="6" t="s">
        <v>476</v>
      </c>
      <c r="I44" s="7">
        <v>0.64</v>
      </c>
      <c r="J44" s="6" t="s">
        <v>476</v>
      </c>
      <c r="K44" s="23" t="s">
        <v>476</v>
      </c>
    </row>
    <row r="45" spans="1:11" x14ac:dyDescent="0.35">
      <c r="A45" s="5" t="s">
        <v>289</v>
      </c>
      <c r="B45" t="s">
        <v>423</v>
      </c>
      <c r="C45" s="6">
        <v>105</v>
      </c>
      <c r="D45" s="7">
        <v>0.01</v>
      </c>
      <c r="E45" s="6">
        <v>100</v>
      </c>
      <c r="F45" s="6">
        <v>60</v>
      </c>
      <c r="G45" s="6">
        <v>40</v>
      </c>
      <c r="H45" s="6" t="s">
        <v>476</v>
      </c>
      <c r="I45" s="7">
        <v>0.6</v>
      </c>
      <c r="J45" s="6" t="s">
        <v>476</v>
      </c>
      <c r="K45" s="23" t="s">
        <v>476</v>
      </c>
    </row>
    <row r="46" spans="1:11" x14ac:dyDescent="0.35">
      <c r="A46" s="5" t="s">
        <v>289</v>
      </c>
      <c r="B46" t="s">
        <v>424</v>
      </c>
      <c r="C46" s="6">
        <v>6255</v>
      </c>
      <c r="D46" s="7">
        <v>0.01</v>
      </c>
      <c r="E46" s="6">
        <v>6210</v>
      </c>
      <c r="F46" s="6">
        <v>4085</v>
      </c>
      <c r="G46" s="6">
        <v>1950</v>
      </c>
      <c r="H46" s="6">
        <v>175</v>
      </c>
      <c r="I46" s="7">
        <v>0.66</v>
      </c>
      <c r="J46" s="7">
        <v>0.31</v>
      </c>
      <c r="K46" s="15">
        <v>0.03</v>
      </c>
    </row>
    <row r="47" spans="1:11" x14ac:dyDescent="0.35">
      <c r="A47" s="5" t="s">
        <v>290</v>
      </c>
      <c r="B47" t="s">
        <v>416</v>
      </c>
      <c r="C47" s="6">
        <v>965</v>
      </c>
      <c r="D47" s="7">
        <v>0.05</v>
      </c>
      <c r="E47" s="6">
        <v>880</v>
      </c>
      <c r="F47" s="6">
        <v>605</v>
      </c>
      <c r="G47" s="6">
        <v>255</v>
      </c>
      <c r="H47" s="6">
        <v>20</v>
      </c>
      <c r="I47" s="7">
        <v>0.69</v>
      </c>
      <c r="J47" s="7">
        <v>0.28999999999999998</v>
      </c>
      <c r="K47" s="15">
        <v>0.02</v>
      </c>
    </row>
    <row r="48" spans="1:11" x14ac:dyDescent="0.35">
      <c r="A48" s="5" t="s">
        <v>290</v>
      </c>
      <c r="B48" t="s">
        <v>417</v>
      </c>
      <c r="C48" s="6">
        <v>6720</v>
      </c>
      <c r="D48" s="7">
        <v>0.05</v>
      </c>
      <c r="E48" s="6">
        <v>6275</v>
      </c>
      <c r="F48" s="6">
        <v>4400</v>
      </c>
      <c r="G48" s="6">
        <v>1630</v>
      </c>
      <c r="H48" s="6">
        <v>240</v>
      </c>
      <c r="I48" s="7">
        <v>0.7</v>
      </c>
      <c r="J48" s="7">
        <v>0.26</v>
      </c>
      <c r="K48" s="15">
        <v>0.04</v>
      </c>
    </row>
    <row r="49" spans="1:11" x14ac:dyDescent="0.35">
      <c r="A49" s="5" t="s">
        <v>290</v>
      </c>
      <c r="B49" t="s">
        <v>418</v>
      </c>
      <c r="C49" s="6">
        <v>7505</v>
      </c>
      <c r="D49" s="7">
        <v>0.06</v>
      </c>
      <c r="E49" s="6">
        <v>7080</v>
      </c>
      <c r="F49" s="6">
        <v>4820</v>
      </c>
      <c r="G49" s="6">
        <v>2115</v>
      </c>
      <c r="H49" s="6">
        <v>145</v>
      </c>
      <c r="I49" s="7">
        <v>0.68</v>
      </c>
      <c r="J49" s="7">
        <v>0.3</v>
      </c>
      <c r="K49" s="15">
        <v>0.02</v>
      </c>
    </row>
    <row r="50" spans="1:11" x14ac:dyDescent="0.35">
      <c r="A50" s="5" t="s">
        <v>290</v>
      </c>
      <c r="B50" t="s">
        <v>419</v>
      </c>
      <c r="C50" s="6">
        <v>5105</v>
      </c>
      <c r="D50" s="7">
        <v>0.06</v>
      </c>
      <c r="E50" s="6">
        <v>5095</v>
      </c>
      <c r="F50" s="6">
        <v>3515</v>
      </c>
      <c r="G50" s="6">
        <v>1305</v>
      </c>
      <c r="H50" s="6">
        <v>270</v>
      </c>
      <c r="I50" s="7">
        <v>0.69</v>
      </c>
      <c r="J50" s="7">
        <v>0.26</v>
      </c>
      <c r="K50" s="15">
        <v>0.05</v>
      </c>
    </row>
    <row r="51" spans="1:11" x14ac:dyDescent="0.35">
      <c r="A51" s="5" t="s">
        <v>290</v>
      </c>
      <c r="B51" t="s">
        <v>420</v>
      </c>
      <c r="C51" s="6">
        <v>5460</v>
      </c>
      <c r="D51" s="7">
        <v>0.06</v>
      </c>
      <c r="E51" s="6">
        <v>5540</v>
      </c>
      <c r="F51" s="6">
        <v>3575</v>
      </c>
      <c r="G51" s="6">
        <v>1810</v>
      </c>
      <c r="H51" s="6">
        <v>155</v>
      </c>
      <c r="I51" s="7">
        <v>0.65</v>
      </c>
      <c r="J51" s="7">
        <v>0.33</v>
      </c>
      <c r="K51" s="15">
        <v>0.03</v>
      </c>
    </row>
    <row r="52" spans="1:11" x14ac:dyDescent="0.35">
      <c r="A52" s="5" t="s">
        <v>290</v>
      </c>
      <c r="B52" t="s">
        <v>421</v>
      </c>
      <c r="C52" s="6">
        <v>3490</v>
      </c>
      <c r="D52" s="7">
        <v>7.0000000000000007E-2</v>
      </c>
      <c r="E52" s="6">
        <v>4155</v>
      </c>
      <c r="F52" s="6">
        <v>2270</v>
      </c>
      <c r="G52" s="6">
        <v>1805</v>
      </c>
      <c r="H52" s="6">
        <v>80</v>
      </c>
      <c r="I52" s="7">
        <v>0.55000000000000004</v>
      </c>
      <c r="J52" s="7">
        <v>0.43</v>
      </c>
      <c r="K52" s="15">
        <v>0.02</v>
      </c>
    </row>
    <row r="53" spans="1:11" x14ac:dyDescent="0.35">
      <c r="A53" s="5" t="s">
        <v>290</v>
      </c>
      <c r="B53" t="s">
        <v>422</v>
      </c>
      <c r="C53" s="6">
        <v>3160</v>
      </c>
      <c r="D53" s="7">
        <v>7.0000000000000007E-2</v>
      </c>
      <c r="E53" s="6">
        <v>3090</v>
      </c>
      <c r="F53" s="6">
        <v>1960</v>
      </c>
      <c r="G53" s="6">
        <v>1080</v>
      </c>
      <c r="H53" s="6">
        <v>50</v>
      </c>
      <c r="I53" s="7">
        <v>0.64</v>
      </c>
      <c r="J53" s="7">
        <v>0.35</v>
      </c>
      <c r="K53" s="15">
        <v>0.02</v>
      </c>
    </row>
    <row r="54" spans="1:11" x14ac:dyDescent="0.35">
      <c r="A54" s="5" t="s">
        <v>290</v>
      </c>
      <c r="B54" t="s">
        <v>423</v>
      </c>
      <c r="C54" s="6">
        <v>735</v>
      </c>
      <c r="D54" s="7">
        <v>7.0000000000000007E-2</v>
      </c>
      <c r="E54" s="6">
        <v>750</v>
      </c>
      <c r="F54" s="6">
        <v>490</v>
      </c>
      <c r="G54" s="6">
        <v>245</v>
      </c>
      <c r="H54" s="6">
        <v>20</v>
      </c>
      <c r="I54" s="7">
        <v>0.65</v>
      </c>
      <c r="J54" s="7">
        <v>0.32</v>
      </c>
      <c r="K54" s="15">
        <v>0.03</v>
      </c>
    </row>
    <row r="55" spans="1:11" x14ac:dyDescent="0.35">
      <c r="A55" s="5" t="s">
        <v>290</v>
      </c>
      <c r="B55" t="s">
        <v>424</v>
      </c>
      <c r="C55" s="6">
        <v>33140</v>
      </c>
      <c r="D55" s="7">
        <v>0.06</v>
      </c>
      <c r="E55" s="6">
        <v>32860</v>
      </c>
      <c r="F55" s="6">
        <v>21635</v>
      </c>
      <c r="G55" s="6">
        <v>10245</v>
      </c>
      <c r="H55" s="6">
        <v>985</v>
      </c>
      <c r="I55" s="7">
        <v>0.66</v>
      </c>
      <c r="J55" s="7">
        <v>0.31</v>
      </c>
      <c r="K55" s="15">
        <v>0.03</v>
      </c>
    </row>
    <row r="56" spans="1:11" x14ac:dyDescent="0.35">
      <c r="A56" s="5" t="s">
        <v>291</v>
      </c>
      <c r="B56" t="s">
        <v>416</v>
      </c>
      <c r="C56" s="6">
        <v>165</v>
      </c>
      <c r="D56" s="7">
        <v>0.01</v>
      </c>
      <c r="E56" s="6">
        <v>155</v>
      </c>
      <c r="F56" s="6">
        <v>110</v>
      </c>
      <c r="G56" s="6">
        <v>40</v>
      </c>
      <c r="H56" s="6">
        <v>5</v>
      </c>
      <c r="I56" s="7">
        <v>0.73</v>
      </c>
      <c r="J56" s="7">
        <v>0.25</v>
      </c>
      <c r="K56" s="15">
        <v>0.02</v>
      </c>
    </row>
    <row r="57" spans="1:11" x14ac:dyDescent="0.35">
      <c r="A57" s="5" t="s">
        <v>291</v>
      </c>
      <c r="B57" t="s">
        <v>417</v>
      </c>
      <c r="C57" s="6">
        <v>1380</v>
      </c>
      <c r="D57" s="7">
        <v>0.01</v>
      </c>
      <c r="E57" s="6">
        <v>1300</v>
      </c>
      <c r="F57" s="6">
        <v>925</v>
      </c>
      <c r="G57" s="6">
        <v>315</v>
      </c>
      <c r="H57" s="6">
        <v>60</v>
      </c>
      <c r="I57" s="7">
        <v>0.71</v>
      </c>
      <c r="J57" s="7">
        <v>0.24</v>
      </c>
      <c r="K57" s="15">
        <v>0.04</v>
      </c>
    </row>
    <row r="58" spans="1:11" x14ac:dyDescent="0.35">
      <c r="A58" s="5" t="s">
        <v>291</v>
      </c>
      <c r="B58" t="s">
        <v>418</v>
      </c>
      <c r="C58" s="6">
        <v>1310</v>
      </c>
      <c r="D58" s="7">
        <v>0.01</v>
      </c>
      <c r="E58" s="6">
        <v>1255</v>
      </c>
      <c r="F58" s="6">
        <v>885</v>
      </c>
      <c r="G58" s="6">
        <v>350</v>
      </c>
      <c r="H58" s="6">
        <v>20</v>
      </c>
      <c r="I58" s="7">
        <v>0.7</v>
      </c>
      <c r="J58" s="7">
        <v>0.28000000000000003</v>
      </c>
      <c r="K58" s="15">
        <v>0.02</v>
      </c>
    </row>
    <row r="59" spans="1:11" x14ac:dyDescent="0.35">
      <c r="A59" s="5" t="s">
        <v>291</v>
      </c>
      <c r="B59" t="s">
        <v>419</v>
      </c>
      <c r="C59" s="6">
        <v>880</v>
      </c>
      <c r="D59" s="7">
        <v>0.01</v>
      </c>
      <c r="E59" s="6">
        <v>860</v>
      </c>
      <c r="F59" s="6">
        <v>630</v>
      </c>
      <c r="G59" s="6">
        <v>180</v>
      </c>
      <c r="H59" s="6">
        <v>50</v>
      </c>
      <c r="I59" s="7">
        <v>0.73</v>
      </c>
      <c r="J59" s="7">
        <v>0.21</v>
      </c>
      <c r="K59" s="15">
        <v>0.06</v>
      </c>
    </row>
    <row r="60" spans="1:11" x14ac:dyDescent="0.35">
      <c r="A60" s="5" t="s">
        <v>291</v>
      </c>
      <c r="B60" t="s">
        <v>420</v>
      </c>
      <c r="C60" s="6">
        <v>1005</v>
      </c>
      <c r="D60" s="7">
        <v>0.01</v>
      </c>
      <c r="E60" s="6">
        <v>1050</v>
      </c>
      <c r="F60" s="6">
        <v>700</v>
      </c>
      <c r="G60" s="6">
        <v>330</v>
      </c>
      <c r="H60" s="6">
        <v>20</v>
      </c>
      <c r="I60" s="7">
        <v>0.67</v>
      </c>
      <c r="J60" s="7">
        <v>0.31</v>
      </c>
      <c r="K60" s="15">
        <v>0.02</v>
      </c>
    </row>
    <row r="61" spans="1:11" x14ac:dyDescent="0.35">
      <c r="A61" s="5" t="s">
        <v>291</v>
      </c>
      <c r="B61" t="s">
        <v>421</v>
      </c>
      <c r="C61" s="6">
        <v>530</v>
      </c>
      <c r="D61" s="7">
        <v>0.01</v>
      </c>
      <c r="E61" s="6">
        <v>620</v>
      </c>
      <c r="F61" s="6">
        <v>390</v>
      </c>
      <c r="G61" s="6">
        <v>215</v>
      </c>
      <c r="H61" s="6">
        <v>10</v>
      </c>
      <c r="I61" s="7">
        <v>0.63</v>
      </c>
      <c r="J61" s="7">
        <v>0.35</v>
      </c>
      <c r="K61" s="15">
        <v>0.02</v>
      </c>
    </row>
    <row r="62" spans="1:11" x14ac:dyDescent="0.35">
      <c r="A62" s="5" t="s">
        <v>291</v>
      </c>
      <c r="B62" t="s">
        <v>422</v>
      </c>
      <c r="C62" s="6">
        <v>495</v>
      </c>
      <c r="D62" s="7">
        <v>0.01</v>
      </c>
      <c r="E62" s="6">
        <v>480</v>
      </c>
      <c r="F62" s="6">
        <v>315</v>
      </c>
      <c r="G62" s="6">
        <v>160</v>
      </c>
      <c r="H62" s="6">
        <v>5</v>
      </c>
      <c r="I62" s="7">
        <v>0.66</v>
      </c>
      <c r="J62" s="7">
        <v>0.33</v>
      </c>
      <c r="K62" s="15">
        <v>0.01</v>
      </c>
    </row>
    <row r="63" spans="1:11" x14ac:dyDescent="0.35">
      <c r="A63" s="5" t="s">
        <v>291</v>
      </c>
      <c r="B63" t="s">
        <v>423</v>
      </c>
      <c r="C63" s="6">
        <v>120</v>
      </c>
      <c r="D63" s="7">
        <v>0.01</v>
      </c>
      <c r="E63" s="6">
        <v>130</v>
      </c>
      <c r="F63" s="6">
        <v>95</v>
      </c>
      <c r="G63" s="6">
        <v>35</v>
      </c>
      <c r="H63" s="6">
        <v>5</v>
      </c>
      <c r="I63" s="7">
        <v>0.72</v>
      </c>
      <c r="J63" s="7">
        <v>0.26</v>
      </c>
      <c r="K63" s="15">
        <v>0.02</v>
      </c>
    </row>
    <row r="64" spans="1:11" x14ac:dyDescent="0.35">
      <c r="A64" s="5" t="s">
        <v>291</v>
      </c>
      <c r="B64" t="s">
        <v>424</v>
      </c>
      <c r="C64" s="6">
        <v>5895</v>
      </c>
      <c r="D64" s="7">
        <v>0.01</v>
      </c>
      <c r="E64" s="6">
        <v>5845</v>
      </c>
      <c r="F64" s="6">
        <v>4050</v>
      </c>
      <c r="G64" s="6">
        <v>1625</v>
      </c>
      <c r="H64" s="6">
        <v>170</v>
      </c>
      <c r="I64" s="7">
        <v>0.69</v>
      </c>
      <c r="J64" s="7">
        <v>0.28000000000000003</v>
      </c>
      <c r="K64" s="15">
        <v>0.03</v>
      </c>
    </row>
    <row r="65" spans="1:11" x14ac:dyDescent="0.35">
      <c r="A65" s="5" t="s">
        <v>292</v>
      </c>
      <c r="B65" t="s">
        <v>416</v>
      </c>
      <c r="C65" s="6">
        <v>435</v>
      </c>
      <c r="D65" s="7">
        <v>0.02</v>
      </c>
      <c r="E65" s="6">
        <v>410</v>
      </c>
      <c r="F65" s="6">
        <v>300</v>
      </c>
      <c r="G65" s="6">
        <v>100</v>
      </c>
      <c r="H65" s="6">
        <v>10</v>
      </c>
      <c r="I65" s="7">
        <v>0.73</v>
      </c>
      <c r="J65" s="7">
        <v>0.24</v>
      </c>
      <c r="K65" s="15">
        <v>0.02</v>
      </c>
    </row>
    <row r="66" spans="1:11" x14ac:dyDescent="0.35">
      <c r="A66" s="5" t="s">
        <v>292</v>
      </c>
      <c r="B66" t="s">
        <v>417</v>
      </c>
      <c r="C66" s="6">
        <v>3310</v>
      </c>
      <c r="D66" s="7">
        <v>0.03</v>
      </c>
      <c r="E66" s="6">
        <v>3070</v>
      </c>
      <c r="F66" s="6">
        <v>2220</v>
      </c>
      <c r="G66" s="6">
        <v>715</v>
      </c>
      <c r="H66" s="6">
        <v>130</v>
      </c>
      <c r="I66" s="7">
        <v>0.72</v>
      </c>
      <c r="J66" s="7">
        <v>0.23</v>
      </c>
      <c r="K66" s="15">
        <v>0.04</v>
      </c>
    </row>
    <row r="67" spans="1:11" x14ac:dyDescent="0.35">
      <c r="A67" s="5" t="s">
        <v>292</v>
      </c>
      <c r="B67" t="s">
        <v>418</v>
      </c>
      <c r="C67" s="6">
        <v>3075</v>
      </c>
      <c r="D67" s="7">
        <v>0.03</v>
      </c>
      <c r="E67" s="6">
        <v>2975</v>
      </c>
      <c r="F67" s="6">
        <v>2115</v>
      </c>
      <c r="G67" s="6">
        <v>810</v>
      </c>
      <c r="H67" s="6">
        <v>55</v>
      </c>
      <c r="I67" s="7">
        <v>0.71</v>
      </c>
      <c r="J67" s="7">
        <v>0.27</v>
      </c>
      <c r="K67" s="15">
        <v>0.02</v>
      </c>
    </row>
    <row r="68" spans="1:11" x14ac:dyDescent="0.35">
      <c r="A68" s="5" t="s">
        <v>292</v>
      </c>
      <c r="B68" t="s">
        <v>419</v>
      </c>
      <c r="C68" s="6">
        <v>2290</v>
      </c>
      <c r="D68" s="7">
        <v>0.03</v>
      </c>
      <c r="E68" s="6">
        <v>2170</v>
      </c>
      <c r="F68" s="6">
        <v>1490</v>
      </c>
      <c r="G68" s="6">
        <v>515</v>
      </c>
      <c r="H68" s="6">
        <v>165</v>
      </c>
      <c r="I68" s="7">
        <v>0.69</v>
      </c>
      <c r="J68" s="7">
        <v>0.24</v>
      </c>
      <c r="K68" s="15">
        <v>0.08</v>
      </c>
    </row>
    <row r="69" spans="1:11" x14ac:dyDescent="0.35">
      <c r="A69" s="5" t="s">
        <v>292</v>
      </c>
      <c r="B69" t="s">
        <v>420</v>
      </c>
      <c r="C69" s="6">
        <v>2310</v>
      </c>
      <c r="D69" s="7">
        <v>0.03</v>
      </c>
      <c r="E69" s="6">
        <v>2470</v>
      </c>
      <c r="F69" s="6">
        <v>1655</v>
      </c>
      <c r="G69" s="6">
        <v>750</v>
      </c>
      <c r="H69" s="6">
        <v>65</v>
      </c>
      <c r="I69" s="7">
        <v>0.67</v>
      </c>
      <c r="J69" s="7">
        <v>0.3</v>
      </c>
      <c r="K69" s="15">
        <v>0.03</v>
      </c>
    </row>
    <row r="70" spans="1:11" x14ac:dyDescent="0.35">
      <c r="A70" s="5" t="s">
        <v>292</v>
      </c>
      <c r="B70" t="s">
        <v>421</v>
      </c>
      <c r="C70" s="6">
        <v>1410</v>
      </c>
      <c r="D70" s="7">
        <v>0.03</v>
      </c>
      <c r="E70" s="6">
        <v>1630</v>
      </c>
      <c r="F70" s="6">
        <v>960</v>
      </c>
      <c r="G70" s="6">
        <v>635</v>
      </c>
      <c r="H70" s="6">
        <v>30</v>
      </c>
      <c r="I70" s="7">
        <v>0.59</v>
      </c>
      <c r="J70" s="7">
        <v>0.39</v>
      </c>
      <c r="K70" s="15">
        <v>0.02</v>
      </c>
    </row>
    <row r="71" spans="1:11" x14ac:dyDescent="0.35">
      <c r="A71" s="5" t="s">
        <v>292</v>
      </c>
      <c r="B71" t="s">
        <v>422</v>
      </c>
      <c r="C71" s="6">
        <v>1200</v>
      </c>
      <c r="D71" s="7">
        <v>0.03</v>
      </c>
      <c r="E71" s="6">
        <v>1225</v>
      </c>
      <c r="F71" s="6">
        <v>825</v>
      </c>
      <c r="G71" s="6">
        <v>385</v>
      </c>
      <c r="H71" s="6">
        <v>15</v>
      </c>
      <c r="I71" s="7">
        <v>0.67</v>
      </c>
      <c r="J71" s="7">
        <v>0.31</v>
      </c>
      <c r="K71" s="15">
        <v>0.01</v>
      </c>
    </row>
    <row r="72" spans="1:11" x14ac:dyDescent="0.35">
      <c r="A72" s="5" t="s">
        <v>292</v>
      </c>
      <c r="B72" t="s">
        <v>423</v>
      </c>
      <c r="C72" s="6">
        <v>250</v>
      </c>
      <c r="D72" s="7">
        <v>0.02</v>
      </c>
      <c r="E72" s="6">
        <v>240</v>
      </c>
      <c r="F72" s="6">
        <v>165</v>
      </c>
      <c r="G72" s="6">
        <v>75</v>
      </c>
      <c r="H72" s="6">
        <v>5</v>
      </c>
      <c r="I72" s="7">
        <v>0.68</v>
      </c>
      <c r="J72" s="7">
        <v>0.31</v>
      </c>
      <c r="K72" s="15">
        <v>0.01</v>
      </c>
    </row>
    <row r="73" spans="1:11" x14ac:dyDescent="0.35">
      <c r="A73" s="5" t="s">
        <v>292</v>
      </c>
      <c r="B73" t="s">
        <v>424</v>
      </c>
      <c r="C73" s="6">
        <v>14280</v>
      </c>
      <c r="D73" s="7">
        <v>0.03</v>
      </c>
      <c r="E73" s="6">
        <v>14185</v>
      </c>
      <c r="F73" s="6">
        <v>9725</v>
      </c>
      <c r="G73" s="6">
        <v>3990</v>
      </c>
      <c r="H73" s="6">
        <v>475</v>
      </c>
      <c r="I73" s="7">
        <v>0.69</v>
      </c>
      <c r="J73" s="7">
        <v>0.28000000000000003</v>
      </c>
      <c r="K73" s="15">
        <v>0.03</v>
      </c>
    </row>
    <row r="74" spans="1:11" x14ac:dyDescent="0.35">
      <c r="A74" s="5" t="s">
        <v>293</v>
      </c>
      <c r="B74" t="s">
        <v>416</v>
      </c>
      <c r="C74" s="6">
        <v>600</v>
      </c>
      <c r="D74" s="7">
        <v>0.03</v>
      </c>
      <c r="E74" s="6">
        <v>545</v>
      </c>
      <c r="F74" s="6">
        <v>435</v>
      </c>
      <c r="G74" s="6">
        <v>105</v>
      </c>
      <c r="H74" s="6">
        <v>5</v>
      </c>
      <c r="I74" s="7">
        <v>0.79</v>
      </c>
      <c r="J74" s="7">
        <v>0.19</v>
      </c>
      <c r="K74" s="15">
        <v>0.01</v>
      </c>
    </row>
    <row r="75" spans="1:11" x14ac:dyDescent="0.35">
      <c r="A75" s="5" t="s">
        <v>293</v>
      </c>
      <c r="B75" t="s">
        <v>417</v>
      </c>
      <c r="C75" s="6">
        <v>4410</v>
      </c>
      <c r="D75" s="7">
        <v>0.03</v>
      </c>
      <c r="E75" s="6">
        <v>4175</v>
      </c>
      <c r="F75" s="6">
        <v>2990</v>
      </c>
      <c r="G75" s="6">
        <v>1015</v>
      </c>
      <c r="H75" s="6">
        <v>175</v>
      </c>
      <c r="I75" s="7">
        <v>0.72</v>
      </c>
      <c r="J75" s="7">
        <v>0.24</v>
      </c>
      <c r="K75" s="15">
        <v>0.04</v>
      </c>
    </row>
    <row r="76" spans="1:11" x14ac:dyDescent="0.35">
      <c r="A76" s="5" t="s">
        <v>293</v>
      </c>
      <c r="B76" t="s">
        <v>418</v>
      </c>
      <c r="C76" s="6">
        <v>3650</v>
      </c>
      <c r="D76" s="7">
        <v>0.03</v>
      </c>
      <c r="E76" s="6">
        <v>3485</v>
      </c>
      <c r="F76" s="6">
        <v>2465</v>
      </c>
      <c r="G76" s="6">
        <v>940</v>
      </c>
      <c r="H76" s="6">
        <v>80</v>
      </c>
      <c r="I76" s="7">
        <v>0.71</v>
      </c>
      <c r="J76" s="7">
        <v>0.27</v>
      </c>
      <c r="K76" s="15">
        <v>0.02</v>
      </c>
    </row>
    <row r="77" spans="1:11" x14ac:dyDescent="0.35">
      <c r="A77" s="5" t="s">
        <v>293</v>
      </c>
      <c r="B77" t="s">
        <v>419</v>
      </c>
      <c r="C77" s="6">
        <v>2875</v>
      </c>
      <c r="D77" s="7">
        <v>0.03</v>
      </c>
      <c r="E77" s="6">
        <v>2775</v>
      </c>
      <c r="F77" s="6">
        <v>1985</v>
      </c>
      <c r="G77" s="6">
        <v>590</v>
      </c>
      <c r="H77" s="6">
        <v>195</v>
      </c>
      <c r="I77" s="7">
        <v>0.72</v>
      </c>
      <c r="J77" s="7">
        <v>0.21</v>
      </c>
      <c r="K77" s="15">
        <v>7.0000000000000007E-2</v>
      </c>
    </row>
    <row r="78" spans="1:11" x14ac:dyDescent="0.35">
      <c r="A78" s="5" t="s">
        <v>293</v>
      </c>
      <c r="B78" t="s">
        <v>420</v>
      </c>
      <c r="C78" s="6">
        <v>2840</v>
      </c>
      <c r="D78" s="7">
        <v>0.03</v>
      </c>
      <c r="E78" s="6">
        <v>2995</v>
      </c>
      <c r="F78" s="6">
        <v>2000</v>
      </c>
      <c r="G78" s="6">
        <v>905</v>
      </c>
      <c r="H78" s="6">
        <v>90</v>
      </c>
      <c r="I78" s="7">
        <v>0.67</v>
      </c>
      <c r="J78" s="7">
        <v>0.3</v>
      </c>
      <c r="K78" s="15">
        <v>0.03</v>
      </c>
    </row>
    <row r="79" spans="1:11" x14ac:dyDescent="0.35">
      <c r="A79" s="5" t="s">
        <v>293</v>
      </c>
      <c r="B79" t="s">
        <v>421</v>
      </c>
      <c r="C79" s="6">
        <v>1845</v>
      </c>
      <c r="D79" s="7">
        <v>0.03</v>
      </c>
      <c r="E79" s="6">
        <v>2115</v>
      </c>
      <c r="F79" s="6">
        <v>1295</v>
      </c>
      <c r="G79" s="6">
        <v>785</v>
      </c>
      <c r="H79" s="6">
        <v>35</v>
      </c>
      <c r="I79" s="7">
        <v>0.61</v>
      </c>
      <c r="J79" s="7">
        <v>0.37</v>
      </c>
      <c r="K79" s="15">
        <v>0.02</v>
      </c>
    </row>
    <row r="80" spans="1:11" x14ac:dyDescent="0.35">
      <c r="A80" s="5" t="s">
        <v>293</v>
      </c>
      <c r="B80" t="s">
        <v>422</v>
      </c>
      <c r="C80" s="6">
        <v>1455</v>
      </c>
      <c r="D80" s="7">
        <v>0.03</v>
      </c>
      <c r="E80" s="6">
        <v>1440</v>
      </c>
      <c r="F80" s="6">
        <v>975</v>
      </c>
      <c r="G80" s="6">
        <v>450</v>
      </c>
      <c r="H80" s="6">
        <v>10</v>
      </c>
      <c r="I80" s="7">
        <v>0.68</v>
      </c>
      <c r="J80" s="7">
        <v>0.31</v>
      </c>
      <c r="K80" s="15">
        <v>0.01</v>
      </c>
    </row>
    <row r="81" spans="1:11" x14ac:dyDescent="0.35">
      <c r="A81" s="5" t="s">
        <v>293</v>
      </c>
      <c r="B81" t="s">
        <v>423</v>
      </c>
      <c r="C81" s="6">
        <v>395</v>
      </c>
      <c r="D81" s="7">
        <v>0.04</v>
      </c>
      <c r="E81" s="6">
        <v>380</v>
      </c>
      <c r="F81" s="6">
        <v>250</v>
      </c>
      <c r="G81" s="6">
        <v>125</v>
      </c>
      <c r="H81" s="6">
        <v>5</v>
      </c>
      <c r="I81" s="7">
        <v>0.66</v>
      </c>
      <c r="J81" s="7">
        <v>0.33</v>
      </c>
      <c r="K81" s="15">
        <v>0.01</v>
      </c>
    </row>
    <row r="82" spans="1:11" x14ac:dyDescent="0.35">
      <c r="A82" s="5" t="s">
        <v>293</v>
      </c>
      <c r="B82" t="s">
        <v>424</v>
      </c>
      <c r="C82" s="6">
        <v>18075</v>
      </c>
      <c r="D82" s="7">
        <v>0.03</v>
      </c>
      <c r="E82" s="6">
        <v>17915</v>
      </c>
      <c r="F82" s="6">
        <v>12400</v>
      </c>
      <c r="G82" s="6">
        <v>4910</v>
      </c>
      <c r="H82" s="6">
        <v>600</v>
      </c>
      <c r="I82" s="7">
        <v>0.69</v>
      </c>
      <c r="J82" s="7">
        <v>0.27</v>
      </c>
      <c r="K82" s="15">
        <v>0.03</v>
      </c>
    </row>
    <row r="83" spans="1:11" x14ac:dyDescent="0.35">
      <c r="A83" s="5" t="s">
        <v>294</v>
      </c>
      <c r="B83" t="s">
        <v>416</v>
      </c>
      <c r="C83" s="6">
        <v>560</v>
      </c>
      <c r="D83" s="7">
        <v>0.03</v>
      </c>
      <c r="E83" s="6">
        <v>520</v>
      </c>
      <c r="F83" s="6">
        <v>360</v>
      </c>
      <c r="G83" s="6">
        <v>140</v>
      </c>
      <c r="H83" s="6">
        <v>20</v>
      </c>
      <c r="I83" s="7">
        <v>0.69</v>
      </c>
      <c r="J83" s="7">
        <v>0.27</v>
      </c>
      <c r="K83" s="15">
        <v>0.03</v>
      </c>
    </row>
    <row r="84" spans="1:11" x14ac:dyDescent="0.35">
      <c r="A84" s="5" t="s">
        <v>294</v>
      </c>
      <c r="B84" t="s">
        <v>417</v>
      </c>
      <c r="C84" s="6">
        <v>3895</v>
      </c>
      <c r="D84" s="7">
        <v>0.03</v>
      </c>
      <c r="E84" s="6">
        <v>3660</v>
      </c>
      <c r="F84" s="6">
        <v>2585</v>
      </c>
      <c r="G84" s="6">
        <v>895</v>
      </c>
      <c r="H84" s="6">
        <v>180</v>
      </c>
      <c r="I84" s="7">
        <v>0.71</v>
      </c>
      <c r="J84" s="7">
        <v>0.24</v>
      </c>
      <c r="K84" s="15">
        <v>0.05</v>
      </c>
    </row>
    <row r="85" spans="1:11" x14ac:dyDescent="0.35">
      <c r="A85" s="5" t="s">
        <v>294</v>
      </c>
      <c r="B85" t="s">
        <v>418</v>
      </c>
      <c r="C85" s="6">
        <v>3440</v>
      </c>
      <c r="D85" s="7">
        <v>0.03</v>
      </c>
      <c r="E85" s="6">
        <v>3260</v>
      </c>
      <c r="F85" s="6">
        <v>2330</v>
      </c>
      <c r="G85" s="6">
        <v>875</v>
      </c>
      <c r="H85" s="6">
        <v>55</v>
      </c>
      <c r="I85" s="7">
        <v>0.71</v>
      </c>
      <c r="J85" s="7">
        <v>0.27</v>
      </c>
      <c r="K85" s="15">
        <v>0.02</v>
      </c>
    </row>
    <row r="86" spans="1:11" x14ac:dyDescent="0.35">
      <c r="A86" s="5" t="s">
        <v>294</v>
      </c>
      <c r="B86" t="s">
        <v>419</v>
      </c>
      <c r="C86" s="6">
        <v>2435</v>
      </c>
      <c r="D86" s="7">
        <v>0.03</v>
      </c>
      <c r="E86" s="6">
        <v>2435</v>
      </c>
      <c r="F86" s="6">
        <v>1740</v>
      </c>
      <c r="G86" s="6">
        <v>535</v>
      </c>
      <c r="H86" s="6">
        <v>155</v>
      </c>
      <c r="I86" s="7">
        <v>0.72</v>
      </c>
      <c r="J86" s="7">
        <v>0.22</v>
      </c>
      <c r="K86" s="15">
        <v>0.06</v>
      </c>
    </row>
    <row r="87" spans="1:11" x14ac:dyDescent="0.35">
      <c r="A87" s="5" t="s">
        <v>294</v>
      </c>
      <c r="B87" t="s">
        <v>420</v>
      </c>
      <c r="C87" s="6">
        <v>2495</v>
      </c>
      <c r="D87" s="7">
        <v>0.03</v>
      </c>
      <c r="E87" s="6">
        <v>2600</v>
      </c>
      <c r="F87" s="6">
        <v>1760</v>
      </c>
      <c r="G87" s="6">
        <v>755</v>
      </c>
      <c r="H87" s="6">
        <v>85</v>
      </c>
      <c r="I87" s="7">
        <v>0.68</v>
      </c>
      <c r="J87" s="7">
        <v>0.28999999999999998</v>
      </c>
      <c r="K87" s="15">
        <v>0.03</v>
      </c>
    </row>
    <row r="88" spans="1:11" x14ac:dyDescent="0.35">
      <c r="A88" s="5" t="s">
        <v>294</v>
      </c>
      <c r="B88" t="s">
        <v>421</v>
      </c>
      <c r="C88" s="6">
        <v>1560</v>
      </c>
      <c r="D88" s="7">
        <v>0.03</v>
      </c>
      <c r="E88" s="6">
        <v>1810</v>
      </c>
      <c r="F88" s="6">
        <v>1095</v>
      </c>
      <c r="G88" s="6">
        <v>685</v>
      </c>
      <c r="H88" s="6">
        <v>25</v>
      </c>
      <c r="I88" s="7">
        <v>0.61</v>
      </c>
      <c r="J88" s="7">
        <v>0.38</v>
      </c>
      <c r="K88" s="15">
        <v>0.01</v>
      </c>
    </row>
    <row r="89" spans="1:11" x14ac:dyDescent="0.35">
      <c r="A89" s="5" t="s">
        <v>294</v>
      </c>
      <c r="B89" t="s">
        <v>422</v>
      </c>
      <c r="C89" s="6">
        <v>1335</v>
      </c>
      <c r="D89" s="7">
        <v>0.03</v>
      </c>
      <c r="E89" s="6">
        <v>1330</v>
      </c>
      <c r="F89" s="6">
        <v>900</v>
      </c>
      <c r="G89" s="6">
        <v>405</v>
      </c>
      <c r="H89" s="6">
        <v>25</v>
      </c>
      <c r="I89" s="7">
        <v>0.68</v>
      </c>
      <c r="J89" s="7">
        <v>0.3</v>
      </c>
      <c r="K89" s="15">
        <v>0.02</v>
      </c>
    </row>
    <row r="90" spans="1:11" x14ac:dyDescent="0.35">
      <c r="A90" s="5" t="s">
        <v>294</v>
      </c>
      <c r="B90" t="s">
        <v>423</v>
      </c>
      <c r="C90" s="6">
        <v>300</v>
      </c>
      <c r="D90" s="7">
        <v>0.03</v>
      </c>
      <c r="E90" s="6">
        <v>295</v>
      </c>
      <c r="F90" s="6">
        <v>210</v>
      </c>
      <c r="G90" s="6">
        <v>80</v>
      </c>
      <c r="H90" s="6">
        <v>5</v>
      </c>
      <c r="I90" s="7">
        <v>0.72</v>
      </c>
      <c r="J90" s="7">
        <v>0.27</v>
      </c>
      <c r="K90" s="15">
        <v>0.01</v>
      </c>
    </row>
    <row r="91" spans="1:11" x14ac:dyDescent="0.35">
      <c r="A91" s="5" t="s">
        <v>294</v>
      </c>
      <c r="B91" t="s">
        <v>424</v>
      </c>
      <c r="C91" s="6">
        <v>16020</v>
      </c>
      <c r="D91" s="7">
        <v>0.03</v>
      </c>
      <c r="E91" s="6">
        <v>15910</v>
      </c>
      <c r="F91" s="6">
        <v>10985</v>
      </c>
      <c r="G91" s="6">
        <v>4375</v>
      </c>
      <c r="H91" s="6">
        <v>545</v>
      </c>
      <c r="I91" s="7">
        <v>0.69</v>
      </c>
      <c r="J91" s="7">
        <v>0.28000000000000003</v>
      </c>
      <c r="K91" s="15">
        <v>0.03</v>
      </c>
    </row>
    <row r="92" spans="1:11" x14ac:dyDescent="0.35">
      <c r="A92" s="5" t="s">
        <v>295</v>
      </c>
      <c r="B92" t="s">
        <v>416</v>
      </c>
      <c r="C92" s="6">
        <v>180</v>
      </c>
      <c r="D92" s="7">
        <v>0.01</v>
      </c>
      <c r="E92" s="6">
        <v>170</v>
      </c>
      <c r="F92" s="6">
        <v>125</v>
      </c>
      <c r="G92" s="6">
        <v>45</v>
      </c>
      <c r="H92" s="6">
        <v>5</v>
      </c>
      <c r="I92" s="7">
        <v>0.72</v>
      </c>
      <c r="J92" s="7">
        <v>0.25</v>
      </c>
      <c r="K92" s="15">
        <v>0.02</v>
      </c>
    </row>
    <row r="93" spans="1:11" x14ac:dyDescent="0.35">
      <c r="A93" s="5" t="s">
        <v>295</v>
      </c>
      <c r="B93" t="s">
        <v>417</v>
      </c>
      <c r="C93" s="6">
        <v>1255</v>
      </c>
      <c r="D93" s="7">
        <v>0.01</v>
      </c>
      <c r="E93" s="6">
        <v>1160</v>
      </c>
      <c r="F93" s="6">
        <v>810</v>
      </c>
      <c r="G93" s="6">
        <v>315</v>
      </c>
      <c r="H93" s="6">
        <v>35</v>
      </c>
      <c r="I93" s="7">
        <v>0.7</v>
      </c>
      <c r="J93" s="7">
        <v>0.27</v>
      </c>
      <c r="K93" s="15">
        <v>0.03</v>
      </c>
    </row>
    <row r="94" spans="1:11" x14ac:dyDescent="0.35">
      <c r="A94" s="5" t="s">
        <v>295</v>
      </c>
      <c r="B94" t="s">
        <v>418</v>
      </c>
      <c r="C94" s="6">
        <v>1265</v>
      </c>
      <c r="D94" s="7">
        <v>0.01</v>
      </c>
      <c r="E94" s="6">
        <v>1210</v>
      </c>
      <c r="F94" s="6">
        <v>820</v>
      </c>
      <c r="G94" s="6">
        <v>365</v>
      </c>
      <c r="H94" s="6">
        <v>20</v>
      </c>
      <c r="I94" s="7">
        <v>0.68</v>
      </c>
      <c r="J94" s="7">
        <v>0.3</v>
      </c>
      <c r="K94" s="15">
        <v>0.02</v>
      </c>
    </row>
    <row r="95" spans="1:11" x14ac:dyDescent="0.35">
      <c r="A95" s="5" t="s">
        <v>295</v>
      </c>
      <c r="B95" t="s">
        <v>419</v>
      </c>
      <c r="C95" s="6">
        <v>930</v>
      </c>
      <c r="D95" s="7">
        <v>0.01</v>
      </c>
      <c r="E95" s="6">
        <v>895</v>
      </c>
      <c r="F95" s="6">
        <v>610</v>
      </c>
      <c r="G95" s="6">
        <v>230</v>
      </c>
      <c r="H95" s="6">
        <v>55</v>
      </c>
      <c r="I95" s="7">
        <v>0.68</v>
      </c>
      <c r="J95" s="7">
        <v>0.26</v>
      </c>
      <c r="K95" s="15">
        <v>0.06</v>
      </c>
    </row>
    <row r="96" spans="1:11" x14ac:dyDescent="0.35">
      <c r="A96" s="5" t="s">
        <v>295</v>
      </c>
      <c r="B96" t="s">
        <v>420</v>
      </c>
      <c r="C96" s="6">
        <v>840</v>
      </c>
      <c r="D96" s="7">
        <v>0.01</v>
      </c>
      <c r="E96" s="6">
        <v>880</v>
      </c>
      <c r="F96" s="6">
        <v>540</v>
      </c>
      <c r="G96" s="6">
        <v>320</v>
      </c>
      <c r="H96" s="6">
        <v>20</v>
      </c>
      <c r="I96" s="7">
        <v>0.61</v>
      </c>
      <c r="J96" s="7">
        <v>0.36</v>
      </c>
      <c r="K96" s="15">
        <v>0.03</v>
      </c>
    </row>
    <row r="97" spans="1:11" x14ac:dyDescent="0.35">
      <c r="A97" s="5" t="s">
        <v>295</v>
      </c>
      <c r="B97" t="s">
        <v>421</v>
      </c>
      <c r="C97" s="6">
        <v>570</v>
      </c>
      <c r="D97" s="7">
        <v>0.01</v>
      </c>
      <c r="E97" s="6">
        <v>665</v>
      </c>
      <c r="F97" s="6">
        <v>380</v>
      </c>
      <c r="G97" s="6">
        <v>280</v>
      </c>
      <c r="H97" s="6">
        <v>5</v>
      </c>
      <c r="I97" s="7">
        <v>0.56999999999999995</v>
      </c>
      <c r="J97" s="7">
        <v>0.42</v>
      </c>
      <c r="K97" s="15">
        <v>0.01</v>
      </c>
    </row>
    <row r="98" spans="1:11" x14ac:dyDescent="0.35">
      <c r="A98" s="5" t="s">
        <v>295</v>
      </c>
      <c r="B98" t="s">
        <v>422</v>
      </c>
      <c r="C98" s="6">
        <v>465</v>
      </c>
      <c r="D98" s="7">
        <v>0.01</v>
      </c>
      <c r="E98" s="6">
        <v>485</v>
      </c>
      <c r="F98" s="6">
        <v>300</v>
      </c>
      <c r="G98" s="6">
        <v>175</v>
      </c>
      <c r="H98" s="6">
        <v>10</v>
      </c>
      <c r="I98" s="7">
        <v>0.62</v>
      </c>
      <c r="J98" s="7">
        <v>0.36</v>
      </c>
      <c r="K98" s="15">
        <v>0.02</v>
      </c>
    </row>
    <row r="99" spans="1:11" x14ac:dyDescent="0.35">
      <c r="A99" s="5" t="s">
        <v>295</v>
      </c>
      <c r="B99" t="s">
        <v>423</v>
      </c>
      <c r="C99" s="6">
        <v>105</v>
      </c>
      <c r="D99" s="7">
        <v>0.01</v>
      </c>
      <c r="E99" s="6">
        <v>105</v>
      </c>
      <c r="F99" s="6">
        <v>75</v>
      </c>
      <c r="G99" s="6">
        <v>25</v>
      </c>
      <c r="H99" s="6">
        <v>5</v>
      </c>
      <c r="I99" s="7">
        <v>0.72</v>
      </c>
      <c r="J99" s="7">
        <v>0.25</v>
      </c>
      <c r="K99" s="15">
        <v>0.03</v>
      </c>
    </row>
    <row r="100" spans="1:11" x14ac:dyDescent="0.35">
      <c r="A100" s="5" t="s">
        <v>295</v>
      </c>
      <c r="B100" t="s">
        <v>424</v>
      </c>
      <c r="C100" s="6">
        <v>5610</v>
      </c>
      <c r="D100" s="7">
        <v>0.01</v>
      </c>
      <c r="E100" s="6">
        <v>5570</v>
      </c>
      <c r="F100" s="6">
        <v>3665</v>
      </c>
      <c r="G100" s="6">
        <v>1755</v>
      </c>
      <c r="H100" s="6">
        <v>155</v>
      </c>
      <c r="I100" s="7">
        <v>0.66</v>
      </c>
      <c r="J100" s="7">
        <v>0.31</v>
      </c>
      <c r="K100" s="15">
        <v>0.03</v>
      </c>
    </row>
    <row r="101" spans="1:11" x14ac:dyDescent="0.35">
      <c r="A101" s="5" t="s">
        <v>296</v>
      </c>
      <c r="B101" t="s">
        <v>416</v>
      </c>
      <c r="C101" s="6">
        <v>305</v>
      </c>
      <c r="D101" s="7">
        <v>0.02</v>
      </c>
      <c r="E101" s="6">
        <v>275</v>
      </c>
      <c r="F101" s="6">
        <v>200</v>
      </c>
      <c r="G101" s="6">
        <v>70</v>
      </c>
      <c r="H101" s="6">
        <v>5</v>
      </c>
      <c r="I101" s="7">
        <v>0.73</v>
      </c>
      <c r="J101" s="7">
        <v>0.26</v>
      </c>
      <c r="K101" s="15">
        <v>0.02</v>
      </c>
    </row>
    <row r="102" spans="1:11" x14ac:dyDescent="0.35">
      <c r="A102" s="5" t="s">
        <v>296</v>
      </c>
      <c r="B102" t="s">
        <v>417</v>
      </c>
      <c r="C102" s="6">
        <v>2145</v>
      </c>
      <c r="D102" s="7">
        <v>0.02</v>
      </c>
      <c r="E102" s="6">
        <v>2010</v>
      </c>
      <c r="F102" s="6">
        <v>1385</v>
      </c>
      <c r="G102" s="6">
        <v>545</v>
      </c>
      <c r="H102" s="6">
        <v>75</v>
      </c>
      <c r="I102" s="7">
        <v>0.69</v>
      </c>
      <c r="J102" s="7">
        <v>0.27</v>
      </c>
      <c r="K102" s="15">
        <v>0.04</v>
      </c>
    </row>
    <row r="103" spans="1:11" x14ac:dyDescent="0.35">
      <c r="A103" s="5" t="s">
        <v>296</v>
      </c>
      <c r="B103" t="s">
        <v>418</v>
      </c>
      <c r="C103" s="6">
        <v>2025</v>
      </c>
      <c r="D103" s="7">
        <v>0.02</v>
      </c>
      <c r="E103" s="6">
        <v>1925</v>
      </c>
      <c r="F103" s="6">
        <v>1345</v>
      </c>
      <c r="G103" s="6">
        <v>565</v>
      </c>
      <c r="H103" s="6">
        <v>20</v>
      </c>
      <c r="I103" s="7">
        <v>0.7</v>
      </c>
      <c r="J103" s="7">
        <v>0.28999999999999998</v>
      </c>
      <c r="K103" s="15">
        <v>0.01</v>
      </c>
    </row>
    <row r="104" spans="1:11" x14ac:dyDescent="0.35">
      <c r="A104" s="5" t="s">
        <v>296</v>
      </c>
      <c r="B104" t="s">
        <v>419</v>
      </c>
      <c r="C104" s="6">
        <v>1550</v>
      </c>
      <c r="D104" s="7">
        <v>0.02</v>
      </c>
      <c r="E104" s="6">
        <v>1500</v>
      </c>
      <c r="F104" s="6">
        <v>1075</v>
      </c>
      <c r="G104" s="6">
        <v>330</v>
      </c>
      <c r="H104" s="6">
        <v>95</v>
      </c>
      <c r="I104" s="7">
        <v>0.72</v>
      </c>
      <c r="J104" s="7">
        <v>0.22</v>
      </c>
      <c r="K104" s="15">
        <v>0.06</v>
      </c>
    </row>
    <row r="105" spans="1:11" x14ac:dyDescent="0.35">
      <c r="A105" s="5" t="s">
        <v>296</v>
      </c>
      <c r="B105" t="s">
        <v>420</v>
      </c>
      <c r="C105" s="6">
        <v>1515</v>
      </c>
      <c r="D105" s="7">
        <v>0.02</v>
      </c>
      <c r="E105" s="6">
        <v>1615</v>
      </c>
      <c r="F105" s="6">
        <v>1090</v>
      </c>
      <c r="G105" s="6">
        <v>480</v>
      </c>
      <c r="H105" s="6">
        <v>45</v>
      </c>
      <c r="I105" s="7">
        <v>0.67</v>
      </c>
      <c r="J105" s="7">
        <v>0.3</v>
      </c>
      <c r="K105" s="15">
        <v>0.03</v>
      </c>
    </row>
    <row r="106" spans="1:11" x14ac:dyDescent="0.35">
      <c r="A106" s="5" t="s">
        <v>296</v>
      </c>
      <c r="B106" t="s">
        <v>421</v>
      </c>
      <c r="C106" s="6">
        <v>935</v>
      </c>
      <c r="D106" s="7">
        <v>0.02</v>
      </c>
      <c r="E106" s="6">
        <v>1070</v>
      </c>
      <c r="F106" s="6">
        <v>615</v>
      </c>
      <c r="G106" s="6">
        <v>435</v>
      </c>
      <c r="H106" s="6">
        <v>20</v>
      </c>
      <c r="I106" s="7">
        <v>0.56999999999999995</v>
      </c>
      <c r="J106" s="7">
        <v>0.41</v>
      </c>
      <c r="K106" s="15">
        <v>0.02</v>
      </c>
    </row>
    <row r="107" spans="1:11" x14ac:dyDescent="0.35">
      <c r="A107" s="5" t="s">
        <v>296</v>
      </c>
      <c r="B107" t="s">
        <v>422</v>
      </c>
      <c r="C107" s="6">
        <v>810</v>
      </c>
      <c r="D107" s="7">
        <v>0.02</v>
      </c>
      <c r="E107" s="6">
        <v>810</v>
      </c>
      <c r="F107" s="6">
        <v>525</v>
      </c>
      <c r="G107" s="6">
        <v>280</v>
      </c>
      <c r="H107" s="6">
        <v>10</v>
      </c>
      <c r="I107" s="7">
        <v>0.64</v>
      </c>
      <c r="J107" s="7">
        <v>0.34</v>
      </c>
      <c r="K107" s="15">
        <v>0.01</v>
      </c>
    </row>
    <row r="108" spans="1:11" x14ac:dyDescent="0.35">
      <c r="A108" s="5" t="s">
        <v>296</v>
      </c>
      <c r="B108" t="s">
        <v>423</v>
      </c>
      <c r="C108" s="6">
        <v>230</v>
      </c>
      <c r="D108" s="7">
        <v>0.02</v>
      </c>
      <c r="E108" s="6">
        <v>210</v>
      </c>
      <c r="F108" s="6">
        <v>150</v>
      </c>
      <c r="G108" s="6">
        <v>60</v>
      </c>
      <c r="H108" s="6" t="s">
        <v>476</v>
      </c>
      <c r="I108" s="7">
        <v>0.7</v>
      </c>
      <c r="J108" s="6" t="s">
        <v>476</v>
      </c>
      <c r="K108" s="23" t="s">
        <v>476</v>
      </c>
    </row>
    <row r="109" spans="1:11" x14ac:dyDescent="0.35">
      <c r="A109" s="5" t="s">
        <v>296</v>
      </c>
      <c r="B109" t="s">
        <v>424</v>
      </c>
      <c r="C109" s="6">
        <v>9510</v>
      </c>
      <c r="D109" s="7">
        <v>0.02</v>
      </c>
      <c r="E109" s="6">
        <v>9425</v>
      </c>
      <c r="F109" s="6">
        <v>6385</v>
      </c>
      <c r="G109" s="6">
        <v>2765</v>
      </c>
      <c r="H109" s="6">
        <v>270</v>
      </c>
      <c r="I109" s="7">
        <v>0.68</v>
      </c>
      <c r="J109" s="7">
        <v>0.28999999999999998</v>
      </c>
      <c r="K109" s="15">
        <v>0.03</v>
      </c>
    </row>
    <row r="110" spans="1:11" x14ac:dyDescent="0.35">
      <c r="A110" s="5" t="s">
        <v>297</v>
      </c>
      <c r="B110" t="s">
        <v>416</v>
      </c>
      <c r="C110" s="6">
        <v>200</v>
      </c>
      <c r="D110" s="7">
        <v>0.01</v>
      </c>
      <c r="E110" s="6">
        <v>185</v>
      </c>
      <c r="F110" s="6">
        <v>125</v>
      </c>
      <c r="G110" s="6">
        <v>55</v>
      </c>
      <c r="H110" s="6">
        <v>5</v>
      </c>
      <c r="I110" s="7">
        <v>0.68</v>
      </c>
      <c r="J110" s="7">
        <v>0.28999999999999998</v>
      </c>
      <c r="K110" s="15">
        <v>0.03</v>
      </c>
    </row>
    <row r="111" spans="1:11" x14ac:dyDescent="0.35">
      <c r="A111" s="5" t="s">
        <v>297</v>
      </c>
      <c r="B111" t="s">
        <v>417</v>
      </c>
      <c r="C111" s="6">
        <v>1190</v>
      </c>
      <c r="D111" s="7">
        <v>0.01</v>
      </c>
      <c r="E111" s="6">
        <v>1125</v>
      </c>
      <c r="F111" s="6">
        <v>765</v>
      </c>
      <c r="G111" s="6">
        <v>320</v>
      </c>
      <c r="H111" s="6">
        <v>35</v>
      </c>
      <c r="I111" s="7">
        <v>0.68</v>
      </c>
      <c r="J111" s="7">
        <v>0.28000000000000003</v>
      </c>
      <c r="K111" s="15">
        <v>0.03</v>
      </c>
    </row>
    <row r="112" spans="1:11" x14ac:dyDescent="0.35">
      <c r="A112" s="5" t="s">
        <v>297</v>
      </c>
      <c r="B112" t="s">
        <v>418</v>
      </c>
      <c r="C112" s="6">
        <v>1270</v>
      </c>
      <c r="D112" s="7">
        <v>0.01</v>
      </c>
      <c r="E112" s="6">
        <v>1195</v>
      </c>
      <c r="F112" s="6">
        <v>800</v>
      </c>
      <c r="G112" s="6">
        <v>370</v>
      </c>
      <c r="H112" s="6">
        <v>25</v>
      </c>
      <c r="I112" s="7">
        <v>0.67</v>
      </c>
      <c r="J112" s="7">
        <v>0.31</v>
      </c>
      <c r="K112" s="15">
        <v>0.02</v>
      </c>
    </row>
    <row r="113" spans="1:11" x14ac:dyDescent="0.35">
      <c r="A113" s="5" t="s">
        <v>297</v>
      </c>
      <c r="B113" t="s">
        <v>419</v>
      </c>
      <c r="C113" s="6">
        <v>820</v>
      </c>
      <c r="D113" s="7">
        <v>0.01</v>
      </c>
      <c r="E113" s="6">
        <v>830</v>
      </c>
      <c r="F113" s="6">
        <v>565</v>
      </c>
      <c r="G113" s="6">
        <v>220</v>
      </c>
      <c r="H113" s="6">
        <v>45</v>
      </c>
      <c r="I113" s="7">
        <v>0.68</v>
      </c>
      <c r="J113" s="7">
        <v>0.26</v>
      </c>
      <c r="K113" s="15">
        <v>0.06</v>
      </c>
    </row>
    <row r="114" spans="1:11" x14ac:dyDescent="0.35">
      <c r="A114" s="5" t="s">
        <v>297</v>
      </c>
      <c r="B114" t="s">
        <v>420</v>
      </c>
      <c r="C114" s="6">
        <v>865</v>
      </c>
      <c r="D114" s="7">
        <v>0.01</v>
      </c>
      <c r="E114" s="6">
        <v>880</v>
      </c>
      <c r="F114" s="6">
        <v>555</v>
      </c>
      <c r="G114" s="6">
        <v>300</v>
      </c>
      <c r="H114" s="6">
        <v>30</v>
      </c>
      <c r="I114" s="7">
        <v>0.63</v>
      </c>
      <c r="J114" s="7">
        <v>0.34</v>
      </c>
      <c r="K114" s="15">
        <v>0.03</v>
      </c>
    </row>
    <row r="115" spans="1:11" x14ac:dyDescent="0.35">
      <c r="A115" s="5" t="s">
        <v>297</v>
      </c>
      <c r="B115" t="s">
        <v>421</v>
      </c>
      <c r="C115" s="6">
        <v>535</v>
      </c>
      <c r="D115" s="7">
        <v>0.01</v>
      </c>
      <c r="E115" s="6">
        <v>630</v>
      </c>
      <c r="F115" s="6">
        <v>345</v>
      </c>
      <c r="G115" s="6">
        <v>270</v>
      </c>
      <c r="H115" s="6">
        <v>15</v>
      </c>
      <c r="I115" s="7">
        <v>0.55000000000000004</v>
      </c>
      <c r="J115" s="7">
        <v>0.43</v>
      </c>
      <c r="K115" s="15">
        <v>0.02</v>
      </c>
    </row>
    <row r="116" spans="1:11" x14ac:dyDescent="0.35">
      <c r="A116" s="5" t="s">
        <v>297</v>
      </c>
      <c r="B116" t="s">
        <v>422</v>
      </c>
      <c r="C116" s="6">
        <v>480</v>
      </c>
      <c r="D116" s="7">
        <v>0.01</v>
      </c>
      <c r="E116" s="6">
        <v>470</v>
      </c>
      <c r="F116" s="6">
        <v>280</v>
      </c>
      <c r="G116" s="6">
        <v>185</v>
      </c>
      <c r="H116" s="6">
        <v>5</v>
      </c>
      <c r="I116" s="7">
        <v>0.6</v>
      </c>
      <c r="J116" s="7">
        <v>0.39</v>
      </c>
      <c r="K116" s="15">
        <v>0.01</v>
      </c>
    </row>
    <row r="117" spans="1:11" x14ac:dyDescent="0.35">
      <c r="A117" s="5" t="s">
        <v>297</v>
      </c>
      <c r="B117" t="s">
        <v>423</v>
      </c>
      <c r="C117" s="6">
        <v>105</v>
      </c>
      <c r="D117" s="7">
        <v>0.01</v>
      </c>
      <c r="E117" s="6">
        <v>110</v>
      </c>
      <c r="F117" s="6">
        <v>75</v>
      </c>
      <c r="G117" s="6">
        <v>35</v>
      </c>
      <c r="H117" s="6">
        <v>0</v>
      </c>
      <c r="I117" s="7">
        <v>0.67</v>
      </c>
      <c r="J117" s="7">
        <v>0.33</v>
      </c>
      <c r="K117" s="15">
        <v>0</v>
      </c>
    </row>
    <row r="118" spans="1:11" x14ac:dyDescent="0.35">
      <c r="A118" s="5" t="s">
        <v>297</v>
      </c>
      <c r="B118" t="s">
        <v>424</v>
      </c>
      <c r="C118" s="6">
        <v>5455</v>
      </c>
      <c r="D118" s="7">
        <v>0.01</v>
      </c>
      <c r="E118" s="6">
        <v>5420</v>
      </c>
      <c r="F118" s="6">
        <v>3510</v>
      </c>
      <c r="G118" s="6">
        <v>1750</v>
      </c>
      <c r="H118" s="6">
        <v>160</v>
      </c>
      <c r="I118" s="7">
        <v>0.65</v>
      </c>
      <c r="J118" s="7">
        <v>0.32</v>
      </c>
      <c r="K118" s="15">
        <v>0.03</v>
      </c>
    </row>
    <row r="119" spans="1:11" x14ac:dyDescent="0.35">
      <c r="A119" s="5" t="s">
        <v>298</v>
      </c>
      <c r="B119" t="s">
        <v>416</v>
      </c>
      <c r="C119" s="6">
        <v>520</v>
      </c>
      <c r="D119" s="7">
        <v>0.03</v>
      </c>
      <c r="E119" s="6">
        <v>460</v>
      </c>
      <c r="F119" s="6">
        <v>325</v>
      </c>
      <c r="G119" s="6">
        <v>120</v>
      </c>
      <c r="H119" s="6">
        <v>15</v>
      </c>
      <c r="I119" s="7">
        <v>0.71</v>
      </c>
      <c r="J119" s="7">
        <v>0.26</v>
      </c>
      <c r="K119" s="15">
        <v>0.03</v>
      </c>
    </row>
    <row r="120" spans="1:11" x14ac:dyDescent="0.35">
      <c r="A120" s="5" t="s">
        <v>298</v>
      </c>
      <c r="B120" t="s">
        <v>417</v>
      </c>
      <c r="C120" s="6">
        <v>3580</v>
      </c>
      <c r="D120" s="7">
        <v>0.03</v>
      </c>
      <c r="E120" s="6">
        <v>3390</v>
      </c>
      <c r="F120" s="6">
        <v>2435</v>
      </c>
      <c r="G120" s="6">
        <v>795</v>
      </c>
      <c r="H120" s="6">
        <v>160</v>
      </c>
      <c r="I120" s="7">
        <v>0.72</v>
      </c>
      <c r="J120" s="7">
        <v>0.23</v>
      </c>
      <c r="K120" s="15">
        <v>0.05</v>
      </c>
    </row>
    <row r="121" spans="1:11" x14ac:dyDescent="0.35">
      <c r="A121" s="5" t="s">
        <v>298</v>
      </c>
      <c r="B121" t="s">
        <v>418</v>
      </c>
      <c r="C121" s="6">
        <v>3355</v>
      </c>
      <c r="D121" s="7">
        <v>0.03</v>
      </c>
      <c r="E121" s="6">
        <v>3190</v>
      </c>
      <c r="F121" s="6">
        <v>2280</v>
      </c>
      <c r="G121" s="6">
        <v>845</v>
      </c>
      <c r="H121" s="6">
        <v>60</v>
      </c>
      <c r="I121" s="7">
        <v>0.72</v>
      </c>
      <c r="J121" s="7">
        <v>0.27</v>
      </c>
      <c r="K121" s="15">
        <v>0.02</v>
      </c>
    </row>
    <row r="122" spans="1:11" x14ac:dyDescent="0.35">
      <c r="A122" s="5" t="s">
        <v>298</v>
      </c>
      <c r="B122" t="s">
        <v>419</v>
      </c>
      <c r="C122" s="6">
        <v>2530</v>
      </c>
      <c r="D122" s="7">
        <v>0.03</v>
      </c>
      <c r="E122" s="6">
        <v>2460</v>
      </c>
      <c r="F122" s="6">
        <v>1725</v>
      </c>
      <c r="G122" s="6">
        <v>540</v>
      </c>
      <c r="H122" s="6">
        <v>200</v>
      </c>
      <c r="I122" s="7">
        <v>0.7</v>
      </c>
      <c r="J122" s="7">
        <v>0.22</v>
      </c>
      <c r="K122" s="15">
        <v>0.08</v>
      </c>
    </row>
    <row r="123" spans="1:11" x14ac:dyDescent="0.35">
      <c r="A123" s="5" t="s">
        <v>298</v>
      </c>
      <c r="B123" t="s">
        <v>420</v>
      </c>
      <c r="C123" s="6">
        <v>2705</v>
      </c>
      <c r="D123" s="7">
        <v>0.03</v>
      </c>
      <c r="E123" s="6">
        <v>2755</v>
      </c>
      <c r="F123" s="6">
        <v>1820</v>
      </c>
      <c r="G123" s="6">
        <v>855</v>
      </c>
      <c r="H123" s="6">
        <v>80</v>
      </c>
      <c r="I123" s="7">
        <v>0.66</v>
      </c>
      <c r="J123" s="7">
        <v>0.31</v>
      </c>
      <c r="K123" s="15">
        <v>0.03</v>
      </c>
    </row>
    <row r="124" spans="1:11" x14ac:dyDescent="0.35">
      <c r="A124" s="5" t="s">
        <v>298</v>
      </c>
      <c r="B124" t="s">
        <v>421</v>
      </c>
      <c r="C124" s="6">
        <v>1595</v>
      </c>
      <c r="D124" s="7">
        <v>0.03</v>
      </c>
      <c r="E124" s="6">
        <v>1900</v>
      </c>
      <c r="F124" s="6">
        <v>1060</v>
      </c>
      <c r="G124" s="6">
        <v>815</v>
      </c>
      <c r="H124" s="6">
        <v>30</v>
      </c>
      <c r="I124" s="7">
        <v>0.56000000000000005</v>
      </c>
      <c r="J124" s="7">
        <v>0.43</v>
      </c>
      <c r="K124" s="15">
        <v>0.02</v>
      </c>
    </row>
    <row r="125" spans="1:11" x14ac:dyDescent="0.35">
      <c r="A125" s="5" t="s">
        <v>298</v>
      </c>
      <c r="B125" t="s">
        <v>422</v>
      </c>
      <c r="C125" s="6">
        <v>1660</v>
      </c>
      <c r="D125" s="7">
        <v>0.03</v>
      </c>
      <c r="E125" s="6">
        <v>1665</v>
      </c>
      <c r="F125" s="6">
        <v>975</v>
      </c>
      <c r="G125" s="6">
        <v>670</v>
      </c>
      <c r="H125" s="6">
        <v>20</v>
      </c>
      <c r="I125" s="7">
        <v>0.59</v>
      </c>
      <c r="J125" s="7">
        <v>0.4</v>
      </c>
      <c r="K125" s="15">
        <v>0.01</v>
      </c>
    </row>
    <row r="126" spans="1:11" x14ac:dyDescent="0.35">
      <c r="A126" s="5" t="s">
        <v>298</v>
      </c>
      <c r="B126" t="s">
        <v>423</v>
      </c>
      <c r="C126" s="6">
        <v>325</v>
      </c>
      <c r="D126" s="7">
        <v>0.03</v>
      </c>
      <c r="E126" s="6">
        <v>315</v>
      </c>
      <c r="F126" s="6">
        <v>205</v>
      </c>
      <c r="G126" s="6">
        <v>105</v>
      </c>
      <c r="H126" s="6">
        <v>5</v>
      </c>
      <c r="I126" s="7">
        <v>0.65</v>
      </c>
      <c r="J126" s="7">
        <v>0.34</v>
      </c>
      <c r="K126" s="15">
        <v>0.01</v>
      </c>
    </row>
    <row r="127" spans="1:11" x14ac:dyDescent="0.35">
      <c r="A127" s="5" t="s">
        <v>298</v>
      </c>
      <c r="B127" t="s">
        <v>424</v>
      </c>
      <c r="C127" s="6">
        <v>16270</v>
      </c>
      <c r="D127" s="7">
        <v>0.03</v>
      </c>
      <c r="E127" s="6">
        <v>16145</v>
      </c>
      <c r="F127" s="6">
        <v>10835</v>
      </c>
      <c r="G127" s="6">
        <v>4745</v>
      </c>
      <c r="H127" s="6">
        <v>565</v>
      </c>
      <c r="I127" s="7">
        <v>0.67</v>
      </c>
      <c r="J127" s="7">
        <v>0.28999999999999998</v>
      </c>
      <c r="K127" s="15">
        <v>0.04</v>
      </c>
    </row>
    <row r="128" spans="1:11" x14ac:dyDescent="0.35">
      <c r="A128" s="5" t="s">
        <v>299</v>
      </c>
      <c r="B128" t="s">
        <v>416</v>
      </c>
      <c r="C128" s="6">
        <v>1310</v>
      </c>
      <c r="D128" s="7">
        <v>7.0000000000000007E-2</v>
      </c>
      <c r="E128" s="6">
        <v>1220</v>
      </c>
      <c r="F128" s="6">
        <v>900</v>
      </c>
      <c r="G128" s="6">
        <v>305</v>
      </c>
      <c r="H128" s="6">
        <v>15</v>
      </c>
      <c r="I128" s="7">
        <v>0.74</v>
      </c>
      <c r="J128" s="7">
        <v>0.25</v>
      </c>
      <c r="K128" s="15">
        <v>0.01</v>
      </c>
    </row>
    <row r="129" spans="1:11" x14ac:dyDescent="0.35">
      <c r="A129" s="5" t="s">
        <v>299</v>
      </c>
      <c r="B129" t="s">
        <v>417</v>
      </c>
      <c r="C129" s="6">
        <v>9440</v>
      </c>
      <c r="D129" s="7">
        <v>7.0000000000000007E-2</v>
      </c>
      <c r="E129" s="6">
        <v>8845</v>
      </c>
      <c r="F129" s="6">
        <v>6275</v>
      </c>
      <c r="G129" s="6">
        <v>2160</v>
      </c>
      <c r="H129" s="6">
        <v>410</v>
      </c>
      <c r="I129" s="7">
        <v>0.71</v>
      </c>
      <c r="J129" s="7">
        <v>0.24</v>
      </c>
      <c r="K129" s="15">
        <v>0.05</v>
      </c>
    </row>
    <row r="130" spans="1:11" x14ac:dyDescent="0.35">
      <c r="A130" s="5" t="s">
        <v>299</v>
      </c>
      <c r="B130" t="s">
        <v>418</v>
      </c>
      <c r="C130" s="6">
        <v>8450</v>
      </c>
      <c r="D130" s="7">
        <v>7.0000000000000007E-2</v>
      </c>
      <c r="E130" s="6">
        <v>8065</v>
      </c>
      <c r="F130" s="6">
        <v>5765</v>
      </c>
      <c r="G130" s="6">
        <v>2190</v>
      </c>
      <c r="H130" s="6">
        <v>110</v>
      </c>
      <c r="I130" s="7">
        <v>0.71</v>
      </c>
      <c r="J130" s="7">
        <v>0.27</v>
      </c>
      <c r="K130" s="15">
        <v>0.01</v>
      </c>
    </row>
    <row r="131" spans="1:11" x14ac:dyDescent="0.35">
      <c r="A131" s="5" t="s">
        <v>299</v>
      </c>
      <c r="B131" t="s">
        <v>419</v>
      </c>
      <c r="C131" s="6">
        <v>6420</v>
      </c>
      <c r="D131" s="7">
        <v>0.08</v>
      </c>
      <c r="E131" s="6">
        <v>6360</v>
      </c>
      <c r="F131" s="6">
        <v>4605</v>
      </c>
      <c r="G131" s="6">
        <v>1355</v>
      </c>
      <c r="H131" s="6">
        <v>400</v>
      </c>
      <c r="I131" s="7">
        <v>0.72</v>
      </c>
      <c r="J131" s="7">
        <v>0.21</v>
      </c>
      <c r="K131" s="15">
        <v>0.06</v>
      </c>
    </row>
    <row r="132" spans="1:11" x14ac:dyDescent="0.35">
      <c r="A132" s="5" t="s">
        <v>299</v>
      </c>
      <c r="B132" t="s">
        <v>420</v>
      </c>
      <c r="C132" s="6">
        <v>6200</v>
      </c>
      <c r="D132" s="7">
        <v>7.0000000000000007E-2</v>
      </c>
      <c r="E132" s="6">
        <v>6465</v>
      </c>
      <c r="F132" s="6">
        <v>4425</v>
      </c>
      <c r="G132" s="6">
        <v>1835</v>
      </c>
      <c r="H132" s="6">
        <v>205</v>
      </c>
      <c r="I132" s="7">
        <v>0.68</v>
      </c>
      <c r="J132" s="7">
        <v>0.28000000000000003</v>
      </c>
      <c r="K132" s="15">
        <v>0.03</v>
      </c>
    </row>
    <row r="133" spans="1:11" x14ac:dyDescent="0.35">
      <c r="A133" s="5" t="s">
        <v>299</v>
      </c>
      <c r="B133" t="s">
        <v>421</v>
      </c>
      <c r="C133" s="6">
        <v>3830</v>
      </c>
      <c r="D133" s="7">
        <v>7.0000000000000007E-2</v>
      </c>
      <c r="E133" s="6">
        <v>4405</v>
      </c>
      <c r="F133" s="6">
        <v>2600</v>
      </c>
      <c r="G133" s="6">
        <v>1730</v>
      </c>
      <c r="H133" s="6">
        <v>75</v>
      </c>
      <c r="I133" s="7">
        <v>0.59</v>
      </c>
      <c r="J133" s="7">
        <v>0.39</v>
      </c>
      <c r="K133" s="15">
        <v>0.02</v>
      </c>
    </row>
    <row r="134" spans="1:11" x14ac:dyDescent="0.35">
      <c r="A134" s="5" t="s">
        <v>299</v>
      </c>
      <c r="B134" t="s">
        <v>422</v>
      </c>
      <c r="C134" s="6">
        <v>3230</v>
      </c>
      <c r="D134" s="7">
        <v>7.0000000000000007E-2</v>
      </c>
      <c r="E134" s="6">
        <v>3245</v>
      </c>
      <c r="F134" s="6">
        <v>2190</v>
      </c>
      <c r="G134" s="6">
        <v>1020</v>
      </c>
      <c r="H134" s="6">
        <v>35</v>
      </c>
      <c r="I134" s="7">
        <v>0.67</v>
      </c>
      <c r="J134" s="7">
        <v>0.31</v>
      </c>
      <c r="K134" s="15">
        <v>0.01</v>
      </c>
    </row>
    <row r="135" spans="1:11" x14ac:dyDescent="0.35">
      <c r="A135" s="5" t="s">
        <v>299</v>
      </c>
      <c r="B135" t="s">
        <v>423</v>
      </c>
      <c r="C135" s="6">
        <v>785</v>
      </c>
      <c r="D135" s="7">
        <v>7.0000000000000007E-2</v>
      </c>
      <c r="E135" s="6">
        <v>785</v>
      </c>
      <c r="F135" s="6">
        <v>555</v>
      </c>
      <c r="G135" s="6">
        <v>220</v>
      </c>
      <c r="H135" s="6">
        <v>15</v>
      </c>
      <c r="I135" s="7">
        <v>0.7</v>
      </c>
      <c r="J135" s="7">
        <v>0.28000000000000003</v>
      </c>
      <c r="K135" s="15">
        <v>0.02</v>
      </c>
    </row>
    <row r="136" spans="1:11" x14ac:dyDescent="0.35">
      <c r="A136" s="5" t="s">
        <v>299</v>
      </c>
      <c r="B136" t="s">
        <v>424</v>
      </c>
      <c r="C136" s="6">
        <v>39670</v>
      </c>
      <c r="D136" s="7">
        <v>7.0000000000000007E-2</v>
      </c>
      <c r="E136" s="6">
        <v>39400</v>
      </c>
      <c r="F136" s="6">
        <v>27315</v>
      </c>
      <c r="G136" s="6">
        <v>10810</v>
      </c>
      <c r="H136" s="6">
        <v>1270</v>
      </c>
      <c r="I136" s="7">
        <v>0.69</v>
      </c>
      <c r="J136" s="7">
        <v>0.27</v>
      </c>
      <c r="K136" s="15">
        <v>0.03</v>
      </c>
    </row>
    <row r="137" spans="1:11" x14ac:dyDescent="0.35">
      <c r="A137" s="5" t="s">
        <v>300</v>
      </c>
      <c r="B137" t="s">
        <v>416</v>
      </c>
      <c r="C137" s="6">
        <v>2575</v>
      </c>
      <c r="D137" s="7">
        <v>0.13</v>
      </c>
      <c r="E137" s="6">
        <v>2315</v>
      </c>
      <c r="F137" s="6">
        <v>1750</v>
      </c>
      <c r="G137" s="6">
        <v>510</v>
      </c>
      <c r="H137" s="6">
        <v>55</v>
      </c>
      <c r="I137" s="7">
        <v>0.76</v>
      </c>
      <c r="J137" s="7">
        <v>0.22</v>
      </c>
      <c r="K137" s="15">
        <v>0.02</v>
      </c>
    </row>
    <row r="138" spans="1:11" x14ac:dyDescent="0.35">
      <c r="A138" s="5" t="s">
        <v>300</v>
      </c>
      <c r="B138" t="s">
        <v>417</v>
      </c>
      <c r="C138" s="6">
        <v>20635</v>
      </c>
      <c r="D138" s="7">
        <v>0.16</v>
      </c>
      <c r="E138" s="6">
        <v>19355</v>
      </c>
      <c r="F138" s="6">
        <v>13210</v>
      </c>
      <c r="G138" s="6">
        <v>5235</v>
      </c>
      <c r="H138" s="6">
        <v>910</v>
      </c>
      <c r="I138" s="7">
        <v>0.68</v>
      </c>
      <c r="J138" s="7">
        <v>0.27</v>
      </c>
      <c r="K138" s="15">
        <v>0.05</v>
      </c>
    </row>
    <row r="139" spans="1:11" x14ac:dyDescent="0.35">
      <c r="A139" s="5" t="s">
        <v>300</v>
      </c>
      <c r="B139" t="s">
        <v>418</v>
      </c>
      <c r="C139" s="6">
        <v>18735</v>
      </c>
      <c r="D139" s="7">
        <v>0.16</v>
      </c>
      <c r="E139" s="6">
        <v>17795</v>
      </c>
      <c r="F139" s="6">
        <v>12010</v>
      </c>
      <c r="G139" s="6">
        <v>5440</v>
      </c>
      <c r="H139" s="6">
        <v>345</v>
      </c>
      <c r="I139" s="7">
        <v>0.67</v>
      </c>
      <c r="J139" s="7">
        <v>0.31</v>
      </c>
      <c r="K139" s="15">
        <v>0.02</v>
      </c>
    </row>
    <row r="140" spans="1:11" x14ac:dyDescent="0.35">
      <c r="A140" s="5" t="s">
        <v>300</v>
      </c>
      <c r="B140" t="s">
        <v>419</v>
      </c>
      <c r="C140" s="6">
        <v>13560</v>
      </c>
      <c r="D140" s="7">
        <v>0.16</v>
      </c>
      <c r="E140" s="6">
        <v>13485</v>
      </c>
      <c r="F140" s="6">
        <v>9165</v>
      </c>
      <c r="G140" s="6">
        <v>3440</v>
      </c>
      <c r="H140" s="6">
        <v>880</v>
      </c>
      <c r="I140" s="7">
        <v>0.68</v>
      </c>
      <c r="J140" s="7">
        <v>0.26</v>
      </c>
      <c r="K140" s="15">
        <v>7.0000000000000007E-2</v>
      </c>
    </row>
    <row r="141" spans="1:11" x14ac:dyDescent="0.35">
      <c r="A141" s="5" t="s">
        <v>300</v>
      </c>
      <c r="B141" t="s">
        <v>420</v>
      </c>
      <c r="C141" s="6">
        <v>13900</v>
      </c>
      <c r="D141" s="7">
        <v>0.16</v>
      </c>
      <c r="E141" s="6">
        <v>14145</v>
      </c>
      <c r="F141" s="6">
        <v>9225</v>
      </c>
      <c r="G141" s="6">
        <v>4505</v>
      </c>
      <c r="H141" s="6">
        <v>420</v>
      </c>
      <c r="I141" s="7">
        <v>0.65</v>
      </c>
      <c r="J141" s="7">
        <v>0.32</v>
      </c>
      <c r="K141" s="15">
        <v>0.03</v>
      </c>
    </row>
    <row r="142" spans="1:11" x14ac:dyDescent="0.35">
      <c r="A142" s="5" t="s">
        <v>300</v>
      </c>
      <c r="B142" t="s">
        <v>421</v>
      </c>
      <c r="C142" s="6">
        <v>9010</v>
      </c>
      <c r="D142" s="7">
        <v>0.17</v>
      </c>
      <c r="E142" s="6">
        <v>10525</v>
      </c>
      <c r="F142" s="6">
        <v>6240</v>
      </c>
      <c r="G142" s="6">
        <v>4070</v>
      </c>
      <c r="H142" s="6">
        <v>220</v>
      </c>
      <c r="I142" s="7">
        <v>0.59</v>
      </c>
      <c r="J142" s="7">
        <v>0.39</v>
      </c>
      <c r="K142" s="15">
        <v>0.02</v>
      </c>
    </row>
    <row r="143" spans="1:11" x14ac:dyDescent="0.35">
      <c r="A143" s="5" t="s">
        <v>300</v>
      </c>
      <c r="B143" t="s">
        <v>422</v>
      </c>
      <c r="C143" s="6">
        <v>8485</v>
      </c>
      <c r="D143" s="7">
        <v>0.18</v>
      </c>
      <c r="E143" s="6">
        <v>8490</v>
      </c>
      <c r="F143" s="6">
        <v>5530</v>
      </c>
      <c r="G143" s="6">
        <v>2790</v>
      </c>
      <c r="H143" s="6">
        <v>170</v>
      </c>
      <c r="I143" s="7">
        <v>0.65</v>
      </c>
      <c r="J143" s="7">
        <v>0.33</v>
      </c>
      <c r="K143" s="15">
        <v>0.02</v>
      </c>
    </row>
    <row r="144" spans="1:11" x14ac:dyDescent="0.35">
      <c r="A144" s="5" t="s">
        <v>300</v>
      </c>
      <c r="B144" t="s">
        <v>423</v>
      </c>
      <c r="C144" s="6">
        <v>2005</v>
      </c>
      <c r="D144" s="7">
        <v>0.18</v>
      </c>
      <c r="E144" s="6">
        <v>1965</v>
      </c>
      <c r="F144" s="6">
        <v>1260</v>
      </c>
      <c r="G144" s="6">
        <v>660</v>
      </c>
      <c r="H144" s="6">
        <v>45</v>
      </c>
      <c r="I144" s="7">
        <v>0.64</v>
      </c>
      <c r="J144" s="7">
        <v>0.34</v>
      </c>
      <c r="K144" s="15">
        <v>0.02</v>
      </c>
    </row>
    <row r="145" spans="1:11" x14ac:dyDescent="0.35">
      <c r="A145" s="5" t="s">
        <v>300</v>
      </c>
      <c r="B145" t="s">
        <v>424</v>
      </c>
      <c r="C145" s="6">
        <v>88905</v>
      </c>
      <c r="D145" s="7">
        <v>0.16</v>
      </c>
      <c r="E145" s="6">
        <v>88090</v>
      </c>
      <c r="F145" s="6">
        <v>58400</v>
      </c>
      <c r="G145" s="6">
        <v>26650</v>
      </c>
      <c r="H145" s="6">
        <v>3040</v>
      </c>
      <c r="I145" s="7">
        <v>0.66</v>
      </c>
      <c r="J145" s="7">
        <v>0.3</v>
      </c>
      <c r="K145" s="15">
        <v>0.03</v>
      </c>
    </row>
    <row r="146" spans="1:11" x14ac:dyDescent="0.35">
      <c r="A146" s="5" t="s">
        <v>301</v>
      </c>
      <c r="B146" t="s">
        <v>416</v>
      </c>
      <c r="C146" s="6">
        <v>615</v>
      </c>
      <c r="D146" s="7">
        <v>0.03</v>
      </c>
      <c r="E146" s="6">
        <v>575</v>
      </c>
      <c r="F146" s="6">
        <v>390</v>
      </c>
      <c r="G146" s="6">
        <v>175</v>
      </c>
      <c r="H146" s="6">
        <v>10</v>
      </c>
      <c r="I146" s="7">
        <v>0.68</v>
      </c>
      <c r="J146" s="7">
        <v>0.3</v>
      </c>
      <c r="K146" s="15">
        <v>0.02</v>
      </c>
    </row>
    <row r="147" spans="1:11" x14ac:dyDescent="0.35">
      <c r="A147" s="5" t="s">
        <v>301</v>
      </c>
      <c r="B147" t="s">
        <v>417</v>
      </c>
      <c r="C147" s="6">
        <v>3765</v>
      </c>
      <c r="D147" s="7">
        <v>0.03</v>
      </c>
      <c r="E147" s="6">
        <v>3535</v>
      </c>
      <c r="F147" s="6">
        <v>2505</v>
      </c>
      <c r="G147" s="6">
        <v>880</v>
      </c>
      <c r="H147" s="6">
        <v>155</v>
      </c>
      <c r="I147" s="7">
        <v>0.71</v>
      </c>
      <c r="J147" s="7">
        <v>0.25</v>
      </c>
      <c r="K147" s="15">
        <v>0.04</v>
      </c>
    </row>
    <row r="148" spans="1:11" x14ac:dyDescent="0.35">
      <c r="A148" s="5" t="s">
        <v>301</v>
      </c>
      <c r="B148" t="s">
        <v>418</v>
      </c>
      <c r="C148" s="6">
        <v>4110</v>
      </c>
      <c r="D148" s="7">
        <v>0.03</v>
      </c>
      <c r="E148" s="6">
        <v>3795</v>
      </c>
      <c r="F148" s="6">
        <v>2640</v>
      </c>
      <c r="G148" s="6">
        <v>1075</v>
      </c>
      <c r="H148" s="6">
        <v>80</v>
      </c>
      <c r="I148" s="7">
        <v>0.7</v>
      </c>
      <c r="J148" s="7">
        <v>0.28000000000000003</v>
      </c>
      <c r="K148" s="15">
        <v>0.02</v>
      </c>
    </row>
    <row r="149" spans="1:11" x14ac:dyDescent="0.35">
      <c r="A149" s="5" t="s">
        <v>301</v>
      </c>
      <c r="B149" t="s">
        <v>419</v>
      </c>
      <c r="C149" s="6">
        <v>2925</v>
      </c>
      <c r="D149" s="7">
        <v>0.03</v>
      </c>
      <c r="E149" s="6">
        <v>2910</v>
      </c>
      <c r="F149" s="6">
        <v>1975</v>
      </c>
      <c r="G149" s="6">
        <v>750</v>
      </c>
      <c r="H149" s="6">
        <v>190</v>
      </c>
      <c r="I149" s="7">
        <v>0.68</v>
      </c>
      <c r="J149" s="7">
        <v>0.26</v>
      </c>
      <c r="K149" s="15">
        <v>7.0000000000000007E-2</v>
      </c>
    </row>
    <row r="150" spans="1:11" x14ac:dyDescent="0.35">
      <c r="A150" s="5" t="s">
        <v>301</v>
      </c>
      <c r="B150" t="s">
        <v>420</v>
      </c>
      <c r="C150" s="6">
        <v>2860</v>
      </c>
      <c r="D150" s="7">
        <v>0.03</v>
      </c>
      <c r="E150" s="6">
        <v>3005</v>
      </c>
      <c r="F150" s="6">
        <v>1950</v>
      </c>
      <c r="G150" s="6">
        <v>965</v>
      </c>
      <c r="H150" s="6">
        <v>90</v>
      </c>
      <c r="I150" s="7">
        <v>0.65</v>
      </c>
      <c r="J150" s="7">
        <v>0.32</v>
      </c>
      <c r="K150" s="15">
        <v>0.03</v>
      </c>
    </row>
    <row r="151" spans="1:11" x14ac:dyDescent="0.35">
      <c r="A151" s="5" t="s">
        <v>301</v>
      </c>
      <c r="B151" t="s">
        <v>421</v>
      </c>
      <c r="C151" s="6">
        <v>1865</v>
      </c>
      <c r="D151" s="7">
        <v>0.04</v>
      </c>
      <c r="E151" s="6">
        <v>2195</v>
      </c>
      <c r="F151" s="6">
        <v>1210</v>
      </c>
      <c r="G151" s="6">
        <v>945</v>
      </c>
      <c r="H151" s="6">
        <v>40</v>
      </c>
      <c r="I151" s="7">
        <v>0.55000000000000004</v>
      </c>
      <c r="J151" s="7">
        <v>0.43</v>
      </c>
      <c r="K151" s="15">
        <v>0.02</v>
      </c>
    </row>
    <row r="152" spans="1:11" x14ac:dyDescent="0.35">
      <c r="A152" s="5" t="s">
        <v>301</v>
      </c>
      <c r="B152" t="s">
        <v>422</v>
      </c>
      <c r="C152" s="6">
        <v>1580</v>
      </c>
      <c r="D152" s="7">
        <v>0.03</v>
      </c>
      <c r="E152" s="6">
        <v>1585</v>
      </c>
      <c r="F152" s="6">
        <v>1020</v>
      </c>
      <c r="G152" s="6">
        <v>550</v>
      </c>
      <c r="H152" s="6">
        <v>10</v>
      </c>
      <c r="I152" s="7">
        <v>0.65</v>
      </c>
      <c r="J152" s="7">
        <v>0.35</v>
      </c>
      <c r="K152" s="15">
        <v>0.01</v>
      </c>
    </row>
    <row r="153" spans="1:11" x14ac:dyDescent="0.35">
      <c r="A153" s="5" t="s">
        <v>301</v>
      </c>
      <c r="B153" t="s">
        <v>423</v>
      </c>
      <c r="C153" s="6">
        <v>370</v>
      </c>
      <c r="D153" s="7">
        <v>0.03</v>
      </c>
      <c r="E153" s="6">
        <v>350</v>
      </c>
      <c r="F153" s="6">
        <v>240</v>
      </c>
      <c r="G153" s="6">
        <v>110</v>
      </c>
      <c r="H153" s="6" t="s">
        <v>476</v>
      </c>
      <c r="I153" s="7">
        <v>0.68</v>
      </c>
      <c r="J153" s="6" t="s">
        <v>476</v>
      </c>
      <c r="K153" s="23" t="s">
        <v>476</v>
      </c>
    </row>
    <row r="154" spans="1:11" x14ac:dyDescent="0.35">
      <c r="A154" s="5" t="s">
        <v>301</v>
      </c>
      <c r="B154" t="s">
        <v>424</v>
      </c>
      <c r="C154" s="6">
        <v>18095</v>
      </c>
      <c r="D154" s="7">
        <v>0.03</v>
      </c>
      <c r="E154" s="6">
        <v>17950</v>
      </c>
      <c r="F154" s="6">
        <v>11925</v>
      </c>
      <c r="G154" s="6">
        <v>5445</v>
      </c>
      <c r="H154" s="6">
        <v>580</v>
      </c>
      <c r="I154" s="7">
        <v>0.66</v>
      </c>
      <c r="J154" s="7">
        <v>0.3</v>
      </c>
      <c r="K154" s="15">
        <v>0.03</v>
      </c>
    </row>
    <row r="155" spans="1:11" x14ac:dyDescent="0.35">
      <c r="A155" s="5" t="s">
        <v>302</v>
      </c>
      <c r="B155" t="s">
        <v>416</v>
      </c>
      <c r="C155" s="6">
        <v>340</v>
      </c>
      <c r="D155" s="7">
        <v>0.02</v>
      </c>
      <c r="E155" s="6">
        <v>320</v>
      </c>
      <c r="F155" s="6">
        <v>235</v>
      </c>
      <c r="G155" s="6">
        <v>75</v>
      </c>
      <c r="H155" s="6">
        <v>5</v>
      </c>
      <c r="I155" s="7">
        <v>0.75</v>
      </c>
      <c r="J155" s="7">
        <v>0.24</v>
      </c>
      <c r="K155" s="15">
        <v>0.02</v>
      </c>
    </row>
    <row r="156" spans="1:11" x14ac:dyDescent="0.35">
      <c r="A156" s="5" t="s">
        <v>302</v>
      </c>
      <c r="B156" t="s">
        <v>417</v>
      </c>
      <c r="C156" s="6">
        <v>2315</v>
      </c>
      <c r="D156" s="7">
        <v>0.02</v>
      </c>
      <c r="E156" s="6">
        <v>2210</v>
      </c>
      <c r="F156" s="6">
        <v>1520</v>
      </c>
      <c r="G156" s="6">
        <v>615</v>
      </c>
      <c r="H156" s="6">
        <v>75</v>
      </c>
      <c r="I156" s="7">
        <v>0.69</v>
      </c>
      <c r="J156" s="7">
        <v>0.28000000000000003</v>
      </c>
      <c r="K156" s="15">
        <v>0.03</v>
      </c>
    </row>
    <row r="157" spans="1:11" x14ac:dyDescent="0.35">
      <c r="A157" s="5" t="s">
        <v>302</v>
      </c>
      <c r="B157" t="s">
        <v>418</v>
      </c>
      <c r="C157" s="6">
        <v>1850</v>
      </c>
      <c r="D157" s="7">
        <v>0.02</v>
      </c>
      <c r="E157" s="6">
        <v>1780</v>
      </c>
      <c r="F157" s="6">
        <v>1240</v>
      </c>
      <c r="G157" s="6">
        <v>505</v>
      </c>
      <c r="H157" s="6">
        <v>30</v>
      </c>
      <c r="I157" s="7">
        <v>0.7</v>
      </c>
      <c r="J157" s="7">
        <v>0.28999999999999998</v>
      </c>
      <c r="K157" s="15">
        <v>0.02</v>
      </c>
    </row>
    <row r="158" spans="1:11" x14ac:dyDescent="0.35">
      <c r="A158" s="5" t="s">
        <v>302</v>
      </c>
      <c r="B158" t="s">
        <v>419</v>
      </c>
      <c r="C158" s="6">
        <v>1310</v>
      </c>
      <c r="D158" s="7">
        <v>0.02</v>
      </c>
      <c r="E158" s="6">
        <v>1280</v>
      </c>
      <c r="F158" s="6">
        <v>905</v>
      </c>
      <c r="G158" s="6">
        <v>280</v>
      </c>
      <c r="H158" s="6">
        <v>95</v>
      </c>
      <c r="I158" s="7">
        <v>0.71</v>
      </c>
      <c r="J158" s="7">
        <v>0.22</v>
      </c>
      <c r="K158" s="15">
        <v>7.0000000000000007E-2</v>
      </c>
    </row>
    <row r="159" spans="1:11" x14ac:dyDescent="0.35">
      <c r="A159" s="5" t="s">
        <v>302</v>
      </c>
      <c r="B159" t="s">
        <v>420</v>
      </c>
      <c r="C159" s="6">
        <v>1360</v>
      </c>
      <c r="D159" s="7">
        <v>0.02</v>
      </c>
      <c r="E159" s="6">
        <v>1395</v>
      </c>
      <c r="F159" s="6">
        <v>965</v>
      </c>
      <c r="G159" s="6">
        <v>380</v>
      </c>
      <c r="H159" s="6">
        <v>55</v>
      </c>
      <c r="I159" s="7">
        <v>0.69</v>
      </c>
      <c r="J159" s="7">
        <v>0.27</v>
      </c>
      <c r="K159" s="15">
        <v>0.04</v>
      </c>
    </row>
    <row r="160" spans="1:11" x14ac:dyDescent="0.35">
      <c r="A160" s="5" t="s">
        <v>302</v>
      </c>
      <c r="B160" t="s">
        <v>421</v>
      </c>
      <c r="C160" s="6">
        <v>810</v>
      </c>
      <c r="D160" s="7">
        <v>0.02</v>
      </c>
      <c r="E160" s="6">
        <v>955</v>
      </c>
      <c r="F160" s="6">
        <v>565</v>
      </c>
      <c r="G160" s="6">
        <v>375</v>
      </c>
      <c r="H160" s="6">
        <v>15</v>
      </c>
      <c r="I160" s="7">
        <v>0.59</v>
      </c>
      <c r="J160" s="7">
        <v>0.39</v>
      </c>
      <c r="K160" s="15">
        <v>0.02</v>
      </c>
    </row>
    <row r="161" spans="1:11" x14ac:dyDescent="0.35">
      <c r="A161" s="5" t="s">
        <v>302</v>
      </c>
      <c r="B161" t="s">
        <v>422</v>
      </c>
      <c r="C161" s="6">
        <v>680</v>
      </c>
      <c r="D161" s="7">
        <v>0.01</v>
      </c>
      <c r="E161" s="6">
        <v>675</v>
      </c>
      <c r="F161" s="6">
        <v>440</v>
      </c>
      <c r="G161" s="6">
        <v>225</v>
      </c>
      <c r="H161" s="6">
        <v>10</v>
      </c>
      <c r="I161" s="7">
        <v>0.65</v>
      </c>
      <c r="J161" s="7">
        <v>0.33</v>
      </c>
      <c r="K161" s="15">
        <v>0.01</v>
      </c>
    </row>
    <row r="162" spans="1:11" x14ac:dyDescent="0.35">
      <c r="A162" s="5" t="s">
        <v>302</v>
      </c>
      <c r="B162" t="s">
        <v>423</v>
      </c>
      <c r="C162" s="6">
        <v>160</v>
      </c>
      <c r="D162" s="7">
        <v>0.01</v>
      </c>
      <c r="E162" s="6">
        <v>165</v>
      </c>
      <c r="F162" s="6">
        <v>120</v>
      </c>
      <c r="G162" s="6">
        <v>45</v>
      </c>
      <c r="H162" s="6">
        <v>0</v>
      </c>
      <c r="I162" s="7">
        <v>0.72</v>
      </c>
      <c r="J162" s="7">
        <v>0.28000000000000003</v>
      </c>
      <c r="K162" s="15">
        <v>0</v>
      </c>
    </row>
    <row r="163" spans="1:11" x14ac:dyDescent="0.35">
      <c r="A163" s="5" t="s">
        <v>302</v>
      </c>
      <c r="B163" t="s">
        <v>424</v>
      </c>
      <c r="C163" s="6">
        <v>8825</v>
      </c>
      <c r="D163" s="7">
        <v>0.02</v>
      </c>
      <c r="E163" s="6">
        <v>8775</v>
      </c>
      <c r="F163" s="6">
        <v>5990</v>
      </c>
      <c r="G163" s="6">
        <v>2505</v>
      </c>
      <c r="H163" s="6">
        <v>285</v>
      </c>
      <c r="I163" s="7">
        <v>0.68</v>
      </c>
      <c r="J163" s="7">
        <v>0.28999999999999998</v>
      </c>
      <c r="K163" s="15">
        <v>0.03</v>
      </c>
    </row>
    <row r="164" spans="1:11" x14ac:dyDescent="0.35">
      <c r="A164" s="5" t="s">
        <v>303</v>
      </c>
      <c r="B164" t="s">
        <v>416</v>
      </c>
      <c r="C164" s="6">
        <v>355</v>
      </c>
      <c r="D164" s="7">
        <v>0.02</v>
      </c>
      <c r="E164" s="6">
        <v>325</v>
      </c>
      <c r="F164" s="6">
        <v>230</v>
      </c>
      <c r="G164" s="6">
        <v>90</v>
      </c>
      <c r="H164" s="6">
        <v>5</v>
      </c>
      <c r="I164" s="7">
        <v>0.71</v>
      </c>
      <c r="J164" s="7">
        <v>0.28000000000000003</v>
      </c>
      <c r="K164" s="15">
        <v>0.02</v>
      </c>
    </row>
    <row r="165" spans="1:11" x14ac:dyDescent="0.35">
      <c r="A165" s="5" t="s">
        <v>303</v>
      </c>
      <c r="B165" t="s">
        <v>417</v>
      </c>
      <c r="C165" s="6">
        <v>2275</v>
      </c>
      <c r="D165" s="7">
        <v>0.02</v>
      </c>
      <c r="E165" s="6">
        <v>2120</v>
      </c>
      <c r="F165" s="6">
        <v>1510</v>
      </c>
      <c r="G165" s="6">
        <v>530</v>
      </c>
      <c r="H165" s="6">
        <v>85</v>
      </c>
      <c r="I165" s="7">
        <v>0.71</v>
      </c>
      <c r="J165" s="7">
        <v>0.25</v>
      </c>
      <c r="K165" s="15">
        <v>0.04</v>
      </c>
    </row>
    <row r="166" spans="1:11" x14ac:dyDescent="0.35">
      <c r="A166" s="5" t="s">
        <v>303</v>
      </c>
      <c r="B166" t="s">
        <v>418</v>
      </c>
      <c r="C166" s="6">
        <v>2260</v>
      </c>
      <c r="D166" s="7">
        <v>0.02</v>
      </c>
      <c r="E166" s="6">
        <v>2135</v>
      </c>
      <c r="F166" s="6">
        <v>1505</v>
      </c>
      <c r="G166" s="6">
        <v>600</v>
      </c>
      <c r="H166" s="6">
        <v>30</v>
      </c>
      <c r="I166" s="7">
        <v>0.71</v>
      </c>
      <c r="J166" s="7">
        <v>0.28000000000000003</v>
      </c>
      <c r="K166" s="15">
        <v>0.01</v>
      </c>
    </row>
    <row r="167" spans="1:11" x14ac:dyDescent="0.35">
      <c r="A167" s="5" t="s">
        <v>303</v>
      </c>
      <c r="B167" t="s">
        <v>419</v>
      </c>
      <c r="C167" s="6">
        <v>1755</v>
      </c>
      <c r="D167" s="7">
        <v>0.02</v>
      </c>
      <c r="E167" s="6">
        <v>1755</v>
      </c>
      <c r="F167" s="6">
        <v>1200</v>
      </c>
      <c r="G167" s="6">
        <v>400</v>
      </c>
      <c r="H167" s="6">
        <v>155</v>
      </c>
      <c r="I167" s="7">
        <v>0.68</v>
      </c>
      <c r="J167" s="7">
        <v>0.23</v>
      </c>
      <c r="K167" s="15">
        <v>0.09</v>
      </c>
    </row>
    <row r="168" spans="1:11" x14ac:dyDescent="0.35">
      <c r="A168" s="5" t="s">
        <v>303</v>
      </c>
      <c r="B168" t="s">
        <v>420</v>
      </c>
      <c r="C168" s="6">
        <v>1605</v>
      </c>
      <c r="D168" s="7">
        <v>0.02</v>
      </c>
      <c r="E168" s="6">
        <v>1650</v>
      </c>
      <c r="F168" s="6">
        <v>1090</v>
      </c>
      <c r="G168" s="6">
        <v>510</v>
      </c>
      <c r="H168" s="6">
        <v>50</v>
      </c>
      <c r="I168" s="7">
        <v>0.66</v>
      </c>
      <c r="J168" s="7">
        <v>0.31</v>
      </c>
      <c r="K168" s="15">
        <v>0.03</v>
      </c>
    </row>
    <row r="169" spans="1:11" x14ac:dyDescent="0.35">
      <c r="A169" s="5" t="s">
        <v>303</v>
      </c>
      <c r="B169" t="s">
        <v>421</v>
      </c>
      <c r="C169" s="6">
        <v>1080</v>
      </c>
      <c r="D169" s="7">
        <v>0.02</v>
      </c>
      <c r="E169" s="6">
        <v>1260</v>
      </c>
      <c r="F169" s="6">
        <v>710</v>
      </c>
      <c r="G169" s="6">
        <v>520</v>
      </c>
      <c r="H169" s="6">
        <v>30</v>
      </c>
      <c r="I169" s="7">
        <v>0.56000000000000005</v>
      </c>
      <c r="J169" s="7">
        <v>0.41</v>
      </c>
      <c r="K169" s="15">
        <v>0.02</v>
      </c>
    </row>
    <row r="170" spans="1:11" x14ac:dyDescent="0.35">
      <c r="A170" s="5" t="s">
        <v>303</v>
      </c>
      <c r="B170" t="s">
        <v>422</v>
      </c>
      <c r="C170" s="6">
        <v>895</v>
      </c>
      <c r="D170" s="7">
        <v>0.02</v>
      </c>
      <c r="E170" s="6">
        <v>875</v>
      </c>
      <c r="F170" s="6">
        <v>550</v>
      </c>
      <c r="G170" s="6">
        <v>315</v>
      </c>
      <c r="H170" s="6">
        <v>10</v>
      </c>
      <c r="I170" s="7">
        <v>0.63</v>
      </c>
      <c r="J170" s="7">
        <v>0.36</v>
      </c>
      <c r="K170" s="15">
        <v>0.01</v>
      </c>
    </row>
    <row r="171" spans="1:11" x14ac:dyDescent="0.35">
      <c r="A171" s="5" t="s">
        <v>303</v>
      </c>
      <c r="B171" t="s">
        <v>423</v>
      </c>
      <c r="C171" s="6">
        <v>195</v>
      </c>
      <c r="D171" s="7">
        <v>0.02</v>
      </c>
      <c r="E171" s="6">
        <v>225</v>
      </c>
      <c r="F171" s="6">
        <v>145</v>
      </c>
      <c r="G171" s="6">
        <v>75</v>
      </c>
      <c r="H171" s="6">
        <v>5</v>
      </c>
      <c r="I171" s="7">
        <v>0.64</v>
      </c>
      <c r="J171" s="7">
        <v>0.33</v>
      </c>
      <c r="K171" s="15">
        <v>0.03</v>
      </c>
    </row>
    <row r="172" spans="1:11" x14ac:dyDescent="0.35">
      <c r="A172" s="5" t="s">
        <v>303</v>
      </c>
      <c r="B172" t="s">
        <v>424</v>
      </c>
      <c r="C172" s="6">
        <v>10420</v>
      </c>
      <c r="D172" s="7">
        <v>0.02</v>
      </c>
      <c r="E172" s="6">
        <v>10355</v>
      </c>
      <c r="F172" s="6">
        <v>6940</v>
      </c>
      <c r="G172" s="6">
        <v>3045</v>
      </c>
      <c r="H172" s="6">
        <v>365</v>
      </c>
      <c r="I172" s="7">
        <v>0.67</v>
      </c>
      <c r="J172" s="7">
        <v>0.28999999999999998</v>
      </c>
      <c r="K172" s="15">
        <v>0.04</v>
      </c>
    </row>
    <row r="173" spans="1:11" x14ac:dyDescent="0.35">
      <c r="A173" s="5" t="s">
        <v>304</v>
      </c>
      <c r="B173" t="s">
        <v>416</v>
      </c>
      <c r="C173" s="6">
        <v>280</v>
      </c>
      <c r="D173" s="7">
        <v>0.01</v>
      </c>
      <c r="E173" s="6">
        <v>260</v>
      </c>
      <c r="F173" s="6">
        <v>170</v>
      </c>
      <c r="G173" s="6">
        <v>85</v>
      </c>
      <c r="H173" s="6">
        <v>5</v>
      </c>
      <c r="I173" s="7">
        <v>0.65</v>
      </c>
      <c r="J173" s="7">
        <v>0.33</v>
      </c>
      <c r="K173" s="15">
        <v>0.03</v>
      </c>
    </row>
    <row r="174" spans="1:11" x14ac:dyDescent="0.35">
      <c r="A174" s="5" t="s">
        <v>304</v>
      </c>
      <c r="B174" t="s">
        <v>417</v>
      </c>
      <c r="C174" s="6">
        <v>1615</v>
      </c>
      <c r="D174" s="7">
        <v>0.01</v>
      </c>
      <c r="E174" s="6">
        <v>1510</v>
      </c>
      <c r="F174" s="6">
        <v>1055</v>
      </c>
      <c r="G174" s="6">
        <v>395</v>
      </c>
      <c r="H174" s="6">
        <v>55</v>
      </c>
      <c r="I174" s="7">
        <v>0.7</v>
      </c>
      <c r="J174" s="7">
        <v>0.26</v>
      </c>
      <c r="K174" s="15">
        <v>0.04</v>
      </c>
    </row>
    <row r="175" spans="1:11" x14ac:dyDescent="0.35">
      <c r="A175" s="5" t="s">
        <v>304</v>
      </c>
      <c r="B175" t="s">
        <v>418</v>
      </c>
      <c r="C175" s="6">
        <v>1685</v>
      </c>
      <c r="D175" s="7">
        <v>0.01</v>
      </c>
      <c r="E175" s="6">
        <v>1595</v>
      </c>
      <c r="F175" s="6">
        <v>1120</v>
      </c>
      <c r="G175" s="6">
        <v>455</v>
      </c>
      <c r="H175" s="6">
        <v>20</v>
      </c>
      <c r="I175" s="7">
        <v>0.7</v>
      </c>
      <c r="J175" s="7">
        <v>0.28999999999999998</v>
      </c>
      <c r="K175" s="15">
        <v>0.01</v>
      </c>
    </row>
    <row r="176" spans="1:11" x14ac:dyDescent="0.35">
      <c r="A176" s="5" t="s">
        <v>304</v>
      </c>
      <c r="B176" t="s">
        <v>419</v>
      </c>
      <c r="C176" s="6">
        <v>1200</v>
      </c>
      <c r="D176" s="7">
        <v>0.01</v>
      </c>
      <c r="E176" s="6">
        <v>1195</v>
      </c>
      <c r="F176" s="6">
        <v>840</v>
      </c>
      <c r="G176" s="6">
        <v>295</v>
      </c>
      <c r="H176" s="6">
        <v>65</v>
      </c>
      <c r="I176" s="7">
        <v>0.7</v>
      </c>
      <c r="J176" s="7">
        <v>0.25</v>
      </c>
      <c r="K176" s="15">
        <v>0.05</v>
      </c>
    </row>
    <row r="177" spans="1:11" x14ac:dyDescent="0.35">
      <c r="A177" s="5" t="s">
        <v>304</v>
      </c>
      <c r="B177" t="s">
        <v>420</v>
      </c>
      <c r="C177" s="6">
        <v>1240</v>
      </c>
      <c r="D177" s="7">
        <v>0.01</v>
      </c>
      <c r="E177" s="6">
        <v>1260</v>
      </c>
      <c r="F177" s="6">
        <v>830</v>
      </c>
      <c r="G177" s="6">
        <v>395</v>
      </c>
      <c r="H177" s="6">
        <v>40</v>
      </c>
      <c r="I177" s="7">
        <v>0.66</v>
      </c>
      <c r="J177" s="7">
        <v>0.31</v>
      </c>
      <c r="K177" s="15">
        <v>0.03</v>
      </c>
    </row>
    <row r="178" spans="1:11" x14ac:dyDescent="0.35">
      <c r="A178" s="5" t="s">
        <v>304</v>
      </c>
      <c r="B178" t="s">
        <v>421</v>
      </c>
      <c r="C178" s="6">
        <v>740</v>
      </c>
      <c r="D178" s="7">
        <v>0.01</v>
      </c>
      <c r="E178" s="6">
        <v>895</v>
      </c>
      <c r="F178" s="6">
        <v>490</v>
      </c>
      <c r="G178" s="6">
        <v>385</v>
      </c>
      <c r="H178" s="6">
        <v>20</v>
      </c>
      <c r="I178" s="7">
        <v>0.55000000000000004</v>
      </c>
      <c r="J178" s="7">
        <v>0.43</v>
      </c>
      <c r="K178" s="15">
        <v>0.02</v>
      </c>
    </row>
    <row r="179" spans="1:11" x14ac:dyDescent="0.35">
      <c r="A179" s="5" t="s">
        <v>304</v>
      </c>
      <c r="B179" t="s">
        <v>422</v>
      </c>
      <c r="C179" s="6">
        <v>685</v>
      </c>
      <c r="D179" s="7">
        <v>0.01</v>
      </c>
      <c r="E179" s="6">
        <v>680</v>
      </c>
      <c r="F179" s="6">
        <v>435</v>
      </c>
      <c r="G179" s="6">
        <v>235</v>
      </c>
      <c r="H179" s="6">
        <v>10</v>
      </c>
      <c r="I179" s="7">
        <v>0.64</v>
      </c>
      <c r="J179" s="7">
        <v>0.34</v>
      </c>
      <c r="K179" s="15">
        <v>0.02</v>
      </c>
    </row>
    <row r="180" spans="1:11" x14ac:dyDescent="0.35">
      <c r="A180" s="5" t="s">
        <v>304</v>
      </c>
      <c r="B180" t="s">
        <v>423</v>
      </c>
      <c r="C180" s="6">
        <v>165</v>
      </c>
      <c r="D180" s="7">
        <v>0.02</v>
      </c>
      <c r="E180" s="6">
        <v>175</v>
      </c>
      <c r="F180" s="6">
        <v>120</v>
      </c>
      <c r="G180" s="6">
        <v>50</v>
      </c>
      <c r="H180" s="6" t="s">
        <v>476</v>
      </c>
      <c r="I180" s="7">
        <v>0.7</v>
      </c>
      <c r="J180" s="6" t="s">
        <v>476</v>
      </c>
      <c r="K180" s="23" t="s">
        <v>476</v>
      </c>
    </row>
    <row r="181" spans="1:11" x14ac:dyDescent="0.35">
      <c r="A181" s="5" t="s">
        <v>304</v>
      </c>
      <c r="B181" t="s">
        <v>424</v>
      </c>
      <c r="C181" s="6">
        <v>7615</v>
      </c>
      <c r="D181" s="7">
        <v>0.01</v>
      </c>
      <c r="E181" s="6">
        <v>7570</v>
      </c>
      <c r="F181" s="6">
        <v>5055</v>
      </c>
      <c r="G181" s="6">
        <v>2295</v>
      </c>
      <c r="H181" s="6">
        <v>215</v>
      </c>
      <c r="I181" s="7">
        <v>0.67</v>
      </c>
      <c r="J181" s="7">
        <v>0.3</v>
      </c>
      <c r="K181" s="15">
        <v>0.03</v>
      </c>
    </row>
    <row r="182" spans="1:11" x14ac:dyDescent="0.35">
      <c r="A182" s="5" t="s">
        <v>305</v>
      </c>
      <c r="B182" t="s">
        <v>416</v>
      </c>
      <c r="C182" s="6">
        <v>55</v>
      </c>
      <c r="D182" s="7">
        <v>0</v>
      </c>
      <c r="E182" s="6">
        <v>55</v>
      </c>
      <c r="F182" s="6">
        <v>35</v>
      </c>
      <c r="G182" s="6">
        <v>20</v>
      </c>
      <c r="H182" s="6">
        <v>0</v>
      </c>
      <c r="I182" s="7">
        <v>0.64</v>
      </c>
      <c r="J182" s="7">
        <v>0.36</v>
      </c>
      <c r="K182" s="15">
        <v>0</v>
      </c>
    </row>
    <row r="183" spans="1:11" x14ac:dyDescent="0.35">
      <c r="A183" s="5" t="s">
        <v>305</v>
      </c>
      <c r="B183" t="s">
        <v>417</v>
      </c>
      <c r="C183" s="6">
        <v>340</v>
      </c>
      <c r="D183" s="7">
        <v>0</v>
      </c>
      <c r="E183" s="6">
        <v>325</v>
      </c>
      <c r="F183" s="6">
        <v>220</v>
      </c>
      <c r="G183" s="6">
        <v>95</v>
      </c>
      <c r="H183" s="6">
        <v>10</v>
      </c>
      <c r="I183" s="7">
        <v>0.68</v>
      </c>
      <c r="J183" s="7">
        <v>0.28999999999999998</v>
      </c>
      <c r="K183" s="15">
        <v>0.02</v>
      </c>
    </row>
    <row r="184" spans="1:11" x14ac:dyDescent="0.35">
      <c r="A184" s="5" t="s">
        <v>305</v>
      </c>
      <c r="B184" t="s">
        <v>418</v>
      </c>
      <c r="C184" s="6">
        <v>355</v>
      </c>
      <c r="D184" s="7">
        <v>0</v>
      </c>
      <c r="E184" s="6">
        <v>340</v>
      </c>
      <c r="F184" s="6">
        <v>225</v>
      </c>
      <c r="G184" s="6">
        <v>110</v>
      </c>
      <c r="H184" s="6">
        <v>5</v>
      </c>
      <c r="I184" s="7">
        <v>0.65</v>
      </c>
      <c r="J184" s="7">
        <v>0.33</v>
      </c>
      <c r="K184" s="15">
        <v>0.02</v>
      </c>
    </row>
    <row r="185" spans="1:11" x14ac:dyDescent="0.35">
      <c r="A185" s="5" t="s">
        <v>305</v>
      </c>
      <c r="B185" t="s">
        <v>419</v>
      </c>
      <c r="C185" s="6">
        <v>210</v>
      </c>
      <c r="D185" s="7">
        <v>0</v>
      </c>
      <c r="E185" s="6">
        <v>200</v>
      </c>
      <c r="F185" s="6">
        <v>145</v>
      </c>
      <c r="G185" s="6">
        <v>45</v>
      </c>
      <c r="H185" s="6">
        <v>10</v>
      </c>
      <c r="I185" s="7">
        <v>0.71</v>
      </c>
      <c r="J185" s="7">
        <v>0.23</v>
      </c>
      <c r="K185" s="15">
        <v>0.05</v>
      </c>
    </row>
    <row r="186" spans="1:11" x14ac:dyDescent="0.35">
      <c r="A186" s="5" t="s">
        <v>305</v>
      </c>
      <c r="B186" t="s">
        <v>420</v>
      </c>
      <c r="C186" s="6">
        <v>240</v>
      </c>
      <c r="D186" s="7">
        <v>0</v>
      </c>
      <c r="E186" s="6">
        <v>240</v>
      </c>
      <c r="F186" s="6">
        <v>140</v>
      </c>
      <c r="G186" s="6">
        <v>90</v>
      </c>
      <c r="H186" s="6">
        <v>5</v>
      </c>
      <c r="I186" s="7">
        <v>0.59</v>
      </c>
      <c r="J186" s="7">
        <v>0.38</v>
      </c>
      <c r="K186" s="15">
        <v>0.03</v>
      </c>
    </row>
    <row r="187" spans="1:11" x14ac:dyDescent="0.35">
      <c r="A187" s="5" t="s">
        <v>305</v>
      </c>
      <c r="B187" t="s">
        <v>421</v>
      </c>
      <c r="C187" s="6">
        <v>150</v>
      </c>
      <c r="D187" s="7">
        <v>0</v>
      </c>
      <c r="E187" s="6">
        <v>190</v>
      </c>
      <c r="F187" s="6">
        <v>90</v>
      </c>
      <c r="G187" s="6">
        <v>90</v>
      </c>
      <c r="H187" s="6">
        <v>5</v>
      </c>
      <c r="I187" s="7">
        <v>0.49</v>
      </c>
      <c r="J187" s="7">
        <v>0.48</v>
      </c>
      <c r="K187" s="15">
        <v>0.03</v>
      </c>
    </row>
    <row r="188" spans="1:11" x14ac:dyDescent="0.35">
      <c r="A188" s="5" t="s">
        <v>305</v>
      </c>
      <c r="B188" t="s">
        <v>422</v>
      </c>
      <c r="C188" s="6">
        <v>135</v>
      </c>
      <c r="D188" s="7">
        <v>0</v>
      </c>
      <c r="E188" s="6">
        <v>130</v>
      </c>
      <c r="F188" s="6">
        <v>70</v>
      </c>
      <c r="G188" s="6">
        <v>60</v>
      </c>
      <c r="H188" s="6" t="s">
        <v>476</v>
      </c>
      <c r="I188" s="7">
        <v>0.52</v>
      </c>
      <c r="J188" s="6" t="s">
        <v>476</v>
      </c>
      <c r="K188" s="23" t="s">
        <v>476</v>
      </c>
    </row>
    <row r="189" spans="1:11" x14ac:dyDescent="0.35">
      <c r="A189" s="5" t="s">
        <v>305</v>
      </c>
      <c r="B189" t="s">
        <v>423</v>
      </c>
      <c r="C189" s="6">
        <v>40</v>
      </c>
      <c r="D189" s="7">
        <v>0</v>
      </c>
      <c r="E189" s="6">
        <v>35</v>
      </c>
      <c r="F189" s="6">
        <v>25</v>
      </c>
      <c r="G189" s="6">
        <v>10</v>
      </c>
      <c r="H189" s="6" t="s">
        <v>476</v>
      </c>
      <c r="I189" s="7">
        <v>0.64</v>
      </c>
      <c r="J189" s="6" t="s">
        <v>476</v>
      </c>
      <c r="K189" s="23" t="s">
        <v>476</v>
      </c>
    </row>
    <row r="190" spans="1:11" x14ac:dyDescent="0.35">
      <c r="A190" s="5" t="s">
        <v>305</v>
      </c>
      <c r="B190" t="s">
        <v>424</v>
      </c>
      <c r="C190" s="6">
        <v>1525</v>
      </c>
      <c r="D190" s="7">
        <v>0</v>
      </c>
      <c r="E190" s="6">
        <v>1515</v>
      </c>
      <c r="F190" s="6">
        <v>945</v>
      </c>
      <c r="G190" s="6">
        <v>530</v>
      </c>
      <c r="H190" s="6">
        <v>40</v>
      </c>
      <c r="I190" s="7">
        <v>0.63</v>
      </c>
      <c r="J190" s="7">
        <v>0.35</v>
      </c>
      <c r="K190" s="15">
        <v>0.03</v>
      </c>
    </row>
    <row r="191" spans="1:11" x14ac:dyDescent="0.35">
      <c r="A191" s="5" t="s">
        <v>306</v>
      </c>
      <c r="B191" t="s">
        <v>416</v>
      </c>
      <c r="C191" s="6">
        <v>515</v>
      </c>
      <c r="D191" s="7">
        <v>0.03</v>
      </c>
      <c r="E191" s="6">
        <v>480</v>
      </c>
      <c r="F191" s="6">
        <v>365</v>
      </c>
      <c r="G191" s="6">
        <v>105</v>
      </c>
      <c r="H191" s="6">
        <v>10</v>
      </c>
      <c r="I191" s="7">
        <v>0.77</v>
      </c>
      <c r="J191" s="7">
        <v>0.22</v>
      </c>
      <c r="K191" s="15">
        <v>0.02</v>
      </c>
    </row>
    <row r="192" spans="1:11" x14ac:dyDescent="0.35">
      <c r="A192" s="5" t="s">
        <v>306</v>
      </c>
      <c r="B192" t="s">
        <v>417</v>
      </c>
      <c r="C192" s="6">
        <v>4450</v>
      </c>
      <c r="D192" s="7">
        <v>0.03</v>
      </c>
      <c r="E192" s="6">
        <v>4190</v>
      </c>
      <c r="F192" s="6">
        <v>2975</v>
      </c>
      <c r="G192" s="6">
        <v>1030</v>
      </c>
      <c r="H192" s="6">
        <v>190</v>
      </c>
      <c r="I192" s="7">
        <v>0.71</v>
      </c>
      <c r="J192" s="7">
        <v>0.25</v>
      </c>
      <c r="K192" s="15">
        <v>0.05</v>
      </c>
    </row>
    <row r="193" spans="1:11" x14ac:dyDescent="0.35">
      <c r="A193" s="5" t="s">
        <v>306</v>
      </c>
      <c r="B193" t="s">
        <v>418</v>
      </c>
      <c r="C193" s="6">
        <v>3755</v>
      </c>
      <c r="D193" s="7">
        <v>0.03</v>
      </c>
      <c r="E193" s="6">
        <v>3595</v>
      </c>
      <c r="F193" s="6">
        <v>2560</v>
      </c>
      <c r="G193" s="6">
        <v>975</v>
      </c>
      <c r="H193" s="6">
        <v>55</v>
      </c>
      <c r="I193" s="7">
        <v>0.71</v>
      </c>
      <c r="J193" s="7">
        <v>0.27</v>
      </c>
      <c r="K193" s="15">
        <v>0.02</v>
      </c>
    </row>
    <row r="194" spans="1:11" x14ac:dyDescent="0.35">
      <c r="A194" s="5" t="s">
        <v>306</v>
      </c>
      <c r="B194" t="s">
        <v>419</v>
      </c>
      <c r="C194" s="6">
        <v>2715</v>
      </c>
      <c r="D194" s="7">
        <v>0.03</v>
      </c>
      <c r="E194" s="6">
        <v>2715</v>
      </c>
      <c r="F194" s="6">
        <v>1940</v>
      </c>
      <c r="G194" s="6">
        <v>565</v>
      </c>
      <c r="H194" s="6">
        <v>210</v>
      </c>
      <c r="I194" s="7">
        <v>0.72</v>
      </c>
      <c r="J194" s="7">
        <v>0.21</v>
      </c>
      <c r="K194" s="15">
        <v>0.08</v>
      </c>
    </row>
    <row r="195" spans="1:11" x14ac:dyDescent="0.35">
      <c r="A195" s="5" t="s">
        <v>306</v>
      </c>
      <c r="B195" t="s">
        <v>420</v>
      </c>
      <c r="C195" s="6">
        <v>2835</v>
      </c>
      <c r="D195" s="7">
        <v>0.03</v>
      </c>
      <c r="E195" s="6">
        <v>2920</v>
      </c>
      <c r="F195" s="6">
        <v>2005</v>
      </c>
      <c r="G195" s="6">
        <v>830</v>
      </c>
      <c r="H195" s="6">
        <v>90</v>
      </c>
      <c r="I195" s="7">
        <v>0.69</v>
      </c>
      <c r="J195" s="7">
        <v>0.28000000000000003</v>
      </c>
      <c r="K195" s="15">
        <v>0.03</v>
      </c>
    </row>
    <row r="196" spans="1:11" x14ac:dyDescent="0.35">
      <c r="A196" s="5" t="s">
        <v>306</v>
      </c>
      <c r="B196" t="s">
        <v>421</v>
      </c>
      <c r="C196" s="6">
        <v>1545</v>
      </c>
      <c r="D196" s="7">
        <v>0.03</v>
      </c>
      <c r="E196" s="6">
        <v>1820</v>
      </c>
      <c r="F196" s="6">
        <v>1085</v>
      </c>
      <c r="G196" s="6">
        <v>700</v>
      </c>
      <c r="H196" s="6">
        <v>35</v>
      </c>
      <c r="I196" s="7">
        <v>0.59</v>
      </c>
      <c r="J196" s="7">
        <v>0.38</v>
      </c>
      <c r="K196" s="15">
        <v>0.02</v>
      </c>
    </row>
    <row r="197" spans="1:11" x14ac:dyDescent="0.35">
      <c r="A197" s="5" t="s">
        <v>306</v>
      </c>
      <c r="B197" t="s">
        <v>422</v>
      </c>
      <c r="C197" s="6">
        <v>1490</v>
      </c>
      <c r="D197" s="7">
        <v>0.03</v>
      </c>
      <c r="E197" s="6">
        <v>1460</v>
      </c>
      <c r="F197" s="6">
        <v>990</v>
      </c>
      <c r="G197" s="6">
        <v>460</v>
      </c>
      <c r="H197" s="6">
        <v>10</v>
      </c>
      <c r="I197" s="7">
        <v>0.68</v>
      </c>
      <c r="J197" s="7">
        <v>0.32</v>
      </c>
      <c r="K197" s="15">
        <v>0.01</v>
      </c>
    </row>
    <row r="198" spans="1:11" x14ac:dyDescent="0.35">
      <c r="A198" s="5" t="s">
        <v>306</v>
      </c>
      <c r="B198" t="s">
        <v>423</v>
      </c>
      <c r="C198" s="6">
        <v>340</v>
      </c>
      <c r="D198" s="7">
        <v>0.03</v>
      </c>
      <c r="E198" s="6">
        <v>330</v>
      </c>
      <c r="F198" s="6">
        <v>205</v>
      </c>
      <c r="G198" s="6">
        <v>125</v>
      </c>
      <c r="H198" s="6" t="s">
        <v>476</v>
      </c>
      <c r="I198" s="7">
        <v>0.62</v>
      </c>
      <c r="J198" s="6" t="s">
        <v>476</v>
      </c>
      <c r="K198" s="23" t="s">
        <v>476</v>
      </c>
    </row>
    <row r="199" spans="1:11" x14ac:dyDescent="0.35">
      <c r="A199" s="5" t="s">
        <v>306</v>
      </c>
      <c r="B199" t="s">
        <v>424</v>
      </c>
      <c r="C199" s="6">
        <v>17645</v>
      </c>
      <c r="D199" s="7">
        <v>0.03</v>
      </c>
      <c r="E199" s="6">
        <v>17520</v>
      </c>
      <c r="F199" s="6">
        <v>12125</v>
      </c>
      <c r="G199" s="6">
        <v>4790</v>
      </c>
      <c r="H199" s="6">
        <v>600</v>
      </c>
      <c r="I199" s="7">
        <v>0.69</v>
      </c>
      <c r="J199" s="7">
        <v>0.27</v>
      </c>
      <c r="K199" s="15">
        <v>0.03</v>
      </c>
    </row>
    <row r="200" spans="1:11" x14ac:dyDescent="0.35">
      <c r="A200" s="5" t="s">
        <v>307</v>
      </c>
      <c r="B200" t="s">
        <v>416</v>
      </c>
      <c r="C200" s="6">
        <v>1450</v>
      </c>
      <c r="D200" s="7">
        <v>7.0000000000000007E-2</v>
      </c>
      <c r="E200" s="6">
        <v>1315</v>
      </c>
      <c r="F200" s="6">
        <v>970</v>
      </c>
      <c r="G200" s="6">
        <v>325</v>
      </c>
      <c r="H200" s="6">
        <v>20</v>
      </c>
      <c r="I200" s="7">
        <v>0.74</v>
      </c>
      <c r="J200" s="7">
        <v>0.25</v>
      </c>
      <c r="K200" s="15">
        <v>0.02</v>
      </c>
    </row>
    <row r="201" spans="1:11" x14ac:dyDescent="0.35">
      <c r="A201" s="5" t="s">
        <v>307</v>
      </c>
      <c r="B201" t="s">
        <v>417</v>
      </c>
      <c r="C201" s="6">
        <v>10035</v>
      </c>
      <c r="D201" s="7">
        <v>0.08</v>
      </c>
      <c r="E201" s="6">
        <v>9510</v>
      </c>
      <c r="F201" s="6">
        <v>6605</v>
      </c>
      <c r="G201" s="6">
        <v>2505</v>
      </c>
      <c r="H201" s="6">
        <v>405</v>
      </c>
      <c r="I201" s="7">
        <v>0.69</v>
      </c>
      <c r="J201" s="7">
        <v>0.26</v>
      </c>
      <c r="K201" s="15">
        <v>0.04</v>
      </c>
    </row>
    <row r="202" spans="1:11" x14ac:dyDescent="0.35">
      <c r="A202" s="5" t="s">
        <v>307</v>
      </c>
      <c r="B202" t="s">
        <v>418</v>
      </c>
      <c r="C202" s="6">
        <v>9560</v>
      </c>
      <c r="D202" s="7">
        <v>0.08</v>
      </c>
      <c r="E202" s="6">
        <v>9050</v>
      </c>
      <c r="F202" s="6">
        <v>6265</v>
      </c>
      <c r="G202" s="6">
        <v>2605</v>
      </c>
      <c r="H202" s="6">
        <v>175</v>
      </c>
      <c r="I202" s="7">
        <v>0.69</v>
      </c>
      <c r="J202" s="7">
        <v>0.28999999999999998</v>
      </c>
      <c r="K202" s="15">
        <v>0.02</v>
      </c>
    </row>
    <row r="203" spans="1:11" x14ac:dyDescent="0.35">
      <c r="A203" s="5" t="s">
        <v>307</v>
      </c>
      <c r="B203" t="s">
        <v>419</v>
      </c>
      <c r="C203" s="6">
        <v>6685</v>
      </c>
      <c r="D203" s="7">
        <v>0.08</v>
      </c>
      <c r="E203" s="6">
        <v>6435</v>
      </c>
      <c r="F203" s="6">
        <v>4535</v>
      </c>
      <c r="G203" s="6">
        <v>1500</v>
      </c>
      <c r="H203" s="6">
        <v>405</v>
      </c>
      <c r="I203" s="7">
        <v>0.7</v>
      </c>
      <c r="J203" s="7">
        <v>0.23</v>
      </c>
      <c r="K203" s="15">
        <v>0.06</v>
      </c>
    </row>
    <row r="204" spans="1:11" x14ac:dyDescent="0.35">
      <c r="A204" s="5" t="s">
        <v>307</v>
      </c>
      <c r="B204" t="s">
        <v>420</v>
      </c>
      <c r="C204" s="6">
        <v>6500</v>
      </c>
      <c r="D204" s="7">
        <v>0.08</v>
      </c>
      <c r="E204" s="6">
        <v>6935</v>
      </c>
      <c r="F204" s="6">
        <v>4590</v>
      </c>
      <c r="G204" s="6">
        <v>2145</v>
      </c>
      <c r="H204" s="6">
        <v>205</v>
      </c>
      <c r="I204" s="7">
        <v>0.66</v>
      </c>
      <c r="J204" s="7">
        <v>0.31</v>
      </c>
      <c r="K204" s="15">
        <v>0.03</v>
      </c>
    </row>
    <row r="205" spans="1:11" x14ac:dyDescent="0.35">
      <c r="A205" s="5" t="s">
        <v>307</v>
      </c>
      <c r="B205" t="s">
        <v>421</v>
      </c>
      <c r="C205" s="6">
        <v>4115</v>
      </c>
      <c r="D205" s="7">
        <v>0.08</v>
      </c>
      <c r="E205" s="6">
        <v>4795</v>
      </c>
      <c r="F205" s="6">
        <v>2840</v>
      </c>
      <c r="G205" s="6">
        <v>1865</v>
      </c>
      <c r="H205" s="6">
        <v>90</v>
      </c>
      <c r="I205" s="7">
        <v>0.59</v>
      </c>
      <c r="J205" s="7">
        <v>0.39</v>
      </c>
      <c r="K205" s="15">
        <v>0.02</v>
      </c>
    </row>
    <row r="206" spans="1:11" x14ac:dyDescent="0.35">
      <c r="A206" s="5" t="s">
        <v>307</v>
      </c>
      <c r="B206" t="s">
        <v>422</v>
      </c>
      <c r="C206" s="6">
        <v>3750</v>
      </c>
      <c r="D206" s="7">
        <v>0.08</v>
      </c>
      <c r="E206" s="6">
        <v>3775</v>
      </c>
      <c r="F206" s="6">
        <v>2430</v>
      </c>
      <c r="G206" s="6">
        <v>1290</v>
      </c>
      <c r="H206" s="6">
        <v>55</v>
      </c>
      <c r="I206" s="7">
        <v>0.64</v>
      </c>
      <c r="J206" s="7">
        <v>0.34</v>
      </c>
      <c r="K206" s="15">
        <v>0.01</v>
      </c>
    </row>
    <row r="207" spans="1:11" x14ac:dyDescent="0.35">
      <c r="A207" s="5" t="s">
        <v>307</v>
      </c>
      <c r="B207" t="s">
        <v>423</v>
      </c>
      <c r="C207" s="6">
        <v>915</v>
      </c>
      <c r="D207" s="7">
        <v>0.08</v>
      </c>
      <c r="E207" s="6">
        <v>870</v>
      </c>
      <c r="F207" s="6">
        <v>630</v>
      </c>
      <c r="G207" s="6">
        <v>225</v>
      </c>
      <c r="H207" s="6">
        <v>20</v>
      </c>
      <c r="I207" s="7">
        <v>0.72</v>
      </c>
      <c r="J207" s="7">
        <v>0.26</v>
      </c>
      <c r="K207" s="15">
        <v>0.02</v>
      </c>
    </row>
    <row r="208" spans="1:11" x14ac:dyDescent="0.35">
      <c r="A208" s="5" t="s">
        <v>307</v>
      </c>
      <c r="B208" t="s">
        <v>424</v>
      </c>
      <c r="C208" s="6">
        <v>43000</v>
      </c>
      <c r="D208" s="7">
        <v>0.08</v>
      </c>
      <c r="E208" s="6">
        <v>42690</v>
      </c>
      <c r="F208" s="6">
        <v>28860</v>
      </c>
      <c r="G208" s="6">
        <v>12455</v>
      </c>
      <c r="H208" s="6">
        <v>1370</v>
      </c>
      <c r="I208" s="7">
        <v>0.68</v>
      </c>
      <c r="J208" s="7">
        <v>0.28999999999999998</v>
      </c>
      <c r="K208" s="15">
        <v>0.03</v>
      </c>
    </row>
    <row r="209" spans="1:11" x14ac:dyDescent="0.35">
      <c r="A209" s="5" t="s">
        <v>308</v>
      </c>
      <c r="B209" t="s">
        <v>416</v>
      </c>
      <c r="C209" s="6">
        <v>55</v>
      </c>
      <c r="D209" s="7">
        <v>0</v>
      </c>
      <c r="E209" s="6">
        <v>55</v>
      </c>
      <c r="F209" s="6">
        <v>30</v>
      </c>
      <c r="G209" s="6">
        <v>25</v>
      </c>
      <c r="H209" s="6">
        <v>0</v>
      </c>
      <c r="I209" s="7">
        <v>0.52</v>
      </c>
      <c r="J209" s="7">
        <v>0.48</v>
      </c>
      <c r="K209" s="15">
        <v>0</v>
      </c>
    </row>
    <row r="210" spans="1:11" x14ac:dyDescent="0.35">
      <c r="A210" s="5" t="s">
        <v>308</v>
      </c>
      <c r="B210" t="s">
        <v>417</v>
      </c>
      <c r="C210" s="6">
        <v>215</v>
      </c>
      <c r="D210" s="7">
        <v>0</v>
      </c>
      <c r="E210" s="6">
        <v>200</v>
      </c>
      <c r="F210" s="6">
        <v>135</v>
      </c>
      <c r="G210" s="6">
        <v>55</v>
      </c>
      <c r="H210" s="6">
        <v>10</v>
      </c>
      <c r="I210" s="7">
        <v>0.68</v>
      </c>
      <c r="J210" s="7">
        <v>0.27</v>
      </c>
      <c r="K210" s="15">
        <v>0.05</v>
      </c>
    </row>
    <row r="211" spans="1:11" x14ac:dyDescent="0.35">
      <c r="A211" s="5" t="s">
        <v>308</v>
      </c>
      <c r="B211" t="s">
        <v>418</v>
      </c>
      <c r="C211" s="6">
        <v>275</v>
      </c>
      <c r="D211" s="7">
        <v>0</v>
      </c>
      <c r="E211" s="6">
        <v>255</v>
      </c>
      <c r="F211" s="6">
        <v>175</v>
      </c>
      <c r="G211" s="6">
        <v>80</v>
      </c>
      <c r="H211" s="6">
        <v>5</v>
      </c>
      <c r="I211" s="7">
        <v>0.68</v>
      </c>
      <c r="J211" s="7">
        <v>0.31</v>
      </c>
      <c r="K211" s="15">
        <v>0.01</v>
      </c>
    </row>
    <row r="212" spans="1:11" x14ac:dyDescent="0.35">
      <c r="A212" s="5" t="s">
        <v>308</v>
      </c>
      <c r="B212" t="s">
        <v>419</v>
      </c>
      <c r="C212" s="6">
        <v>140</v>
      </c>
      <c r="D212" s="7">
        <v>0</v>
      </c>
      <c r="E212" s="6">
        <v>150</v>
      </c>
      <c r="F212" s="6">
        <v>95</v>
      </c>
      <c r="G212" s="6">
        <v>50</v>
      </c>
      <c r="H212" s="6">
        <v>10</v>
      </c>
      <c r="I212" s="7">
        <v>0.62</v>
      </c>
      <c r="J212" s="7">
        <v>0.32</v>
      </c>
      <c r="K212" s="15">
        <v>7.0000000000000007E-2</v>
      </c>
    </row>
    <row r="213" spans="1:11" x14ac:dyDescent="0.35">
      <c r="A213" s="5" t="s">
        <v>308</v>
      </c>
      <c r="B213" t="s">
        <v>420</v>
      </c>
      <c r="C213" s="6">
        <v>205</v>
      </c>
      <c r="D213" s="7">
        <v>0</v>
      </c>
      <c r="E213" s="6">
        <v>200</v>
      </c>
      <c r="F213" s="6">
        <v>125</v>
      </c>
      <c r="G213" s="6">
        <v>70</v>
      </c>
      <c r="H213" s="6">
        <v>5</v>
      </c>
      <c r="I213" s="7">
        <v>0.64</v>
      </c>
      <c r="J213" s="7">
        <v>0.35</v>
      </c>
      <c r="K213" s="15">
        <v>0.02</v>
      </c>
    </row>
    <row r="214" spans="1:11" x14ac:dyDescent="0.35">
      <c r="A214" s="5" t="s">
        <v>308</v>
      </c>
      <c r="B214" t="s">
        <v>421</v>
      </c>
      <c r="C214" s="6">
        <v>125</v>
      </c>
      <c r="D214" s="7">
        <v>0</v>
      </c>
      <c r="E214" s="6">
        <v>145</v>
      </c>
      <c r="F214" s="6">
        <v>65</v>
      </c>
      <c r="G214" s="6">
        <v>80</v>
      </c>
      <c r="H214" s="6" t="s">
        <v>476</v>
      </c>
      <c r="I214" s="6" t="s">
        <v>476</v>
      </c>
      <c r="J214" s="7">
        <v>0.53</v>
      </c>
      <c r="K214" s="23" t="s">
        <v>476</v>
      </c>
    </row>
    <row r="215" spans="1:11" x14ac:dyDescent="0.35">
      <c r="A215" s="5" t="s">
        <v>308</v>
      </c>
      <c r="B215" t="s">
        <v>422</v>
      </c>
      <c r="C215" s="6">
        <v>90</v>
      </c>
      <c r="D215" s="7">
        <v>0</v>
      </c>
      <c r="E215" s="6">
        <v>85</v>
      </c>
      <c r="F215" s="6">
        <v>45</v>
      </c>
      <c r="G215" s="6">
        <v>40</v>
      </c>
      <c r="H215" s="6" t="s">
        <v>476</v>
      </c>
      <c r="I215" s="7">
        <v>0.51</v>
      </c>
      <c r="J215" s="6" t="s">
        <v>476</v>
      </c>
      <c r="K215" s="23" t="s">
        <v>476</v>
      </c>
    </row>
    <row r="216" spans="1:11" x14ac:dyDescent="0.35">
      <c r="A216" s="5" t="s">
        <v>308</v>
      </c>
      <c r="B216" t="s">
        <v>423</v>
      </c>
      <c r="C216" s="6">
        <v>20</v>
      </c>
      <c r="D216" s="7">
        <v>0</v>
      </c>
      <c r="E216" s="6">
        <v>25</v>
      </c>
      <c r="F216" s="6">
        <v>15</v>
      </c>
      <c r="G216" s="6">
        <v>10</v>
      </c>
      <c r="H216" s="6">
        <v>0</v>
      </c>
      <c r="I216" s="7">
        <v>0.65</v>
      </c>
      <c r="J216" s="7">
        <v>0.35</v>
      </c>
      <c r="K216" s="15">
        <v>0</v>
      </c>
    </row>
    <row r="217" spans="1:11" x14ac:dyDescent="0.35">
      <c r="A217" s="5" t="s">
        <v>308</v>
      </c>
      <c r="B217" t="s">
        <v>424</v>
      </c>
      <c r="C217" s="6">
        <v>1125</v>
      </c>
      <c r="D217" s="7">
        <v>0</v>
      </c>
      <c r="E217" s="6">
        <v>1120</v>
      </c>
      <c r="F217" s="6">
        <v>685</v>
      </c>
      <c r="G217" s="6">
        <v>405</v>
      </c>
      <c r="H217" s="6">
        <v>30</v>
      </c>
      <c r="I217" s="7">
        <v>0.61</v>
      </c>
      <c r="J217" s="7">
        <v>0.36</v>
      </c>
      <c r="K217" s="15">
        <v>0.03</v>
      </c>
    </row>
    <row r="218" spans="1:11" x14ac:dyDescent="0.35">
      <c r="A218" s="5" t="s">
        <v>309</v>
      </c>
      <c r="B218" t="s">
        <v>416</v>
      </c>
      <c r="C218" s="6">
        <v>410</v>
      </c>
      <c r="D218" s="7">
        <v>0.02</v>
      </c>
      <c r="E218" s="6">
        <v>375</v>
      </c>
      <c r="F218" s="6">
        <v>250</v>
      </c>
      <c r="G218" s="6">
        <v>120</v>
      </c>
      <c r="H218" s="6">
        <v>5</v>
      </c>
      <c r="I218" s="7">
        <v>0.66</v>
      </c>
      <c r="J218" s="7">
        <v>0.33</v>
      </c>
      <c r="K218" s="15">
        <v>0.01</v>
      </c>
    </row>
    <row r="219" spans="1:11" x14ac:dyDescent="0.35">
      <c r="A219" s="5" t="s">
        <v>309</v>
      </c>
      <c r="B219" t="s">
        <v>417</v>
      </c>
      <c r="C219" s="6">
        <v>2250</v>
      </c>
      <c r="D219" s="7">
        <v>0.02</v>
      </c>
      <c r="E219" s="6">
        <v>2120</v>
      </c>
      <c r="F219" s="6">
        <v>1480</v>
      </c>
      <c r="G219" s="6">
        <v>555</v>
      </c>
      <c r="H219" s="6">
        <v>85</v>
      </c>
      <c r="I219" s="7">
        <v>0.7</v>
      </c>
      <c r="J219" s="7">
        <v>0.26</v>
      </c>
      <c r="K219" s="15">
        <v>0.04</v>
      </c>
    </row>
    <row r="220" spans="1:11" x14ac:dyDescent="0.35">
      <c r="A220" s="5" t="s">
        <v>309</v>
      </c>
      <c r="B220" t="s">
        <v>418</v>
      </c>
      <c r="C220" s="6">
        <v>2480</v>
      </c>
      <c r="D220" s="7">
        <v>0.02</v>
      </c>
      <c r="E220" s="6">
        <v>2265</v>
      </c>
      <c r="F220" s="6">
        <v>1610</v>
      </c>
      <c r="G220" s="6">
        <v>625</v>
      </c>
      <c r="H220" s="6">
        <v>30</v>
      </c>
      <c r="I220" s="7">
        <v>0.71</v>
      </c>
      <c r="J220" s="7">
        <v>0.28000000000000003</v>
      </c>
      <c r="K220" s="15">
        <v>0.01</v>
      </c>
    </row>
    <row r="221" spans="1:11" x14ac:dyDescent="0.35">
      <c r="A221" s="5" t="s">
        <v>309</v>
      </c>
      <c r="B221" t="s">
        <v>419</v>
      </c>
      <c r="C221" s="6">
        <v>1700</v>
      </c>
      <c r="D221" s="7">
        <v>0.02</v>
      </c>
      <c r="E221" s="6">
        <v>1750</v>
      </c>
      <c r="F221" s="6">
        <v>1240</v>
      </c>
      <c r="G221" s="6">
        <v>420</v>
      </c>
      <c r="H221" s="6">
        <v>90</v>
      </c>
      <c r="I221" s="7">
        <v>0.71</v>
      </c>
      <c r="J221" s="7">
        <v>0.24</v>
      </c>
      <c r="K221" s="15">
        <v>0.05</v>
      </c>
    </row>
    <row r="222" spans="1:11" x14ac:dyDescent="0.35">
      <c r="A222" s="5" t="s">
        <v>309</v>
      </c>
      <c r="B222" t="s">
        <v>420</v>
      </c>
      <c r="C222" s="6">
        <v>1955</v>
      </c>
      <c r="D222" s="7">
        <v>0.02</v>
      </c>
      <c r="E222" s="6">
        <v>1955</v>
      </c>
      <c r="F222" s="6">
        <v>1225</v>
      </c>
      <c r="G222" s="6">
        <v>660</v>
      </c>
      <c r="H222" s="6">
        <v>70</v>
      </c>
      <c r="I222" s="7">
        <v>0.63</v>
      </c>
      <c r="J222" s="7">
        <v>0.34</v>
      </c>
      <c r="K222" s="15">
        <v>0.04</v>
      </c>
    </row>
    <row r="223" spans="1:11" x14ac:dyDescent="0.35">
      <c r="A223" s="5" t="s">
        <v>309</v>
      </c>
      <c r="B223" t="s">
        <v>421</v>
      </c>
      <c r="C223" s="6">
        <v>1265</v>
      </c>
      <c r="D223" s="7">
        <v>0.02</v>
      </c>
      <c r="E223" s="6">
        <v>1510</v>
      </c>
      <c r="F223" s="6">
        <v>810</v>
      </c>
      <c r="G223" s="6">
        <v>665</v>
      </c>
      <c r="H223" s="6">
        <v>35</v>
      </c>
      <c r="I223" s="7">
        <v>0.54</v>
      </c>
      <c r="J223" s="7">
        <v>0.44</v>
      </c>
      <c r="K223" s="15">
        <v>0.02</v>
      </c>
    </row>
    <row r="224" spans="1:11" x14ac:dyDescent="0.35">
      <c r="A224" s="5" t="s">
        <v>309</v>
      </c>
      <c r="B224" t="s">
        <v>422</v>
      </c>
      <c r="C224" s="6">
        <v>1045</v>
      </c>
      <c r="D224" s="7">
        <v>0.02</v>
      </c>
      <c r="E224" s="6">
        <v>1045</v>
      </c>
      <c r="F224" s="6">
        <v>685</v>
      </c>
      <c r="G224" s="6">
        <v>355</v>
      </c>
      <c r="H224" s="6">
        <v>5</v>
      </c>
      <c r="I224" s="7">
        <v>0.65</v>
      </c>
      <c r="J224" s="7">
        <v>0.34</v>
      </c>
      <c r="K224" s="15">
        <v>0.01</v>
      </c>
    </row>
    <row r="225" spans="1:11" x14ac:dyDescent="0.35">
      <c r="A225" s="5" t="s">
        <v>309</v>
      </c>
      <c r="B225" t="s">
        <v>423</v>
      </c>
      <c r="C225" s="6">
        <v>260</v>
      </c>
      <c r="D225" s="7">
        <v>0.02</v>
      </c>
      <c r="E225" s="6">
        <v>255</v>
      </c>
      <c r="F225" s="6">
        <v>175</v>
      </c>
      <c r="G225" s="6">
        <v>75</v>
      </c>
      <c r="H225" s="6">
        <v>5</v>
      </c>
      <c r="I225" s="7">
        <v>0.69</v>
      </c>
      <c r="J225" s="7">
        <v>0.3</v>
      </c>
      <c r="K225" s="15">
        <v>0.02</v>
      </c>
    </row>
    <row r="226" spans="1:11" x14ac:dyDescent="0.35">
      <c r="A226" s="5" t="s">
        <v>309</v>
      </c>
      <c r="B226" t="s">
        <v>424</v>
      </c>
      <c r="C226" s="6">
        <v>11365</v>
      </c>
      <c r="D226" s="7">
        <v>0.02</v>
      </c>
      <c r="E226" s="6">
        <v>11275</v>
      </c>
      <c r="F226" s="6">
        <v>7465</v>
      </c>
      <c r="G226" s="6">
        <v>3480</v>
      </c>
      <c r="H226" s="6">
        <v>330</v>
      </c>
      <c r="I226" s="7">
        <v>0.66</v>
      </c>
      <c r="J226" s="7">
        <v>0.31</v>
      </c>
      <c r="K226" s="15">
        <v>0.03</v>
      </c>
    </row>
    <row r="227" spans="1:11" x14ac:dyDescent="0.35">
      <c r="A227" s="5" t="s">
        <v>310</v>
      </c>
      <c r="B227" t="s">
        <v>416</v>
      </c>
      <c r="C227" s="6">
        <v>630</v>
      </c>
      <c r="D227" s="7">
        <v>0.03</v>
      </c>
      <c r="E227" s="6">
        <v>585</v>
      </c>
      <c r="F227" s="6">
        <v>430</v>
      </c>
      <c r="G227" s="6">
        <v>145</v>
      </c>
      <c r="H227" s="6">
        <v>10</v>
      </c>
      <c r="I227" s="7">
        <v>0.73</v>
      </c>
      <c r="J227" s="7">
        <v>0.25</v>
      </c>
      <c r="K227" s="15">
        <v>0.01</v>
      </c>
    </row>
    <row r="228" spans="1:11" x14ac:dyDescent="0.35">
      <c r="A228" s="5" t="s">
        <v>310</v>
      </c>
      <c r="B228" t="s">
        <v>417</v>
      </c>
      <c r="C228" s="6">
        <v>4180</v>
      </c>
      <c r="D228" s="7">
        <v>0.03</v>
      </c>
      <c r="E228" s="6">
        <v>3985</v>
      </c>
      <c r="F228" s="6">
        <v>2715</v>
      </c>
      <c r="G228" s="6">
        <v>1100</v>
      </c>
      <c r="H228" s="6">
        <v>170</v>
      </c>
      <c r="I228" s="7">
        <v>0.68</v>
      </c>
      <c r="J228" s="7">
        <v>0.28000000000000003</v>
      </c>
      <c r="K228" s="15">
        <v>0.04</v>
      </c>
    </row>
    <row r="229" spans="1:11" x14ac:dyDescent="0.35">
      <c r="A229" s="5" t="s">
        <v>310</v>
      </c>
      <c r="B229" t="s">
        <v>418</v>
      </c>
      <c r="C229" s="6">
        <v>3860</v>
      </c>
      <c r="D229" s="7">
        <v>0.03</v>
      </c>
      <c r="E229" s="6">
        <v>3585</v>
      </c>
      <c r="F229" s="6">
        <v>2500</v>
      </c>
      <c r="G229" s="6">
        <v>990</v>
      </c>
      <c r="H229" s="6">
        <v>95</v>
      </c>
      <c r="I229" s="7">
        <v>0.7</v>
      </c>
      <c r="J229" s="7">
        <v>0.28000000000000003</v>
      </c>
      <c r="K229" s="15">
        <v>0.03</v>
      </c>
    </row>
    <row r="230" spans="1:11" x14ac:dyDescent="0.35">
      <c r="A230" s="5" t="s">
        <v>310</v>
      </c>
      <c r="B230" t="s">
        <v>419</v>
      </c>
      <c r="C230" s="6">
        <v>2615</v>
      </c>
      <c r="D230" s="7">
        <v>0.03</v>
      </c>
      <c r="E230" s="6">
        <v>2600</v>
      </c>
      <c r="F230" s="6">
        <v>1780</v>
      </c>
      <c r="G230" s="6">
        <v>675</v>
      </c>
      <c r="H230" s="6">
        <v>140</v>
      </c>
      <c r="I230" s="7">
        <v>0.69</v>
      </c>
      <c r="J230" s="7">
        <v>0.26</v>
      </c>
      <c r="K230" s="15">
        <v>0.05</v>
      </c>
    </row>
    <row r="231" spans="1:11" x14ac:dyDescent="0.35">
      <c r="A231" s="5" t="s">
        <v>310</v>
      </c>
      <c r="B231" t="s">
        <v>420</v>
      </c>
      <c r="C231" s="6">
        <v>2880</v>
      </c>
      <c r="D231" s="7">
        <v>0.03</v>
      </c>
      <c r="E231" s="6">
        <v>2985</v>
      </c>
      <c r="F231" s="6">
        <v>1930</v>
      </c>
      <c r="G231" s="6">
        <v>960</v>
      </c>
      <c r="H231" s="6">
        <v>90</v>
      </c>
      <c r="I231" s="7">
        <v>0.65</v>
      </c>
      <c r="J231" s="7">
        <v>0.32</v>
      </c>
      <c r="K231" s="15">
        <v>0.03</v>
      </c>
    </row>
    <row r="232" spans="1:11" x14ac:dyDescent="0.35">
      <c r="A232" s="5" t="s">
        <v>310</v>
      </c>
      <c r="B232" t="s">
        <v>421</v>
      </c>
      <c r="C232" s="6">
        <v>1800</v>
      </c>
      <c r="D232" s="7">
        <v>0.03</v>
      </c>
      <c r="E232" s="6">
        <v>2110</v>
      </c>
      <c r="F232" s="6">
        <v>1175</v>
      </c>
      <c r="G232" s="6">
        <v>905</v>
      </c>
      <c r="H232" s="6">
        <v>30</v>
      </c>
      <c r="I232" s="7">
        <v>0.56000000000000005</v>
      </c>
      <c r="J232" s="7">
        <v>0.43</v>
      </c>
      <c r="K232" s="15">
        <v>0.02</v>
      </c>
    </row>
    <row r="233" spans="1:11" x14ac:dyDescent="0.35">
      <c r="A233" s="5" t="s">
        <v>310</v>
      </c>
      <c r="B233" t="s">
        <v>422</v>
      </c>
      <c r="C233" s="6">
        <v>1540</v>
      </c>
      <c r="D233" s="7">
        <v>0.03</v>
      </c>
      <c r="E233" s="6">
        <v>1535</v>
      </c>
      <c r="F233" s="6">
        <v>1000</v>
      </c>
      <c r="G233" s="6">
        <v>505</v>
      </c>
      <c r="H233" s="6">
        <v>30</v>
      </c>
      <c r="I233" s="7">
        <v>0.65</v>
      </c>
      <c r="J233" s="7">
        <v>0.33</v>
      </c>
      <c r="K233" s="15">
        <v>0.02</v>
      </c>
    </row>
    <row r="234" spans="1:11" x14ac:dyDescent="0.35">
      <c r="A234" s="5" t="s">
        <v>310</v>
      </c>
      <c r="B234" t="s">
        <v>423</v>
      </c>
      <c r="C234" s="6">
        <v>380</v>
      </c>
      <c r="D234" s="7">
        <v>0.03</v>
      </c>
      <c r="E234" s="6">
        <v>360</v>
      </c>
      <c r="F234" s="6">
        <v>245</v>
      </c>
      <c r="G234" s="6">
        <v>105</v>
      </c>
      <c r="H234" s="6">
        <v>10</v>
      </c>
      <c r="I234" s="7">
        <v>0.68</v>
      </c>
      <c r="J234" s="7">
        <v>0.28999999999999998</v>
      </c>
      <c r="K234" s="15">
        <v>0.03</v>
      </c>
    </row>
    <row r="235" spans="1:11" x14ac:dyDescent="0.35">
      <c r="A235" s="5" t="s">
        <v>310</v>
      </c>
      <c r="B235" t="s">
        <v>424</v>
      </c>
      <c r="C235" s="6">
        <v>17880</v>
      </c>
      <c r="D235" s="7">
        <v>0.03</v>
      </c>
      <c r="E235" s="6">
        <v>17735</v>
      </c>
      <c r="F235" s="6">
        <v>11775</v>
      </c>
      <c r="G235" s="6">
        <v>5390</v>
      </c>
      <c r="H235" s="6">
        <v>575</v>
      </c>
      <c r="I235" s="7">
        <v>0.66</v>
      </c>
      <c r="J235" s="7">
        <v>0.3</v>
      </c>
      <c r="K235" s="15">
        <v>0.03</v>
      </c>
    </row>
    <row r="236" spans="1:11" x14ac:dyDescent="0.35">
      <c r="A236" s="5" t="s">
        <v>311</v>
      </c>
      <c r="B236" t="s">
        <v>416</v>
      </c>
      <c r="C236" s="6">
        <v>300</v>
      </c>
      <c r="D236" s="7">
        <v>0.02</v>
      </c>
      <c r="E236" s="6">
        <v>280</v>
      </c>
      <c r="F236" s="6">
        <v>205</v>
      </c>
      <c r="G236" s="6">
        <v>65</v>
      </c>
      <c r="H236" s="6">
        <v>10</v>
      </c>
      <c r="I236" s="7">
        <v>0.73</v>
      </c>
      <c r="J236" s="7">
        <v>0.23</v>
      </c>
      <c r="K236" s="15">
        <v>0.04</v>
      </c>
    </row>
    <row r="237" spans="1:11" x14ac:dyDescent="0.35">
      <c r="A237" s="5" t="s">
        <v>311</v>
      </c>
      <c r="B237" t="s">
        <v>417</v>
      </c>
      <c r="C237" s="6">
        <v>1885</v>
      </c>
      <c r="D237" s="7">
        <v>0.01</v>
      </c>
      <c r="E237" s="6">
        <v>1755</v>
      </c>
      <c r="F237" s="6">
        <v>1290</v>
      </c>
      <c r="G237" s="6">
        <v>395</v>
      </c>
      <c r="H237" s="6">
        <v>70</v>
      </c>
      <c r="I237" s="7">
        <v>0.74</v>
      </c>
      <c r="J237" s="7">
        <v>0.22</v>
      </c>
      <c r="K237" s="15">
        <v>0.04</v>
      </c>
    </row>
    <row r="238" spans="1:11" x14ac:dyDescent="0.35">
      <c r="A238" s="5" t="s">
        <v>311</v>
      </c>
      <c r="B238" t="s">
        <v>418</v>
      </c>
      <c r="C238" s="6">
        <v>2030</v>
      </c>
      <c r="D238" s="7">
        <v>0.02</v>
      </c>
      <c r="E238" s="6">
        <v>1925</v>
      </c>
      <c r="F238" s="6">
        <v>1355</v>
      </c>
      <c r="G238" s="6">
        <v>540</v>
      </c>
      <c r="H238" s="6">
        <v>30</v>
      </c>
      <c r="I238" s="7">
        <v>0.7</v>
      </c>
      <c r="J238" s="7">
        <v>0.28000000000000003</v>
      </c>
      <c r="K238" s="15">
        <v>0.02</v>
      </c>
    </row>
    <row r="239" spans="1:11" x14ac:dyDescent="0.35">
      <c r="A239" s="5" t="s">
        <v>311</v>
      </c>
      <c r="B239" t="s">
        <v>419</v>
      </c>
      <c r="C239" s="6">
        <v>1465</v>
      </c>
      <c r="D239" s="7">
        <v>0.02</v>
      </c>
      <c r="E239" s="6">
        <v>1425</v>
      </c>
      <c r="F239" s="6">
        <v>1000</v>
      </c>
      <c r="G239" s="6">
        <v>350</v>
      </c>
      <c r="H239" s="6">
        <v>75</v>
      </c>
      <c r="I239" s="7">
        <v>0.7</v>
      </c>
      <c r="J239" s="7">
        <v>0.25</v>
      </c>
      <c r="K239" s="15">
        <v>0.05</v>
      </c>
    </row>
    <row r="240" spans="1:11" x14ac:dyDescent="0.35">
      <c r="A240" s="5" t="s">
        <v>311</v>
      </c>
      <c r="B240" t="s">
        <v>420</v>
      </c>
      <c r="C240" s="6">
        <v>1435</v>
      </c>
      <c r="D240" s="7">
        <v>0.02</v>
      </c>
      <c r="E240" s="6">
        <v>1495</v>
      </c>
      <c r="F240" s="6">
        <v>1005</v>
      </c>
      <c r="G240" s="6">
        <v>450</v>
      </c>
      <c r="H240" s="6">
        <v>40</v>
      </c>
      <c r="I240" s="7">
        <v>0.67</v>
      </c>
      <c r="J240" s="7">
        <v>0.3</v>
      </c>
      <c r="K240" s="15">
        <v>0.03</v>
      </c>
    </row>
    <row r="241" spans="1:11" x14ac:dyDescent="0.35">
      <c r="A241" s="5" t="s">
        <v>311</v>
      </c>
      <c r="B241" t="s">
        <v>421</v>
      </c>
      <c r="C241" s="6">
        <v>895</v>
      </c>
      <c r="D241" s="7">
        <v>0.02</v>
      </c>
      <c r="E241" s="6">
        <v>1075</v>
      </c>
      <c r="F241" s="6">
        <v>630</v>
      </c>
      <c r="G241" s="6">
        <v>430</v>
      </c>
      <c r="H241" s="6">
        <v>15</v>
      </c>
      <c r="I241" s="7">
        <v>0.59</v>
      </c>
      <c r="J241" s="7">
        <v>0.4</v>
      </c>
      <c r="K241" s="15">
        <v>0.01</v>
      </c>
    </row>
    <row r="242" spans="1:11" x14ac:dyDescent="0.35">
      <c r="A242" s="5" t="s">
        <v>311</v>
      </c>
      <c r="B242" t="s">
        <v>422</v>
      </c>
      <c r="C242" s="6">
        <v>800</v>
      </c>
      <c r="D242" s="7">
        <v>0.02</v>
      </c>
      <c r="E242" s="6">
        <v>770</v>
      </c>
      <c r="F242" s="6">
        <v>515</v>
      </c>
      <c r="G242" s="6">
        <v>245</v>
      </c>
      <c r="H242" s="6">
        <v>5</v>
      </c>
      <c r="I242" s="7">
        <v>0.67</v>
      </c>
      <c r="J242" s="7">
        <v>0.32</v>
      </c>
      <c r="K242" s="15">
        <v>0.01</v>
      </c>
    </row>
    <row r="243" spans="1:11" x14ac:dyDescent="0.35">
      <c r="A243" s="5" t="s">
        <v>311</v>
      </c>
      <c r="B243" t="s">
        <v>423</v>
      </c>
      <c r="C243" s="6">
        <v>180</v>
      </c>
      <c r="D243" s="7">
        <v>0.02</v>
      </c>
      <c r="E243" s="6">
        <v>190</v>
      </c>
      <c r="F243" s="6">
        <v>130</v>
      </c>
      <c r="G243" s="6">
        <v>60</v>
      </c>
      <c r="H243" s="6">
        <v>5</v>
      </c>
      <c r="I243" s="7">
        <v>0.67</v>
      </c>
      <c r="J243" s="7">
        <v>0.31</v>
      </c>
      <c r="K243" s="15">
        <v>0.02</v>
      </c>
    </row>
    <row r="244" spans="1:11" x14ac:dyDescent="0.35">
      <c r="A244" s="5" t="s">
        <v>311</v>
      </c>
      <c r="B244" t="s">
        <v>424</v>
      </c>
      <c r="C244" s="6">
        <v>8990</v>
      </c>
      <c r="D244" s="7">
        <v>0.02</v>
      </c>
      <c r="E244" s="6">
        <v>8920</v>
      </c>
      <c r="F244" s="6">
        <v>6130</v>
      </c>
      <c r="G244" s="6">
        <v>2535</v>
      </c>
      <c r="H244" s="6">
        <v>250</v>
      </c>
      <c r="I244" s="7">
        <v>0.69</v>
      </c>
      <c r="J244" s="7">
        <v>0.28000000000000003</v>
      </c>
      <c r="K244" s="15">
        <v>0.03</v>
      </c>
    </row>
    <row r="245" spans="1:11" x14ac:dyDescent="0.35">
      <c r="A245" s="5" t="s">
        <v>312</v>
      </c>
      <c r="B245" t="s">
        <v>416</v>
      </c>
      <c r="C245" s="6">
        <v>40</v>
      </c>
      <c r="D245" s="7">
        <v>0</v>
      </c>
      <c r="E245" s="6">
        <v>35</v>
      </c>
      <c r="F245" s="6">
        <v>25</v>
      </c>
      <c r="G245" s="6">
        <v>10</v>
      </c>
      <c r="H245" s="6" t="s">
        <v>476</v>
      </c>
      <c r="I245" s="7">
        <v>0.73</v>
      </c>
      <c r="J245" s="6" t="s">
        <v>476</v>
      </c>
      <c r="K245" s="23" t="s">
        <v>476</v>
      </c>
    </row>
    <row r="246" spans="1:11" x14ac:dyDescent="0.35">
      <c r="A246" s="5" t="s">
        <v>312</v>
      </c>
      <c r="B246" t="s">
        <v>417</v>
      </c>
      <c r="C246" s="6">
        <v>245</v>
      </c>
      <c r="D246" s="7">
        <v>0</v>
      </c>
      <c r="E246" s="6">
        <v>230</v>
      </c>
      <c r="F246" s="6">
        <v>150</v>
      </c>
      <c r="G246" s="6">
        <v>70</v>
      </c>
      <c r="H246" s="6">
        <v>10</v>
      </c>
      <c r="I246" s="7">
        <v>0.66</v>
      </c>
      <c r="J246" s="7">
        <v>0.3</v>
      </c>
      <c r="K246" s="15">
        <v>0.04</v>
      </c>
    </row>
    <row r="247" spans="1:11" x14ac:dyDescent="0.35">
      <c r="A247" s="5" t="s">
        <v>312</v>
      </c>
      <c r="B247" t="s">
        <v>418</v>
      </c>
      <c r="C247" s="6">
        <v>235</v>
      </c>
      <c r="D247" s="7">
        <v>0</v>
      </c>
      <c r="E247" s="6">
        <v>220</v>
      </c>
      <c r="F247" s="6">
        <v>150</v>
      </c>
      <c r="G247" s="6">
        <v>65</v>
      </c>
      <c r="H247" s="6">
        <v>5</v>
      </c>
      <c r="I247" s="7">
        <v>0.69</v>
      </c>
      <c r="J247" s="7">
        <v>0.28999999999999998</v>
      </c>
      <c r="K247" s="15">
        <v>0.02</v>
      </c>
    </row>
    <row r="248" spans="1:11" x14ac:dyDescent="0.35">
      <c r="A248" s="5" t="s">
        <v>312</v>
      </c>
      <c r="B248" t="s">
        <v>419</v>
      </c>
      <c r="C248" s="6">
        <v>185</v>
      </c>
      <c r="D248" s="7">
        <v>0</v>
      </c>
      <c r="E248" s="6">
        <v>170</v>
      </c>
      <c r="F248" s="6">
        <v>110</v>
      </c>
      <c r="G248" s="6">
        <v>55</v>
      </c>
      <c r="H248" s="6">
        <v>10</v>
      </c>
      <c r="I248" s="7">
        <v>0.64</v>
      </c>
      <c r="J248" s="7">
        <v>0.32</v>
      </c>
      <c r="K248" s="15">
        <v>0.05</v>
      </c>
    </row>
    <row r="249" spans="1:11" x14ac:dyDescent="0.35">
      <c r="A249" s="5" t="s">
        <v>312</v>
      </c>
      <c r="B249" t="s">
        <v>420</v>
      </c>
      <c r="C249" s="6">
        <v>195</v>
      </c>
      <c r="D249" s="7">
        <v>0</v>
      </c>
      <c r="E249" s="6">
        <v>215</v>
      </c>
      <c r="F249" s="6">
        <v>135</v>
      </c>
      <c r="G249" s="6">
        <v>75</v>
      </c>
      <c r="H249" s="6">
        <v>5</v>
      </c>
      <c r="I249" s="7">
        <v>0.62</v>
      </c>
      <c r="J249" s="7">
        <v>0.35</v>
      </c>
      <c r="K249" s="15">
        <v>0.02</v>
      </c>
    </row>
    <row r="250" spans="1:11" x14ac:dyDescent="0.35">
      <c r="A250" s="5" t="s">
        <v>312</v>
      </c>
      <c r="B250" t="s">
        <v>421</v>
      </c>
      <c r="C250" s="6">
        <v>145</v>
      </c>
      <c r="D250" s="7">
        <v>0</v>
      </c>
      <c r="E250" s="6">
        <v>165</v>
      </c>
      <c r="F250" s="6">
        <v>75</v>
      </c>
      <c r="G250" s="6">
        <v>85</v>
      </c>
      <c r="H250" s="6">
        <v>5</v>
      </c>
      <c r="I250" s="7">
        <v>0.45</v>
      </c>
      <c r="J250" s="7">
        <v>0.52</v>
      </c>
      <c r="K250" s="15">
        <v>0.03</v>
      </c>
    </row>
    <row r="251" spans="1:11" x14ac:dyDescent="0.35">
      <c r="A251" s="5" t="s">
        <v>312</v>
      </c>
      <c r="B251" t="s">
        <v>422</v>
      </c>
      <c r="C251" s="6">
        <v>140</v>
      </c>
      <c r="D251" s="7">
        <v>0</v>
      </c>
      <c r="E251" s="6">
        <v>140</v>
      </c>
      <c r="F251" s="6">
        <v>80</v>
      </c>
      <c r="G251" s="6">
        <v>55</v>
      </c>
      <c r="H251" s="6">
        <v>5</v>
      </c>
      <c r="I251" s="7">
        <v>0.56999999999999995</v>
      </c>
      <c r="J251" s="7">
        <v>0.41</v>
      </c>
      <c r="K251" s="15">
        <v>0.02</v>
      </c>
    </row>
    <row r="252" spans="1:11" x14ac:dyDescent="0.35">
      <c r="A252" s="5" t="s">
        <v>312</v>
      </c>
      <c r="B252" t="s">
        <v>423</v>
      </c>
      <c r="C252" s="6">
        <v>25</v>
      </c>
      <c r="D252" s="7">
        <v>0</v>
      </c>
      <c r="E252" s="6">
        <v>25</v>
      </c>
      <c r="F252" s="6">
        <v>15</v>
      </c>
      <c r="G252" s="6">
        <v>10</v>
      </c>
      <c r="H252" s="6">
        <v>0</v>
      </c>
      <c r="I252" s="7">
        <v>0.6</v>
      </c>
      <c r="J252" s="7">
        <v>0.4</v>
      </c>
      <c r="K252" s="15">
        <v>0</v>
      </c>
    </row>
    <row r="253" spans="1:11" x14ac:dyDescent="0.35">
      <c r="A253" s="5" t="s">
        <v>312</v>
      </c>
      <c r="B253" t="s">
        <v>424</v>
      </c>
      <c r="C253" s="6">
        <v>1205</v>
      </c>
      <c r="D253" s="7">
        <v>0</v>
      </c>
      <c r="E253" s="6">
        <v>1195</v>
      </c>
      <c r="F253" s="6">
        <v>740</v>
      </c>
      <c r="G253" s="6">
        <v>420</v>
      </c>
      <c r="H253" s="6">
        <v>35</v>
      </c>
      <c r="I253" s="7">
        <v>0.62</v>
      </c>
      <c r="J253" s="7">
        <v>0.35</v>
      </c>
      <c r="K253" s="15">
        <v>0.03</v>
      </c>
    </row>
    <row r="254" spans="1:11" x14ac:dyDescent="0.35">
      <c r="A254" s="5" t="s">
        <v>313</v>
      </c>
      <c r="B254" t="s">
        <v>416</v>
      </c>
      <c r="C254" s="6">
        <v>325</v>
      </c>
      <c r="D254" s="7">
        <v>0.02</v>
      </c>
      <c r="E254" s="6">
        <v>300</v>
      </c>
      <c r="F254" s="6">
        <v>225</v>
      </c>
      <c r="G254" s="6">
        <v>70</v>
      </c>
      <c r="H254" s="6">
        <v>5</v>
      </c>
      <c r="I254" s="7">
        <v>0.75</v>
      </c>
      <c r="J254" s="7">
        <v>0.23</v>
      </c>
      <c r="K254" s="15">
        <v>0.01</v>
      </c>
    </row>
    <row r="255" spans="1:11" x14ac:dyDescent="0.35">
      <c r="A255" s="5" t="s">
        <v>313</v>
      </c>
      <c r="B255" t="s">
        <v>417</v>
      </c>
      <c r="C255" s="6">
        <v>2450</v>
      </c>
      <c r="D255" s="7">
        <v>0.02</v>
      </c>
      <c r="E255" s="6">
        <v>2285</v>
      </c>
      <c r="F255" s="6">
        <v>1635</v>
      </c>
      <c r="G255" s="6">
        <v>550</v>
      </c>
      <c r="H255" s="6">
        <v>100</v>
      </c>
      <c r="I255" s="7">
        <v>0.72</v>
      </c>
      <c r="J255" s="7">
        <v>0.24</v>
      </c>
      <c r="K255" s="15">
        <v>0.04</v>
      </c>
    </row>
    <row r="256" spans="1:11" x14ac:dyDescent="0.35">
      <c r="A256" s="5" t="s">
        <v>313</v>
      </c>
      <c r="B256" t="s">
        <v>418</v>
      </c>
      <c r="C256" s="6">
        <v>2390</v>
      </c>
      <c r="D256" s="7">
        <v>0.02</v>
      </c>
      <c r="E256" s="6">
        <v>2305</v>
      </c>
      <c r="F256" s="6">
        <v>1600</v>
      </c>
      <c r="G256" s="6">
        <v>675</v>
      </c>
      <c r="H256" s="6">
        <v>35</v>
      </c>
      <c r="I256" s="7">
        <v>0.69</v>
      </c>
      <c r="J256" s="7">
        <v>0.28999999999999998</v>
      </c>
      <c r="K256" s="15">
        <v>0.01</v>
      </c>
    </row>
    <row r="257" spans="1:11" x14ac:dyDescent="0.35">
      <c r="A257" s="5" t="s">
        <v>313</v>
      </c>
      <c r="B257" t="s">
        <v>419</v>
      </c>
      <c r="C257" s="6">
        <v>1640</v>
      </c>
      <c r="D257" s="7">
        <v>0.02</v>
      </c>
      <c r="E257" s="6">
        <v>1560</v>
      </c>
      <c r="F257" s="6">
        <v>1120</v>
      </c>
      <c r="G257" s="6">
        <v>330</v>
      </c>
      <c r="H257" s="6">
        <v>105</v>
      </c>
      <c r="I257" s="7">
        <v>0.72</v>
      </c>
      <c r="J257" s="7">
        <v>0.21</v>
      </c>
      <c r="K257" s="15">
        <v>7.0000000000000007E-2</v>
      </c>
    </row>
    <row r="258" spans="1:11" x14ac:dyDescent="0.35">
      <c r="A258" s="5" t="s">
        <v>313</v>
      </c>
      <c r="B258" t="s">
        <v>420</v>
      </c>
      <c r="C258" s="6">
        <v>1550</v>
      </c>
      <c r="D258" s="7">
        <v>0.02</v>
      </c>
      <c r="E258" s="6">
        <v>1675</v>
      </c>
      <c r="F258" s="6">
        <v>1090</v>
      </c>
      <c r="G258" s="6">
        <v>525</v>
      </c>
      <c r="H258" s="6">
        <v>55</v>
      </c>
      <c r="I258" s="7">
        <v>0.65</v>
      </c>
      <c r="J258" s="7">
        <v>0.31</v>
      </c>
      <c r="K258" s="15">
        <v>0.03</v>
      </c>
    </row>
    <row r="259" spans="1:11" x14ac:dyDescent="0.35">
      <c r="A259" s="5" t="s">
        <v>313</v>
      </c>
      <c r="B259" t="s">
        <v>421</v>
      </c>
      <c r="C259" s="6">
        <v>1020</v>
      </c>
      <c r="D259" s="7">
        <v>0.02</v>
      </c>
      <c r="E259" s="6">
        <v>1185</v>
      </c>
      <c r="F259" s="6">
        <v>720</v>
      </c>
      <c r="G259" s="6">
        <v>445</v>
      </c>
      <c r="H259" s="6">
        <v>15</v>
      </c>
      <c r="I259" s="7">
        <v>0.61</v>
      </c>
      <c r="J259" s="7">
        <v>0.38</v>
      </c>
      <c r="K259" s="15">
        <v>0.01</v>
      </c>
    </row>
    <row r="260" spans="1:11" x14ac:dyDescent="0.35">
      <c r="A260" s="5" t="s">
        <v>313</v>
      </c>
      <c r="B260" t="s">
        <v>422</v>
      </c>
      <c r="C260" s="6">
        <v>865</v>
      </c>
      <c r="D260" s="7">
        <v>0.02</v>
      </c>
      <c r="E260" s="6">
        <v>855</v>
      </c>
      <c r="F260" s="6">
        <v>540</v>
      </c>
      <c r="G260" s="6">
        <v>305</v>
      </c>
      <c r="H260" s="6">
        <v>5</v>
      </c>
      <c r="I260" s="7">
        <v>0.64</v>
      </c>
      <c r="J260" s="7">
        <v>0.36</v>
      </c>
      <c r="K260" s="15">
        <v>0.01</v>
      </c>
    </row>
    <row r="261" spans="1:11" x14ac:dyDescent="0.35">
      <c r="A261" s="5" t="s">
        <v>313</v>
      </c>
      <c r="B261" t="s">
        <v>423</v>
      </c>
      <c r="C261" s="6">
        <v>200</v>
      </c>
      <c r="D261" s="7">
        <v>0.02</v>
      </c>
      <c r="E261" s="6">
        <v>205</v>
      </c>
      <c r="F261" s="6">
        <v>130</v>
      </c>
      <c r="G261" s="6">
        <v>70</v>
      </c>
      <c r="H261" s="6">
        <v>5</v>
      </c>
      <c r="I261" s="7">
        <v>0.64</v>
      </c>
      <c r="J261" s="7">
        <v>0.35</v>
      </c>
      <c r="K261" s="15">
        <v>0.01</v>
      </c>
    </row>
    <row r="262" spans="1:11" x14ac:dyDescent="0.35">
      <c r="A262" s="5" t="s">
        <v>313</v>
      </c>
      <c r="B262" t="s">
        <v>424</v>
      </c>
      <c r="C262" s="6">
        <v>10440</v>
      </c>
      <c r="D262" s="7">
        <v>0.02</v>
      </c>
      <c r="E262" s="6">
        <v>10370</v>
      </c>
      <c r="F262" s="6">
        <v>7070</v>
      </c>
      <c r="G262" s="6">
        <v>2975</v>
      </c>
      <c r="H262" s="6">
        <v>325</v>
      </c>
      <c r="I262" s="7">
        <v>0.68</v>
      </c>
      <c r="J262" s="7">
        <v>0.28999999999999998</v>
      </c>
      <c r="K262" s="15">
        <v>0.03</v>
      </c>
    </row>
    <row r="263" spans="1:11" x14ac:dyDescent="0.35">
      <c r="A263" s="5" t="s">
        <v>314</v>
      </c>
      <c r="B263" t="s">
        <v>416</v>
      </c>
      <c r="C263" s="6">
        <v>1135</v>
      </c>
      <c r="D263" s="7">
        <v>0.06</v>
      </c>
      <c r="E263" s="6">
        <v>1035</v>
      </c>
      <c r="F263" s="6">
        <v>715</v>
      </c>
      <c r="G263" s="6">
        <v>300</v>
      </c>
      <c r="H263" s="6">
        <v>20</v>
      </c>
      <c r="I263" s="7">
        <v>0.69</v>
      </c>
      <c r="J263" s="7">
        <v>0.28999999999999998</v>
      </c>
      <c r="K263" s="15">
        <v>0.02</v>
      </c>
    </row>
    <row r="264" spans="1:11" x14ac:dyDescent="0.35">
      <c r="A264" s="5" t="s">
        <v>314</v>
      </c>
      <c r="B264" t="s">
        <v>417</v>
      </c>
      <c r="C264" s="6">
        <v>7435</v>
      </c>
      <c r="D264" s="7">
        <v>0.06</v>
      </c>
      <c r="E264" s="6">
        <v>7000</v>
      </c>
      <c r="F264" s="6">
        <v>4905</v>
      </c>
      <c r="G264" s="6">
        <v>1770</v>
      </c>
      <c r="H264" s="6">
        <v>330</v>
      </c>
      <c r="I264" s="7">
        <v>0.7</v>
      </c>
      <c r="J264" s="7">
        <v>0.25</v>
      </c>
      <c r="K264" s="15">
        <v>0.05</v>
      </c>
    </row>
    <row r="265" spans="1:11" x14ac:dyDescent="0.35">
      <c r="A265" s="5" t="s">
        <v>314</v>
      </c>
      <c r="B265" t="s">
        <v>418</v>
      </c>
      <c r="C265" s="6">
        <v>7175</v>
      </c>
      <c r="D265" s="7">
        <v>0.06</v>
      </c>
      <c r="E265" s="6">
        <v>6820</v>
      </c>
      <c r="F265" s="6">
        <v>4735</v>
      </c>
      <c r="G265" s="6">
        <v>1975</v>
      </c>
      <c r="H265" s="6">
        <v>110</v>
      </c>
      <c r="I265" s="7">
        <v>0.69</v>
      </c>
      <c r="J265" s="7">
        <v>0.28999999999999998</v>
      </c>
      <c r="K265" s="15">
        <v>0.02</v>
      </c>
    </row>
    <row r="266" spans="1:11" x14ac:dyDescent="0.35">
      <c r="A266" s="5" t="s">
        <v>314</v>
      </c>
      <c r="B266" t="s">
        <v>419</v>
      </c>
      <c r="C266" s="6">
        <v>5000</v>
      </c>
      <c r="D266" s="7">
        <v>0.06</v>
      </c>
      <c r="E266" s="6">
        <v>4905</v>
      </c>
      <c r="F266" s="6">
        <v>3410</v>
      </c>
      <c r="G266" s="6">
        <v>1185</v>
      </c>
      <c r="H266" s="6">
        <v>310</v>
      </c>
      <c r="I266" s="7">
        <v>0.7</v>
      </c>
      <c r="J266" s="7">
        <v>0.24</v>
      </c>
      <c r="K266" s="15">
        <v>0.06</v>
      </c>
    </row>
    <row r="267" spans="1:11" x14ac:dyDescent="0.35">
      <c r="A267" s="5" t="s">
        <v>314</v>
      </c>
      <c r="B267" t="s">
        <v>420</v>
      </c>
      <c r="C267" s="6">
        <v>5130</v>
      </c>
      <c r="D267" s="7">
        <v>0.06</v>
      </c>
      <c r="E267" s="6">
        <v>5385</v>
      </c>
      <c r="F267" s="6">
        <v>3570</v>
      </c>
      <c r="G267" s="6">
        <v>1645</v>
      </c>
      <c r="H267" s="6">
        <v>175</v>
      </c>
      <c r="I267" s="7">
        <v>0.66</v>
      </c>
      <c r="J267" s="7">
        <v>0.3</v>
      </c>
      <c r="K267" s="15">
        <v>0.03</v>
      </c>
    </row>
    <row r="268" spans="1:11" x14ac:dyDescent="0.35">
      <c r="A268" s="5" t="s">
        <v>314</v>
      </c>
      <c r="B268" t="s">
        <v>421</v>
      </c>
      <c r="C268" s="6">
        <v>3145</v>
      </c>
      <c r="D268" s="7">
        <v>0.06</v>
      </c>
      <c r="E268" s="6">
        <v>3635</v>
      </c>
      <c r="F268" s="6">
        <v>2125</v>
      </c>
      <c r="G268" s="6">
        <v>1435</v>
      </c>
      <c r="H268" s="6">
        <v>75</v>
      </c>
      <c r="I268" s="7">
        <v>0.57999999999999996</v>
      </c>
      <c r="J268" s="7">
        <v>0.39</v>
      </c>
      <c r="K268" s="15">
        <v>0.02</v>
      </c>
    </row>
    <row r="269" spans="1:11" x14ac:dyDescent="0.35">
      <c r="A269" s="5" t="s">
        <v>314</v>
      </c>
      <c r="B269" t="s">
        <v>422</v>
      </c>
      <c r="C269" s="6">
        <v>2825</v>
      </c>
      <c r="D269" s="7">
        <v>0.06</v>
      </c>
      <c r="E269" s="6">
        <v>2840</v>
      </c>
      <c r="F269" s="6">
        <v>1860</v>
      </c>
      <c r="G269" s="6">
        <v>940</v>
      </c>
      <c r="H269" s="6">
        <v>35</v>
      </c>
      <c r="I269" s="7">
        <v>0.66</v>
      </c>
      <c r="J269" s="7">
        <v>0.33</v>
      </c>
      <c r="K269" s="15">
        <v>0.01</v>
      </c>
    </row>
    <row r="270" spans="1:11" x14ac:dyDescent="0.35">
      <c r="A270" s="5" t="s">
        <v>314</v>
      </c>
      <c r="B270" t="s">
        <v>423</v>
      </c>
      <c r="C270" s="6">
        <v>595</v>
      </c>
      <c r="D270" s="7">
        <v>0.05</v>
      </c>
      <c r="E270" s="6">
        <v>600</v>
      </c>
      <c r="F270" s="6">
        <v>380</v>
      </c>
      <c r="G270" s="6">
        <v>210</v>
      </c>
      <c r="H270" s="6">
        <v>10</v>
      </c>
      <c r="I270" s="7">
        <v>0.64</v>
      </c>
      <c r="J270" s="7">
        <v>0.35</v>
      </c>
      <c r="K270" s="15">
        <v>0.02</v>
      </c>
    </row>
    <row r="271" spans="1:11" x14ac:dyDescent="0.35">
      <c r="A271" s="5" t="s">
        <v>314</v>
      </c>
      <c r="B271" t="s">
        <v>424</v>
      </c>
      <c r="C271" s="6">
        <v>32440</v>
      </c>
      <c r="D271" s="7">
        <v>0.06</v>
      </c>
      <c r="E271" s="6">
        <v>32215</v>
      </c>
      <c r="F271" s="6">
        <v>21695</v>
      </c>
      <c r="G271" s="6">
        <v>9455</v>
      </c>
      <c r="H271" s="6">
        <v>1065</v>
      </c>
      <c r="I271" s="7">
        <v>0.67</v>
      </c>
      <c r="J271" s="7">
        <v>0.28999999999999998</v>
      </c>
      <c r="K271" s="15">
        <v>0.03</v>
      </c>
    </row>
    <row r="272" spans="1:11" x14ac:dyDescent="0.35">
      <c r="A272" s="5" t="s">
        <v>315</v>
      </c>
      <c r="B272" t="s">
        <v>416</v>
      </c>
      <c r="C272" s="6">
        <v>210</v>
      </c>
      <c r="D272" s="7">
        <v>0.01</v>
      </c>
      <c r="E272" s="6">
        <v>190</v>
      </c>
      <c r="F272" s="6">
        <v>130</v>
      </c>
      <c r="G272" s="6">
        <v>60</v>
      </c>
      <c r="H272" s="6">
        <v>5</v>
      </c>
      <c r="I272" s="7">
        <v>0.67</v>
      </c>
      <c r="J272" s="7">
        <v>0.31</v>
      </c>
      <c r="K272" s="15">
        <v>0.02</v>
      </c>
    </row>
    <row r="273" spans="1:11" x14ac:dyDescent="0.35">
      <c r="A273" s="5" t="s">
        <v>315</v>
      </c>
      <c r="B273" t="s">
        <v>417</v>
      </c>
      <c r="C273" s="6">
        <v>1385</v>
      </c>
      <c r="D273" s="7">
        <v>0.01</v>
      </c>
      <c r="E273" s="6">
        <v>1300</v>
      </c>
      <c r="F273" s="6">
        <v>930</v>
      </c>
      <c r="G273" s="6">
        <v>320</v>
      </c>
      <c r="H273" s="6">
        <v>50</v>
      </c>
      <c r="I273" s="7">
        <v>0.72</v>
      </c>
      <c r="J273" s="7">
        <v>0.24</v>
      </c>
      <c r="K273" s="15">
        <v>0.04</v>
      </c>
    </row>
    <row r="274" spans="1:11" x14ac:dyDescent="0.35">
      <c r="A274" s="5" t="s">
        <v>315</v>
      </c>
      <c r="B274" t="s">
        <v>418</v>
      </c>
      <c r="C274" s="6">
        <v>1325</v>
      </c>
      <c r="D274" s="7">
        <v>0.01</v>
      </c>
      <c r="E274" s="6">
        <v>1275</v>
      </c>
      <c r="F274" s="6">
        <v>935</v>
      </c>
      <c r="G274" s="6">
        <v>325</v>
      </c>
      <c r="H274" s="6">
        <v>20</v>
      </c>
      <c r="I274" s="7">
        <v>0.73</v>
      </c>
      <c r="J274" s="7">
        <v>0.25</v>
      </c>
      <c r="K274" s="15">
        <v>0.01</v>
      </c>
    </row>
    <row r="275" spans="1:11" x14ac:dyDescent="0.35">
      <c r="A275" s="5" t="s">
        <v>315</v>
      </c>
      <c r="B275" t="s">
        <v>419</v>
      </c>
      <c r="C275" s="6">
        <v>1035</v>
      </c>
      <c r="D275" s="7">
        <v>0.01</v>
      </c>
      <c r="E275" s="6">
        <v>990</v>
      </c>
      <c r="F275" s="6">
        <v>670</v>
      </c>
      <c r="G275" s="6">
        <v>255</v>
      </c>
      <c r="H275" s="6">
        <v>60</v>
      </c>
      <c r="I275" s="7">
        <v>0.68</v>
      </c>
      <c r="J275" s="7">
        <v>0.26</v>
      </c>
      <c r="K275" s="15">
        <v>0.06</v>
      </c>
    </row>
    <row r="276" spans="1:11" x14ac:dyDescent="0.35">
      <c r="A276" s="5" t="s">
        <v>315</v>
      </c>
      <c r="B276" t="s">
        <v>420</v>
      </c>
      <c r="C276" s="6">
        <v>950</v>
      </c>
      <c r="D276" s="7">
        <v>0.01</v>
      </c>
      <c r="E276" s="6">
        <v>1025</v>
      </c>
      <c r="F276" s="6">
        <v>680</v>
      </c>
      <c r="G276" s="6">
        <v>315</v>
      </c>
      <c r="H276" s="6">
        <v>30</v>
      </c>
      <c r="I276" s="7">
        <v>0.66</v>
      </c>
      <c r="J276" s="7">
        <v>0.31</v>
      </c>
      <c r="K276" s="15">
        <v>0.03</v>
      </c>
    </row>
    <row r="277" spans="1:11" x14ac:dyDescent="0.35">
      <c r="A277" s="5" t="s">
        <v>315</v>
      </c>
      <c r="B277" t="s">
        <v>421</v>
      </c>
      <c r="C277" s="6">
        <v>675</v>
      </c>
      <c r="D277" s="7">
        <v>0.01</v>
      </c>
      <c r="E277" s="6">
        <v>745</v>
      </c>
      <c r="F277" s="6">
        <v>450</v>
      </c>
      <c r="G277" s="6">
        <v>285</v>
      </c>
      <c r="H277" s="6">
        <v>10</v>
      </c>
      <c r="I277" s="7">
        <v>0.6</v>
      </c>
      <c r="J277" s="7">
        <v>0.38</v>
      </c>
      <c r="K277" s="15">
        <v>0.01</v>
      </c>
    </row>
    <row r="278" spans="1:11" x14ac:dyDescent="0.35">
      <c r="A278" s="5" t="s">
        <v>315</v>
      </c>
      <c r="B278" t="s">
        <v>422</v>
      </c>
      <c r="C278" s="6">
        <v>570</v>
      </c>
      <c r="D278" s="7">
        <v>0.01</v>
      </c>
      <c r="E278" s="6">
        <v>570</v>
      </c>
      <c r="F278" s="6">
        <v>355</v>
      </c>
      <c r="G278" s="6">
        <v>210</v>
      </c>
      <c r="H278" s="6">
        <v>5</v>
      </c>
      <c r="I278" s="7">
        <v>0.62</v>
      </c>
      <c r="J278" s="7">
        <v>0.36</v>
      </c>
      <c r="K278" s="15">
        <v>0.01</v>
      </c>
    </row>
    <row r="279" spans="1:11" x14ac:dyDescent="0.35">
      <c r="A279" s="5" t="s">
        <v>315</v>
      </c>
      <c r="B279" t="s">
        <v>423</v>
      </c>
      <c r="C279" s="6">
        <v>105</v>
      </c>
      <c r="D279" s="7">
        <v>0.01</v>
      </c>
      <c r="E279" s="6">
        <v>110</v>
      </c>
      <c r="F279" s="6">
        <v>80</v>
      </c>
      <c r="G279" s="6">
        <v>30</v>
      </c>
      <c r="H279" s="6" t="s">
        <v>476</v>
      </c>
      <c r="I279" s="7">
        <v>0.7</v>
      </c>
      <c r="J279" s="6" t="s">
        <v>476</v>
      </c>
      <c r="K279" s="23" t="s">
        <v>476</v>
      </c>
    </row>
    <row r="280" spans="1:11" x14ac:dyDescent="0.35">
      <c r="A280" s="5" t="s">
        <v>315</v>
      </c>
      <c r="B280" t="s">
        <v>424</v>
      </c>
      <c r="C280" s="6">
        <v>6250</v>
      </c>
      <c r="D280" s="7">
        <v>0.01</v>
      </c>
      <c r="E280" s="6">
        <v>6210</v>
      </c>
      <c r="F280" s="6">
        <v>4235</v>
      </c>
      <c r="G280" s="6">
        <v>1790</v>
      </c>
      <c r="H280" s="6">
        <v>185</v>
      </c>
      <c r="I280" s="7">
        <v>0.68</v>
      </c>
      <c r="J280" s="7">
        <v>0.28999999999999998</v>
      </c>
      <c r="K280" s="15">
        <v>0.03</v>
      </c>
    </row>
    <row r="281" spans="1:11" x14ac:dyDescent="0.35">
      <c r="A281" s="5" t="s">
        <v>316</v>
      </c>
      <c r="B281" t="s">
        <v>416</v>
      </c>
      <c r="C281" s="6">
        <v>465</v>
      </c>
      <c r="D281" s="7">
        <v>0.02</v>
      </c>
      <c r="E281" s="6">
        <v>425</v>
      </c>
      <c r="F281" s="6">
        <v>320</v>
      </c>
      <c r="G281" s="6">
        <v>95</v>
      </c>
      <c r="H281" s="6">
        <v>10</v>
      </c>
      <c r="I281" s="7">
        <v>0.75</v>
      </c>
      <c r="J281" s="7">
        <v>0.23</v>
      </c>
      <c r="K281" s="15">
        <v>0.02</v>
      </c>
    </row>
    <row r="282" spans="1:11" x14ac:dyDescent="0.35">
      <c r="A282" s="5" t="s">
        <v>316</v>
      </c>
      <c r="B282" t="s">
        <v>417</v>
      </c>
      <c r="C282" s="6">
        <v>3185</v>
      </c>
      <c r="D282" s="7">
        <v>0.02</v>
      </c>
      <c r="E282" s="6">
        <v>2965</v>
      </c>
      <c r="F282" s="6">
        <v>2020</v>
      </c>
      <c r="G282" s="6">
        <v>815</v>
      </c>
      <c r="H282" s="6">
        <v>130</v>
      </c>
      <c r="I282" s="7">
        <v>0.68</v>
      </c>
      <c r="J282" s="7">
        <v>0.27</v>
      </c>
      <c r="K282" s="15">
        <v>0.04</v>
      </c>
    </row>
    <row r="283" spans="1:11" x14ac:dyDescent="0.35">
      <c r="A283" s="5" t="s">
        <v>316</v>
      </c>
      <c r="B283" t="s">
        <v>418</v>
      </c>
      <c r="C283" s="6">
        <v>2725</v>
      </c>
      <c r="D283" s="7">
        <v>0.02</v>
      </c>
      <c r="E283" s="6">
        <v>2655</v>
      </c>
      <c r="F283" s="6">
        <v>1830</v>
      </c>
      <c r="G283" s="6">
        <v>775</v>
      </c>
      <c r="H283" s="6">
        <v>50</v>
      </c>
      <c r="I283" s="7">
        <v>0.69</v>
      </c>
      <c r="J283" s="7">
        <v>0.28999999999999998</v>
      </c>
      <c r="K283" s="15">
        <v>0.02</v>
      </c>
    </row>
    <row r="284" spans="1:11" x14ac:dyDescent="0.35">
      <c r="A284" s="5" t="s">
        <v>316</v>
      </c>
      <c r="B284" t="s">
        <v>419</v>
      </c>
      <c r="C284" s="6">
        <v>2045</v>
      </c>
      <c r="D284" s="7">
        <v>0.02</v>
      </c>
      <c r="E284" s="6">
        <v>1950</v>
      </c>
      <c r="F284" s="6">
        <v>1370</v>
      </c>
      <c r="G284" s="6">
        <v>435</v>
      </c>
      <c r="H284" s="6">
        <v>145</v>
      </c>
      <c r="I284" s="7">
        <v>0.7</v>
      </c>
      <c r="J284" s="7">
        <v>0.22</v>
      </c>
      <c r="K284" s="15">
        <v>7.0000000000000007E-2</v>
      </c>
    </row>
    <row r="285" spans="1:11" x14ac:dyDescent="0.35">
      <c r="A285" s="5" t="s">
        <v>316</v>
      </c>
      <c r="B285" t="s">
        <v>420</v>
      </c>
      <c r="C285" s="6">
        <v>1985</v>
      </c>
      <c r="D285" s="7">
        <v>0.02</v>
      </c>
      <c r="E285" s="6">
        <v>2120</v>
      </c>
      <c r="F285" s="6">
        <v>1430</v>
      </c>
      <c r="G285" s="6">
        <v>625</v>
      </c>
      <c r="H285" s="6">
        <v>65</v>
      </c>
      <c r="I285" s="7">
        <v>0.67</v>
      </c>
      <c r="J285" s="7">
        <v>0.3</v>
      </c>
      <c r="K285" s="15">
        <v>0.03</v>
      </c>
    </row>
    <row r="286" spans="1:11" x14ac:dyDescent="0.35">
      <c r="A286" s="5" t="s">
        <v>316</v>
      </c>
      <c r="B286" t="s">
        <v>421</v>
      </c>
      <c r="C286" s="6">
        <v>1240</v>
      </c>
      <c r="D286" s="7">
        <v>0.02</v>
      </c>
      <c r="E286" s="6">
        <v>1430</v>
      </c>
      <c r="F286" s="6">
        <v>885</v>
      </c>
      <c r="G286" s="6">
        <v>515</v>
      </c>
      <c r="H286" s="6">
        <v>25</v>
      </c>
      <c r="I286" s="7">
        <v>0.62</v>
      </c>
      <c r="J286" s="7">
        <v>0.36</v>
      </c>
      <c r="K286" s="15">
        <v>0.02</v>
      </c>
    </row>
    <row r="287" spans="1:11" x14ac:dyDescent="0.35">
      <c r="A287" s="5" t="s">
        <v>316</v>
      </c>
      <c r="B287" t="s">
        <v>422</v>
      </c>
      <c r="C287" s="6">
        <v>1120</v>
      </c>
      <c r="D287" s="7">
        <v>0.02</v>
      </c>
      <c r="E287" s="6">
        <v>1135</v>
      </c>
      <c r="F287" s="6">
        <v>760</v>
      </c>
      <c r="G287" s="6">
        <v>370</v>
      </c>
      <c r="H287" s="6">
        <v>10</v>
      </c>
      <c r="I287" s="7">
        <v>0.67</v>
      </c>
      <c r="J287" s="7">
        <v>0.32</v>
      </c>
      <c r="K287" s="15">
        <v>0.01</v>
      </c>
    </row>
    <row r="288" spans="1:11" x14ac:dyDescent="0.35">
      <c r="A288" s="5" t="s">
        <v>316</v>
      </c>
      <c r="B288" t="s">
        <v>423</v>
      </c>
      <c r="C288" s="6">
        <v>245</v>
      </c>
      <c r="D288" s="7">
        <v>0.02</v>
      </c>
      <c r="E288" s="6">
        <v>250</v>
      </c>
      <c r="F288" s="6">
        <v>175</v>
      </c>
      <c r="G288" s="6">
        <v>75</v>
      </c>
      <c r="H288" s="6" t="s">
        <v>476</v>
      </c>
      <c r="I288" s="7">
        <v>0.69</v>
      </c>
      <c r="J288" s="6" t="s">
        <v>476</v>
      </c>
      <c r="K288" s="23" t="s">
        <v>476</v>
      </c>
    </row>
    <row r="289" spans="1:11" x14ac:dyDescent="0.35">
      <c r="A289" s="5" t="s">
        <v>316</v>
      </c>
      <c r="B289" t="s">
        <v>424</v>
      </c>
      <c r="C289" s="6">
        <v>13015</v>
      </c>
      <c r="D289" s="7">
        <v>0.02</v>
      </c>
      <c r="E289" s="6">
        <v>12935</v>
      </c>
      <c r="F289" s="6">
        <v>8795</v>
      </c>
      <c r="G289" s="6">
        <v>3710</v>
      </c>
      <c r="H289" s="6">
        <v>430</v>
      </c>
      <c r="I289" s="7">
        <v>0.68</v>
      </c>
      <c r="J289" s="7">
        <v>0.28999999999999998</v>
      </c>
      <c r="K289" s="15">
        <v>0.03</v>
      </c>
    </row>
    <row r="290" spans="1:11" x14ac:dyDescent="0.35">
      <c r="A290" s="5" t="s">
        <v>317</v>
      </c>
      <c r="B290" t="s">
        <v>416</v>
      </c>
      <c r="C290" s="6">
        <v>685</v>
      </c>
      <c r="D290" s="7">
        <v>0.04</v>
      </c>
      <c r="E290" s="6">
        <v>620</v>
      </c>
      <c r="F290" s="6">
        <v>450</v>
      </c>
      <c r="G290" s="6">
        <v>160</v>
      </c>
      <c r="H290" s="6">
        <v>10</v>
      </c>
      <c r="I290" s="7">
        <v>0.73</v>
      </c>
      <c r="J290" s="7">
        <v>0.26</v>
      </c>
      <c r="K290" s="15">
        <v>0.01</v>
      </c>
    </row>
    <row r="291" spans="1:11" x14ac:dyDescent="0.35">
      <c r="A291" s="5" t="s">
        <v>317</v>
      </c>
      <c r="B291" t="s">
        <v>417</v>
      </c>
      <c r="C291" s="6">
        <v>4885</v>
      </c>
      <c r="D291" s="7">
        <v>0.04</v>
      </c>
      <c r="E291" s="6">
        <v>4625</v>
      </c>
      <c r="F291" s="6">
        <v>3170</v>
      </c>
      <c r="G291" s="6">
        <v>1255</v>
      </c>
      <c r="H291" s="6">
        <v>200</v>
      </c>
      <c r="I291" s="7">
        <v>0.69</v>
      </c>
      <c r="J291" s="7">
        <v>0.27</v>
      </c>
      <c r="K291" s="15">
        <v>0.04</v>
      </c>
    </row>
    <row r="292" spans="1:11" x14ac:dyDescent="0.35">
      <c r="A292" s="5" t="s">
        <v>317</v>
      </c>
      <c r="B292" t="s">
        <v>418</v>
      </c>
      <c r="C292" s="6">
        <v>4495</v>
      </c>
      <c r="D292" s="7">
        <v>0.04</v>
      </c>
      <c r="E292" s="6">
        <v>4245</v>
      </c>
      <c r="F292" s="6">
        <v>2960</v>
      </c>
      <c r="G292" s="6">
        <v>1195</v>
      </c>
      <c r="H292" s="6">
        <v>90</v>
      </c>
      <c r="I292" s="7">
        <v>0.7</v>
      </c>
      <c r="J292" s="7">
        <v>0.28000000000000003</v>
      </c>
      <c r="K292" s="15">
        <v>0.02</v>
      </c>
    </row>
    <row r="293" spans="1:11" x14ac:dyDescent="0.35">
      <c r="A293" s="5" t="s">
        <v>317</v>
      </c>
      <c r="B293" t="s">
        <v>419</v>
      </c>
      <c r="C293" s="6">
        <v>3250</v>
      </c>
      <c r="D293" s="7">
        <v>0.04</v>
      </c>
      <c r="E293" s="6">
        <v>3260</v>
      </c>
      <c r="F293" s="6">
        <v>2145</v>
      </c>
      <c r="G293" s="6">
        <v>810</v>
      </c>
      <c r="H293" s="6">
        <v>300</v>
      </c>
      <c r="I293" s="7">
        <v>0.66</v>
      </c>
      <c r="J293" s="7">
        <v>0.25</v>
      </c>
      <c r="K293" s="15">
        <v>0.09</v>
      </c>
    </row>
    <row r="294" spans="1:11" x14ac:dyDescent="0.35">
      <c r="A294" s="5" t="s">
        <v>317</v>
      </c>
      <c r="B294" t="s">
        <v>420</v>
      </c>
      <c r="C294" s="6">
        <v>3380</v>
      </c>
      <c r="D294" s="7">
        <v>0.04</v>
      </c>
      <c r="E294" s="6">
        <v>3485</v>
      </c>
      <c r="F294" s="6">
        <v>2250</v>
      </c>
      <c r="G294" s="6">
        <v>1105</v>
      </c>
      <c r="H294" s="6">
        <v>130</v>
      </c>
      <c r="I294" s="7">
        <v>0.65</v>
      </c>
      <c r="J294" s="7">
        <v>0.32</v>
      </c>
      <c r="K294" s="15">
        <v>0.04</v>
      </c>
    </row>
    <row r="295" spans="1:11" x14ac:dyDescent="0.35">
      <c r="A295" s="5" t="s">
        <v>317</v>
      </c>
      <c r="B295" t="s">
        <v>421</v>
      </c>
      <c r="C295" s="6">
        <v>1910</v>
      </c>
      <c r="D295" s="7">
        <v>0.04</v>
      </c>
      <c r="E295" s="6">
        <v>2275</v>
      </c>
      <c r="F295" s="6">
        <v>1350</v>
      </c>
      <c r="G295" s="6">
        <v>895</v>
      </c>
      <c r="H295" s="6">
        <v>25</v>
      </c>
      <c r="I295" s="7">
        <v>0.59</v>
      </c>
      <c r="J295" s="7">
        <v>0.39</v>
      </c>
      <c r="K295" s="15">
        <v>0.01</v>
      </c>
    </row>
    <row r="296" spans="1:11" x14ac:dyDescent="0.35">
      <c r="A296" s="5" t="s">
        <v>317</v>
      </c>
      <c r="B296" t="s">
        <v>422</v>
      </c>
      <c r="C296" s="6">
        <v>1785</v>
      </c>
      <c r="D296" s="7">
        <v>0.04</v>
      </c>
      <c r="E296" s="6">
        <v>1735</v>
      </c>
      <c r="F296" s="6">
        <v>1185</v>
      </c>
      <c r="G296" s="6">
        <v>530</v>
      </c>
      <c r="H296" s="6">
        <v>20</v>
      </c>
      <c r="I296" s="7">
        <v>0.68</v>
      </c>
      <c r="J296" s="7">
        <v>0.31</v>
      </c>
      <c r="K296" s="15">
        <v>0.01</v>
      </c>
    </row>
    <row r="297" spans="1:11" x14ac:dyDescent="0.35">
      <c r="A297" s="5" t="s">
        <v>317</v>
      </c>
      <c r="B297" t="s">
        <v>423</v>
      </c>
      <c r="C297" s="6">
        <v>430</v>
      </c>
      <c r="D297" s="7">
        <v>0.04</v>
      </c>
      <c r="E297" s="6">
        <v>460</v>
      </c>
      <c r="F297" s="6">
        <v>310</v>
      </c>
      <c r="G297" s="6">
        <v>145</v>
      </c>
      <c r="H297" s="6">
        <v>5</v>
      </c>
      <c r="I297" s="7">
        <v>0.67</v>
      </c>
      <c r="J297" s="7">
        <v>0.31</v>
      </c>
      <c r="K297" s="15">
        <v>0.01</v>
      </c>
    </row>
    <row r="298" spans="1:11" x14ac:dyDescent="0.35">
      <c r="A298" s="5" t="s">
        <v>317</v>
      </c>
      <c r="B298" t="s">
        <v>424</v>
      </c>
      <c r="C298" s="6">
        <v>20820</v>
      </c>
      <c r="D298" s="7">
        <v>0.04</v>
      </c>
      <c r="E298" s="6">
        <v>20700</v>
      </c>
      <c r="F298" s="6">
        <v>13820</v>
      </c>
      <c r="G298" s="6">
        <v>6100</v>
      </c>
      <c r="H298" s="6">
        <v>780</v>
      </c>
      <c r="I298" s="7">
        <v>0.67</v>
      </c>
      <c r="J298" s="7">
        <v>0.28999999999999998</v>
      </c>
      <c r="K298" s="15">
        <v>0.04</v>
      </c>
    </row>
    <row r="299" spans="1:11" x14ac:dyDescent="0.35">
      <c r="A299" s="5" t="s">
        <v>318</v>
      </c>
      <c r="B299" t="s">
        <v>416</v>
      </c>
      <c r="C299" s="6">
        <v>1960</v>
      </c>
      <c r="D299" s="7">
        <v>0.1</v>
      </c>
      <c r="E299" s="6">
        <v>1915</v>
      </c>
      <c r="F299" s="6">
        <v>65</v>
      </c>
      <c r="G299" s="6">
        <v>1845</v>
      </c>
      <c r="H299" s="6">
        <v>5</v>
      </c>
      <c r="I299" s="7">
        <v>0.03</v>
      </c>
      <c r="J299" s="7">
        <v>0.96</v>
      </c>
      <c r="K299" s="15">
        <v>0</v>
      </c>
    </row>
    <row r="300" spans="1:11" x14ac:dyDescent="0.35">
      <c r="A300" s="5" t="s">
        <v>318</v>
      </c>
      <c r="B300" t="s">
        <v>417</v>
      </c>
      <c r="C300" s="6">
        <v>6815</v>
      </c>
      <c r="D300" s="7">
        <v>0.05</v>
      </c>
      <c r="E300" s="6">
        <v>6690</v>
      </c>
      <c r="F300" s="6">
        <v>470</v>
      </c>
      <c r="G300" s="6">
        <v>6075</v>
      </c>
      <c r="H300" s="6">
        <v>140</v>
      </c>
      <c r="I300" s="7">
        <v>7.0000000000000007E-2</v>
      </c>
      <c r="J300" s="7">
        <v>0.91</v>
      </c>
      <c r="K300" s="15">
        <v>0.02</v>
      </c>
    </row>
    <row r="301" spans="1:11" x14ac:dyDescent="0.35">
      <c r="A301" s="5" t="s">
        <v>318</v>
      </c>
      <c r="B301" t="s">
        <v>418</v>
      </c>
      <c r="C301" s="6">
        <v>2640</v>
      </c>
      <c r="D301" s="7">
        <v>0.02</v>
      </c>
      <c r="E301" s="6">
        <v>2635</v>
      </c>
      <c r="F301" s="6">
        <v>605</v>
      </c>
      <c r="G301" s="6">
        <v>2015</v>
      </c>
      <c r="H301" s="6">
        <v>15</v>
      </c>
      <c r="I301" s="7">
        <v>0.23</v>
      </c>
      <c r="J301" s="7">
        <v>0.76</v>
      </c>
      <c r="K301" s="15">
        <v>0.01</v>
      </c>
    </row>
    <row r="302" spans="1:11" x14ac:dyDescent="0.35">
      <c r="A302" s="5" t="s">
        <v>318</v>
      </c>
      <c r="B302" t="s">
        <v>419</v>
      </c>
      <c r="C302" s="6">
        <v>940</v>
      </c>
      <c r="D302" s="7">
        <v>0.01</v>
      </c>
      <c r="E302" s="6">
        <v>950</v>
      </c>
      <c r="F302" s="6">
        <v>545</v>
      </c>
      <c r="G302" s="6">
        <v>330</v>
      </c>
      <c r="H302" s="6">
        <v>75</v>
      </c>
      <c r="I302" s="7">
        <v>0.56999999999999995</v>
      </c>
      <c r="J302" s="7">
        <v>0.35</v>
      </c>
      <c r="K302" s="15">
        <v>0.08</v>
      </c>
    </row>
    <row r="303" spans="1:11" x14ac:dyDescent="0.35">
      <c r="A303" s="5" t="s">
        <v>318</v>
      </c>
      <c r="B303" t="s">
        <v>420</v>
      </c>
      <c r="C303" s="6">
        <v>775</v>
      </c>
      <c r="D303" s="7">
        <v>0.01</v>
      </c>
      <c r="E303" s="6">
        <v>780</v>
      </c>
      <c r="F303" s="6">
        <v>460</v>
      </c>
      <c r="G303" s="6">
        <v>300</v>
      </c>
      <c r="H303" s="6">
        <v>20</v>
      </c>
      <c r="I303" s="7">
        <v>0.59</v>
      </c>
      <c r="J303" s="7">
        <v>0.38</v>
      </c>
      <c r="K303" s="15">
        <v>0.03</v>
      </c>
    </row>
    <row r="304" spans="1:11" x14ac:dyDescent="0.35">
      <c r="A304" s="5" t="s">
        <v>318</v>
      </c>
      <c r="B304" t="s">
        <v>421</v>
      </c>
      <c r="C304" s="6">
        <v>450</v>
      </c>
      <c r="D304" s="7">
        <v>0.01</v>
      </c>
      <c r="E304" s="6">
        <v>570</v>
      </c>
      <c r="F304" s="6">
        <v>305</v>
      </c>
      <c r="G304" s="6">
        <v>255</v>
      </c>
      <c r="H304" s="6">
        <v>15</v>
      </c>
      <c r="I304" s="7">
        <v>0.53</v>
      </c>
      <c r="J304" s="7">
        <v>0.44</v>
      </c>
      <c r="K304" s="15">
        <v>0.02</v>
      </c>
    </row>
    <row r="305" spans="1:11" x14ac:dyDescent="0.35">
      <c r="A305" s="5" t="s">
        <v>318</v>
      </c>
      <c r="B305" t="s">
        <v>422</v>
      </c>
      <c r="C305" s="6">
        <v>330</v>
      </c>
      <c r="D305" s="7">
        <v>0.01</v>
      </c>
      <c r="E305" s="6">
        <v>340</v>
      </c>
      <c r="F305" s="6">
        <v>160</v>
      </c>
      <c r="G305" s="6">
        <v>175</v>
      </c>
      <c r="H305" s="6">
        <v>10</v>
      </c>
      <c r="I305" s="7">
        <v>0.46</v>
      </c>
      <c r="J305" s="7">
        <v>0.51</v>
      </c>
      <c r="K305" s="15">
        <v>0.03</v>
      </c>
    </row>
    <row r="306" spans="1:11" x14ac:dyDescent="0.35">
      <c r="A306" s="5" t="s">
        <v>318</v>
      </c>
      <c r="B306" t="s">
        <v>423</v>
      </c>
      <c r="C306" s="6">
        <v>35</v>
      </c>
      <c r="D306" s="7">
        <v>0</v>
      </c>
      <c r="E306" s="6">
        <v>45</v>
      </c>
      <c r="F306" s="6">
        <v>15</v>
      </c>
      <c r="G306" s="6">
        <v>25</v>
      </c>
      <c r="H306" s="6">
        <v>0</v>
      </c>
      <c r="I306" s="7">
        <v>0.4</v>
      </c>
      <c r="J306" s="7">
        <v>0.6</v>
      </c>
      <c r="K306" s="15">
        <v>0</v>
      </c>
    </row>
    <row r="307" spans="1:11" x14ac:dyDescent="0.35">
      <c r="A307" s="5" t="s">
        <v>318</v>
      </c>
      <c r="B307" t="s">
        <v>424</v>
      </c>
      <c r="C307" s="6">
        <v>13945</v>
      </c>
      <c r="D307" s="7">
        <v>0.03</v>
      </c>
      <c r="E307" s="6">
        <v>13930</v>
      </c>
      <c r="F307" s="6">
        <v>2625</v>
      </c>
      <c r="G307" s="6">
        <v>11020</v>
      </c>
      <c r="H307" s="6">
        <v>280</v>
      </c>
      <c r="I307" s="7">
        <v>0.19</v>
      </c>
      <c r="J307" s="7">
        <v>0.79</v>
      </c>
      <c r="K307" s="15">
        <v>0.02</v>
      </c>
    </row>
    <row r="308" spans="1:11" x14ac:dyDescent="0.35">
      <c r="A308" s="5" t="s">
        <v>319</v>
      </c>
      <c r="B308" t="s">
        <v>416</v>
      </c>
      <c r="C308" s="6">
        <v>55</v>
      </c>
      <c r="D308" s="7">
        <v>0</v>
      </c>
      <c r="E308" s="6">
        <v>45</v>
      </c>
      <c r="F308" s="6">
        <v>10</v>
      </c>
      <c r="G308" s="6">
        <v>10</v>
      </c>
      <c r="H308" s="6">
        <v>30</v>
      </c>
      <c r="I308" s="7">
        <v>0.19</v>
      </c>
      <c r="J308" s="7">
        <v>0.17</v>
      </c>
      <c r="K308" s="15">
        <v>0.64</v>
      </c>
    </row>
    <row r="309" spans="1:11" x14ac:dyDescent="0.35">
      <c r="A309" s="5" t="s">
        <v>319</v>
      </c>
      <c r="B309" t="s">
        <v>417</v>
      </c>
      <c r="C309" s="6">
        <v>225</v>
      </c>
      <c r="D309" s="7">
        <v>0</v>
      </c>
      <c r="E309" s="6">
        <v>215</v>
      </c>
      <c r="F309" s="6">
        <v>65</v>
      </c>
      <c r="G309" s="6">
        <v>25</v>
      </c>
      <c r="H309" s="6">
        <v>125</v>
      </c>
      <c r="I309" s="7">
        <v>0.3</v>
      </c>
      <c r="J309" s="7">
        <v>0.12</v>
      </c>
      <c r="K309" s="15">
        <v>0.57999999999999996</v>
      </c>
    </row>
    <row r="310" spans="1:11" x14ac:dyDescent="0.35">
      <c r="A310" s="5" t="s">
        <v>319</v>
      </c>
      <c r="B310" t="s">
        <v>418</v>
      </c>
      <c r="C310" s="6">
        <v>230</v>
      </c>
      <c r="D310" s="7">
        <v>0</v>
      </c>
      <c r="E310" s="6">
        <v>185</v>
      </c>
      <c r="F310" s="6">
        <v>105</v>
      </c>
      <c r="G310" s="6">
        <v>35</v>
      </c>
      <c r="H310" s="6">
        <v>50</v>
      </c>
      <c r="I310" s="7">
        <v>0.56000000000000005</v>
      </c>
      <c r="J310" s="7">
        <v>0.18</v>
      </c>
      <c r="K310" s="15">
        <v>0.27</v>
      </c>
    </row>
    <row r="311" spans="1:11" x14ac:dyDescent="0.35">
      <c r="A311" s="5" t="s">
        <v>319</v>
      </c>
      <c r="B311" t="s">
        <v>419</v>
      </c>
      <c r="C311" s="6">
        <v>170</v>
      </c>
      <c r="D311" s="7">
        <v>0</v>
      </c>
      <c r="E311" s="6">
        <v>160</v>
      </c>
      <c r="F311" s="6">
        <v>80</v>
      </c>
      <c r="G311" s="6">
        <v>25</v>
      </c>
      <c r="H311" s="6">
        <v>55</v>
      </c>
      <c r="I311" s="7">
        <v>0.49</v>
      </c>
      <c r="J311" s="7">
        <v>0.17</v>
      </c>
      <c r="K311" s="15">
        <v>0.35</v>
      </c>
    </row>
    <row r="312" spans="1:11" x14ac:dyDescent="0.35">
      <c r="A312" s="5" t="s">
        <v>319</v>
      </c>
      <c r="B312" t="s">
        <v>420</v>
      </c>
      <c r="C312" s="6">
        <v>155</v>
      </c>
      <c r="D312" s="7">
        <v>0</v>
      </c>
      <c r="E312" s="6">
        <v>135</v>
      </c>
      <c r="F312" s="6">
        <v>75</v>
      </c>
      <c r="G312" s="6">
        <v>30</v>
      </c>
      <c r="H312" s="6">
        <v>30</v>
      </c>
      <c r="I312" s="7">
        <v>0.56999999999999995</v>
      </c>
      <c r="J312" s="7">
        <v>0.22</v>
      </c>
      <c r="K312" s="15">
        <v>0.22</v>
      </c>
    </row>
    <row r="313" spans="1:11" x14ac:dyDescent="0.35">
      <c r="A313" s="5" t="s">
        <v>319</v>
      </c>
      <c r="B313" t="s">
        <v>421</v>
      </c>
      <c r="C313" s="6">
        <v>85</v>
      </c>
      <c r="D313" s="7">
        <v>0</v>
      </c>
      <c r="E313" s="6">
        <v>80</v>
      </c>
      <c r="F313" s="6">
        <v>25</v>
      </c>
      <c r="G313" s="6">
        <v>15</v>
      </c>
      <c r="H313" s="6">
        <v>40</v>
      </c>
      <c r="I313" s="7">
        <v>0.32</v>
      </c>
      <c r="J313" s="7">
        <v>0.18</v>
      </c>
      <c r="K313" s="15">
        <v>0.5</v>
      </c>
    </row>
    <row r="314" spans="1:11" x14ac:dyDescent="0.35">
      <c r="A314" s="5" t="s">
        <v>319</v>
      </c>
      <c r="B314" t="s">
        <v>422</v>
      </c>
      <c r="C314" s="6">
        <v>140</v>
      </c>
      <c r="D314" s="7">
        <v>0</v>
      </c>
      <c r="E314" s="6">
        <v>135</v>
      </c>
      <c r="F314" s="6">
        <v>10</v>
      </c>
      <c r="G314" s="6">
        <v>10</v>
      </c>
      <c r="H314" s="6">
        <v>115</v>
      </c>
      <c r="I314" s="7">
        <v>0.09</v>
      </c>
      <c r="J314" s="7">
        <v>7.0000000000000007E-2</v>
      </c>
      <c r="K314" s="15">
        <v>0.85</v>
      </c>
    </row>
    <row r="315" spans="1:11" x14ac:dyDescent="0.35">
      <c r="A315" s="5" t="s">
        <v>319</v>
      </c>
      <c r="B315" t="s">
        <v>423</v>
      </c>
      <c r="C315" s="6">
        <v>40</v>
      </c>
      <c r="D315" s="7">
        <v>0</v>
      </c>
      <c r="E315" s="6">
        <v>15</v>
      </c>
      <c r="F315" s="6" t="s">
        <v>476</v>
      </c>
      <c r="G315" s="6" t="s">
        <v>476</v>
      </c>
      <c r="H315" s="6">
        <v>15</v>
      </c>
      <c r="I315" s="6" t="s">
        <v>476</v>
      </c>
      <c r="J315" s="6" t="s">
        <v>476</v>
      </c>
      <c r="K315" s="15">
        <v>0.88</v>
      </c>
    </row>
    <row r="316" spans="1:11" x14ac:dyDescent="0.35">
      <c r="A316" s="5" t="s">
        <v>319</v>
      </c>
      <c r="B316" t="s">
        <v>424</v>
      </c>
      <c r="C316" s="6">
        <v>1100</v>
      </c>
      <c r="D316" s="7">
        <v>0</v>
      </c>
      <c r="E316" s="6">
        <v>975</v>
      </c>
      <c r="F316" s="6">
        <v>370</v>
      </c>
      <c r="G316" s="6">
        <v>150</v>
      </c>
      <c r="H316" s="6">
        <v>460</v>
      </c>
      <c r="I316" s="7">
        <v>0.38</v>
      </c>
      <c r="J316" s="7">
        <v>0.15</v>
      </c>
      <c r="K316" s="15">
        <v>0.47</v>
      </c>
    </row>
    <row r="317" spans="1:11" x14ac:dyDescent="0.35">
      <c r="A317" s="5" t="s">
        <v>320</v>
      </c>
      <c r="B317" t="s">
        <v>416</v>
      </c>
      <c r="C317" s="6">
        <v>25</v>
      </c>
      <c r="D317" s="7">
        <v>0</v>
      </c>
      <c r="E317" s="6">
        <v>25</v>
      </c>
      <c r="F317" s="6">
        <v>15</v>
      </c>
      <c r="G317" s="6">
        <v>10</v>
      </c>
      <c r="H317" s="6">
        <v>0</v>
      </c>
      <c r="I317" s="7">
        <v>0.52</v>
      </c>
      <c r="J317" s="7">
        <v>0.48</v>
      </c>
      <c r="K317" s="15">
        <v>0</v>
      </c>
    </row>
    <row r="318" spans="1:11" x14ac:dyDescent="0.35">
      <c r="A318" s="5" t="s">
        <v>320</v>
      </c>
      <c r="B318" t="s">
        <v>417</v>
      </c>
      <c r="C318" s="6">
        <v>205</v>
      </c>
      <c r="D318" s="7">
        <v>0</v>
      </c>
      <c r="E318" s="6">
        <v>190</v>
      </c>
      <c r="F318" s="6">
        <v>135</v>
      </c>
      <c r="G318" s="6">
        <v>45</v>
      </c>
      <c r="H318" s="6">
        <v>15</v>
      </c>
      <c r="I318" s="7">
        <v>0.7</v>
      </c>
      <c r="J318" s="7">
        <v>0.23</v>
      </c>
      <c r="K318" s="15">
        <v>7.0000000000000007E-2</v>
      </c>
    </row>
    <row r="319" spans="1:11" x14ac:dyDescent="0.35">
      <c r="A319" s="5" t="s">
        <v>320</v>
      </c>
      <c r="B319" t="s">
        <v>418</v>
      </c>
      <c r="C319" s="6">
        <v>165</v>
      </c>
      <c r="D319" s="7">
        <v>0</v>
      </c>
      <c r="E319" s="6">
        <v>155</v>
      </c>
      <c r="F319" s="6">
        <v>110</v>
      </c>
      <c r="G319" s="6">
        <v>40</v>
      </c>
      <c r="H319" s="6">
        <v>5</v>
      </c>
      <c r="I319" s="7">
        <v>0.7</v>
      </c>
      <c r="J319" s="7">
        <v>0.26</v>
      </c>
      <c r="K319" s="15">
        <v>0.03</v>
      </c>
    </row>
    <row r="320" spans="1:11" x14ac:dyDescent="0.35">
      <c r="A320" s="5" t="s">
        <v>320</v>
      </c>
      <c r="B320" t="s">
        <v>419</v>
      </c>
      <c r="C320" s="6">
        <v>155</v>
      </c>
      <c r="D320" s="7">
        <v>0</v>
      </c>
      <c r="E320" s="6">
        <v>150</v>
      </c>
      <c r="F320" s="6">
        <v>120</v>
      </c>
      <c r="G320" s="6">
        <v>25</v>
      </c>
      <c r="H320" s="6">
        <v>10</v>
      </c>
      <c r="I320" s="7">
        <v>0.8</v>
      </c>
      <c r="J320" s="7">
        <v>0.15</v>
      </c>
      <c r="K320" s="15">
        <v>0.05</v>
      </c>
    </row>
    <row r="321" spans="1:11" x14ac:dyDescent="0.35">
      <c r="A321" s="5" t="s">
        <v>320</v>
      </c>
      <c r="B321" t="s">
        <v>420</v>
      </c>
      <c r="C321" s="6">
        <v>165</v>
      </c>
      <c r="D321" s="7">
        <v>0</v>
      </c>
      <c r="E321" s="6">
        <v>175</v>
      </c>
      <c r="F321" s="6">
        <v>125</v>
      </c>
      <c r="G321" s="6">
        <v>45</v>
      </c>
      <c r="H321" s="6">
        <v>5</v>
      </c>
      <c r="I321" s="7">
        <v>0.72</v>
      </c>
      <c r="J321" s="7">
        <v>0.25</v>
      </c>
      <c r="K321" s="15">
        <v>0.03</v>
      </c>
    </row>
    <row r="322" spans="1:11" x14ac:dyDescent="0.35">
      <c r="A322" s="5" t="s">
        <v>320</v>
      </c>
      <c r="B322" t="s">
        <v>421</v>
      </c>
      <c r="C322" s="6">
        <v>110</v>
      </c>
      <c r="D322" s="7">
        <v>0</v>
      </c>
      <c r="E322" s="6">
        <v>115</v>
      </c>
      <c r="F322" s="6">
        <v>70</v>
      </c>
      <c r="G322" s="6">
        <v>40</v>
      </c>
      <c r="H322" s="6" t="s">
        <v>476</v>
      </c>
      <c r="I322" s="7">
        <v>0.62</v>
      </c>
      <c r="J322" s="6" t="s">
        <v>476</v>
      </c>
      <c r="K322" s="23" t="s">
        <v>476</v>
      </c>
    </row>
    <row r="323" spans="1:11" x14ac:dyDescent="0.35">
      <c r="A323" s="5" t="s">
        <v>320</v>
      </c>
      <c r="B323" t="s">
        <v>422</v>
      </c>
      <c r="C323" s="6">
        <v>120</v>
      </c>
      <c r="D323" s="7">
        <v>0</v>
      </c>
      <c r="E323" s="6">
        <v>125</v>
      </c>
      <c r="F323" s="6">
        <v>90</v>
      </c>
      <c r="G323" s="6">
        <v>30</v>
      </c>
      <c r="H323" s="6" t="s">
        <v>476</v>
      </c>
      <c r="I323" s="7">
        <v>0.73</v>
      </c>
      <c r="J323" s="6" t="s">
        <v>476</v>
      </c>
      <c r="K323" s="23" t="s">
        <v>476</v>
      </c>
    </row>
    <row r="324" spans="1:11" x14ac:dyDescent="0.35">
      <c r="A324" s="5" t="s">
        <v>320</v>
      </c>
      <c r="B324" t="s">
        <v>423</v>
      </c>
      <c r="C324" s="6">
        <v>35</v>
      </c>
      <c r="D324" s="7">
        <v>0</v>
      </c>
      <c r="E324" s="6">
        <v>25</v>
      </c>
      <c r="F324" s="6">
        <v>15</v>
      </c>
      <c r="G324" s="6">
        <v>10</v>
      </c>
      <c r="H324" s="6">
        <v>0</v>
      </c>
      <c r="I324" s="7">
        <v>0.63</v>
      </c>
      <c r="J324" s="7">
        <v>0.37</v>
      </c>
      <c r="K324" s="15">
        <v>0</v>
      </c>
    </row>
    <row r="325" spans="1:11" x14ac:dyDescent="0.35">
      <c r="A325" s="5" t="s">
        <v>320</v>
      </c>
      <c r="B325" t="s">
        <v>424</v>
      </c>
      <c r="C325" s="6">
        <v>980</v>
      </c>
      <c r="D325" s="7">
        <v>0</v>
      </c>
      <c r="E325" s="6">
        <v>965</v>
      </c>
      <c r="F325" s="6">
        <v>680</v>
      </c>
      <c r="G325" s="6">
        <v>245</v>
      </c>
      <c r="H325" s="6">
        <v>35</v>
      </c>
      <c r="I325" s="7">
        <v>0.71</v>
      </c>
      <c r="J325" s="7">
        <v>0.26</v>
      </c>
      <c r="K325" s="15">
        <v>0.04</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325"/>
  <sheetViews>
    <sheetView workbookViewId="0"/>
  </sheetViews>
  <sheetFormatPr defaultColWidth="10.58203125" defaultRowHeight="15.5" x14ac:dyDescent="0.35"/>
  <cols>
    <col min="1" max="1" width="32.58203125" customWidth="1"/>
    <col min="2" max="14" width="16.58203125" customWidth="1"/>
  </cols>
  <sheetData>
    <row r="1" spans="1:14" ht="77.5" x14ac:dyDescent="0.35">
      <c r="A1" s="4" t="s">
        <v>285</v>
      </c>
      <c r="B1" s="4" t="s">
        <v>441</v>
      </c>
      <c r="C1" s="4" t="s">
        <v>165</v>
      </c>
      <c r="D1" s="4" t="s">
        <v>166</v>
      </c>
      <c r="E1" s="4" t="s">
        <v>321</v>
      </c>
      <c r="F1" s="4" t="s">
        <v>322</v>
      </c>
      <c r="G1" s="4" t="s">
        <v>323</v>
      </c>
      <c r="H1" s="4" t="s">
        <v>324</v>
      </c>
      <c r="I1" s="4" t="s">
        <v>325</v>
      </c>
      <c r="J1" s="4" t="s">
        <v>326</v>
      </c>
      <c r="K1" s="4" t="s">
        <v>327</v>
      </c>
      <c r="L1" s="4" t="s">
        <v>328</v>
      </c>
      <c r="M1" s="4" t="s">
        <v>329</v>
      </c>
      <c r="N1" s="24" t="s">
        <v>330</v>
      </c>
    </row>
    <row r="2" spans="1:14" x14ac:dyDescent="0.35">
      <c r="A2" s="8" t="s">
        <v>174</v>
      </c>
      <c r="B2" s="11" t="s">
        <v>416</v>
      </c>
      <c r="C2" s="9">
        <v>19480</v>
      </c>
      <c r="D2" s="10">
        <v>1</v>
      </c>
      <c r="E2" s="9">
        <v>18770</v>
      </c>
      <c r="F2" s="9">
        <v>0</v>
      </c>
      <c r="G2" s="9">
        <v>0</v>
      </c>
      <c r="H2" s="9">
        <v>0</v>
      </c>
      <c r="I2" s="9">
        <v>705</v>
      </c>
      <c r="J2" s="10">
        <v>0.96</v>
      </c>
      <c r="K2" s="10">
        <v>0</v>
      </c>
      <c r="L2" s="10">
        <v>0</v>
      </c>
      <c r="M2" s="10">
        <v>0</v>
      </c>
      <c r="N2" s="16">
        <v>0.04</v>
      </c>
    </row>
    <row r="3" spans="1:14" x14ac:dyDescent="0.35">
      <c r="A3" s="8" t="s">
        <v>174</v>
      </c>
      <c r="B3" s="11" t="s">
        <v>417</v>
      </c>
      <c r="C3" s="9">
        <v>128075</v>
      </c>
      <c r="D3" s="10">
        <v>1</v>
      </c>
      <c r="E3" s="9">
        <v>35225</v>
      </c>
      <c r="F3" s="9">
        <v>49040</v>
      </c>
      <c r="G3" s="9">
        <v>27155</v>
      </c>
      <c r="H3" s="9">
        <v>54930</v>
      </c>
      <c r="I3" s="9">
        <v>16415</v>
      </c>
      <c r="J3" s="10">
        <v>0.28000000000000003</v>
      </c>
      <c r="K3" s="10">
        <v>0.38</v>
      </c>
      <c r="L3" s="10">
        <v>0.21</v>
      </c>
      <c r="M3" s="10">
        <v>0.43</v>
      </c>
      <c r="N3" s="16">
        <v>0.13</v>
      </c>
    </row>
    <row r="4" spans="1:14" x14ac:dyDescent="0.35">
      <c r="A4" s="8" t="s">
        <v>174</v>
      </c>
      <c r="B4" s="11" t="s">
        <v>418</v>
      </c>
      <c r="C4" s="9">
        <v>118605</v>
      </c>
      <c r="D4" s="10">
        <v>1</v>
      </c>
      <c r="E4" s="9">
        <v>34040</v>
      </c>
      <c r="F4" s="9">
        <v>38490</v>
      </c>
      <c r="G4" s="9">
        <v>32995</v>
      </c>
      <c r="H4" s="9">
        <v>79625</v>
      </c>
      <c r="I4" s="9">
        <v>14290</v>
      </c>
      <c r="J4" s="10">
        <v>0.28999999999999998</v>
      </c>
      <c r="K4" s="10">
        <v>0.32</v>
      </c>
      <c r="L4" s="10">
        <v>0.28000000000000003</v>
      </c>
      <c r="M4" s="10">
        <v>0.67</v>
      </c>
      <c r="N4" s="16">
        <v>0.12</v>
      </c>
    </row>
    <row r="5" spans="1:14" x14ac:dyDescent="0.35">
      <c r="A5" s="8" t="s">
        <v>174</v>
      </c>
      <c r="B5" s="11" t="s">
        <v>419</v>
      </c>
      <c r="C5" s="9">
        <v>84240</v>
      </c>
      <c r="D5" s="10">
        <v>1</v>
      </c>
      <c r="E5" s="9">
        <v>32125</v>
      </c>
      <c r="F5" s="9">
        <v>26585</v>
      </c>
      <c r="G5" s="9">
        <v>23980</v>
      </c>
      <c r="H5" s="9">
        <v>60075</v>
      </c>
      <c r="I5" s="9">
        <v>7800</v>
      </c>
      <c r="J5" s="10">
        <v>0.38</v>
      </c>
      <c r="K5" s="10">
        <v>0.32</v>
      </c>
      <c r="L5" s="10">
        <v>0.28000000000000003</v>
      </c>
      <c r="M5" s="10">
        <v>0.71</v>
      </c>
      <c r="N5" s="16">
        <v>0.09</v>
      </c>
    </row>
    <row r="6" spans="1:14" x14ac:dyDescent="0.35">
      <c r="A6" s="8" t="s">
        <v>174</v>
      </c>
      <c r="B6" s="11" t="s">
        <v>420</v>
      </c>
      <c r="C6" s="9">
        <v>85825</v>
      </c>
      <c r="D6" s="10">
        <v>1</v>
      </c>
      <c r="E6" s="9">
        <v>34680</v>
      </c>
      <c r="F6" s="9">
        <v>23815</v>
      </c>
      <c r="G6" s="9">
        <v>21885</v>
      </c>
      <c r="H6" s="9">
        <v>59685</v>
      </c>
      <c r="I6" s="9">
        <v>10170</v>
      </c>
      <c r="J6" s="10">
        <v>0.4</v>
      </c>
      <c r="K6" s="10">
        <v>0.28000000000000003</v>
      </c>
      <c r="L6" s="10">
        <v>0.25</v>
      </c>
      <c r="M6" s="10">
        <v>0.7</v>
      </c>
      <c r="N6" s="16">
        <v>0.12</v>
      </c>
    </row>
    <row r="7" spans="1:14" x14ac:dyDescent="0.35">
      <c r="A7" s="8" t="s">
        <v>174</v>
      </c>
      <c r="B7" s="11" t="s">
        <v>421</v>
      </c>
      <c r="C7" s="9">
        <v>53260</v>
      </c>
      <c r="D7" s="10">
        <v>1</v>
      </c>
      <c r="E7" s="9">
        <v>32890</v>
      </c>
      <c r="F7" s="9">
        <v>11785</v>
      </c>
      <c r="G7" s="9">
        <v>5825</v>
      </c>
      <c r="H7" s="9">
        <v>44955</v>
      </c>
      <c r="I7" s="9">
        <v>4435</v>
      </c>
      <c r="J7" s="10">
        <v>0.62</v>
      </c>
      <c r="K7" s="10">
        <v>0.22</v>
      </c>
      <c r="L7" s="10">
        <v>0.11</v>
      </c>
      <c r="M7" s="10">
        <v>0.84</v>
      </c>
      <c r="N7" s="16">
        <v>0.08</v>
      </c>
    </row>
    <row r="8" spans="1:14" x14ac:dyDescent="0.35">
      <c r="A8" s="8" t="s">
        <v>174</v>
      </c>
      <c r="B8" s="11" t="s">
        <v>422</v>
      </c>
      <c r="C8" s="9">
        <v>47745</v>
      </c>
      <c r="D8" s="10">
        <v>1</v>
      </c>
      <c r="E8" s="9">
        <v>30235</v>
      </c>
      <c r="F8" s="9">
        <v>10230</v>
      </c>
      <c r="G8" s="9">
        <v>4760</v>
      </c>
      <c r="H8" s="9">
        <v>40200</v>
      </c>
      <c r="I8" s="9">
        <v>4170</v>
      </c>
      <c r="J8" s="10">
        <v>0.63</v>
      </c>
      <c r="K8" s="10">
        <v>0.21</v>
      </c>
      <c r="L8" s="10">
        <v>0.1</v>
      </c>
      <c r="M8" s="10">
        <v>0.84</v>
      </c>
      <c r="N8" s="16">
        <v>0.09</v>
      </c>
    </row>
    <row r="9" spans="1:14" x14ac:dyDescent="0.35">
      <c r="A9" s="8" t="s">
        <v>174</v>
      </c>
      <c r="B9" s="11" t="s">
        <v>423</v>
      </c>
      <c r="C9" s="9">
        <v>11000</v>
      </c>
      <c r="D9" s="10">
        <v>1</v>
      </c>
      <c r="E9" s="9">
        <v>7045</v>
      </c>
      <c r="F9" s="9">
        <v>2240</v>
      </c>
      <c r="G9" s="9">
        <v>1080</v>
      </c>
      <c r="H9" s="9">
        <v>9100</v>
      </c>
      <c r="I9" s="9">
        <v>920</v>
      </c>
      <c r="J9" s="10">
        <v>0.64</v>
      </c>
      <c r="K9" s="10">
        <v>0.2</v>
      </c>
      <c r="L9" s="10">
        <v>0.1</v>
      </c>
      <c r="M9" s="10">
        <v>0.83</v>
      </c>
      <c r="N9" s="16">
        <v>0.08</v>
      </c>
    </row>
    <row r="10" spans="1:14" x14ac:dyDescent="0.35">
      <c r="A10" s="27" t="s">
        <v>174</v>
      </c>
      <c r="B10" s="19" t="s">
        <v>424</v>
      </c>
      <c r="C10" s="28">
        <v>548235</v>
      </c>
      <c r="D10" s="29">
        <v>1</v>
      </c>
      <c r="E10" s="28">
        <v>225005</v>
      </c>
      <c r="F10" s="28">
        <v>162180</v>
      </c>
      <c r="G10" s="28">
        <v>117685</v>
      </c>
      <c r="H10" s="28">
        <v>348570</v>
      </c>
      <c r="I10" s="28">
        <v>58910</v>
      </c>
      <c r="J10" s="29">
        <v>0.41</v>
      </c>
      <c r="K10" s="29">
        <v>0.3</v>
      </c>
      <c r="L10" s="29">
        <v>0.21</v>
      </c>
      <c r="M10" s="29">
        <v>0.64</v>
      </c>
      <c r="N10" s="30">
        <v>0.11</v>
      </c>
    </row>
    <row r="11" spans="1:14" x14ac:dyDescent="0.35">
      <c r="A11" s="5" t="s">
        <v>286</v>
      </c>
      <c r="B11" t="s">
        <v>416</v>
      </c>
      <c r="C11" s="6">
        <v>575</v>
      </c>
      <c r="D11" s="7">
        <v>0.03</v>
      </c>
      <c r="E11" s="6">
        <v>550</v>
      </c>
      <c r="F11" s="6">
        <v>0</v>
      </c>
      <c r="G11" s="6">
        <v>0</v>
      </c>
      <c r="H11" s="6">
        <v>0</v>
      </c>
      <c r="I11" s="6">
        <v>25</v>
      </c>
      <c r="J11" s="7">
        <v>0.96</v>
      </c>
      <c r="K11" s="7">
        <v>0</v>
      </c>
      <c r="L11" s="7">
        <v>0</v>
      </c>
      <c r="M11" s="7">
        <v>0</v>
      </c>
      <c r="N11" s="15">
        <v>0.04</v>
      </c>
    </row>
    <row r="12" spans="1:14" x14ac:dyDescent="0.35">
      <c r="A12" s="5" t="s">
        <v>286</v>
      </c>
      <c r="B12" t="s">
        <v>417</v>
      </c>
      <c r="C12" s="6">
        <v>3370</v>
      </c>
      <c r="D12" s="7">
        <v>0.03</v>
      </c>
      <c r="E12" s="6">
        <v>975</v>
      </c>
      <c r="F12" s="6">
        <v>1300</v>
      </c>
      <c r="G12" s="6">
        <v>680</v>
      </c>
      <c r="H12" s="6">
        <v>1525</v>
      </c>
      <c r="I12" s="6">
        <v>355</v>
      </c>
      <c r="J12" s="7">
        <v>0.28999999999999998</v>
      </c>
      <c r="K12" s="7">
        <v>0.39</v>
      </c>
      <c r="L12" s="7">
        <v>0.2</v>
      </c>
      <c r="M12" s="7">
        <v>0.45</v>
      </c>
      <c r="N12" s="15">
        <v>0.11</v>
      </c>
    </row>
    <row r="13" spans="1:14" x14ac:dyDescent="0.35">
      <c r="A13" s="5" t="s">
        <v>286</v>
      </c>
      <c r="B13" t="s">
        <v>418</v>
      </c>
      <c r="C13" s="6">
        <v>3750</v>
      </c>
      <c r="D13" s="7">
        <v>0.03</v>
      </c>
      <c r="E13" s="6">
        <v>1090</v>
      </c>
      <c r="F13" s="6">
        <v>1255</v>
      </c>
      <c r="G13" s="6">
        <v>980</v>
      </c>
      <c r="H13" s="6">
        <v>2595</v>
      </c>
      <c r="I13" s="6">
        <v>425</v>
      </c>
      <c r="J13" s="7">
        <v>0.28999999999999998</v>
      </c>
      <c r="K13" s="7">
        <v>0.33</v>
      </c>
      <c r="L13" s="7">
        <v>0.26</v>
      </c>
      <c r="M13" s="7">
        <v>0.69</v>
      </c>
      <c r="N13" s="15">
        <v>0.11</v>
      </c>
    </row>
    <row r="14" spans="1:14" x14ac:dyDescent="0.35">
      <c r="A14" s="5" t="s">
        <v>286</v>
      </c>
      <c r="B14" t="s">
        <v>419</v>
      </c>
      <c r="C14" s="6">
        <v>2680</v>
      </c>
      <c r="D14" s="7">
        <v>0.03</v>
      </c>
      <c r="E14" s="6">
        <v>1030</v>
      </c>
      <c r="F14" s="6">
        <v>830</v>
      </c>
      <c r="G14" s="6">
        <v>725</v>
      </c>
      <c r="H14" s="6">
        <v>1900</v>
      </c>
      <c r="I14" s="6">
        <v>250</v>
      </c>
      <c r="J14" s="7">
        <v>0.38</v>
      </c>
      <c r="K14" s="7">
        <v>0.31</v>
      </c>
      <c r="L14" s="7">
        <v>0.27</v>
      </c>
      <c r="M14" s="7">
        <v>0.71</v>
      </c>
      <c r="N14" s="15">
        <v>0.09</v>
      </c>
    </row>
    <row r="15" spans="1:14" x14ac:dyDescent="0.35">
      <c r="A15" s="5" t="s">
        <v>286</v>
      </c>
      <c r="B15" t="s">
        <v>420</v>
      </c>
      <c r="C15" s="6">
        <v>3085</v>
      </c>
      <c r="D15" s="7">
        <v>0.04</v>
      </c>
      <c r="E15" s="6">
        <v>1140</v>
      </c>
      <c r="F15" s="6">
        <v>815</v>
      </c>
      <c r="G15" s="6">
        <v>745</v>
      </c>
      <c r="H15" s="6">
        <v>2010</v>
      </c>
      <c r="I15" s="6">
        <v>460</v>
      </c>
      <c r="J15" s="7">
        <v>0.37</v>
      </c>
      <c r="K15" s="7">
        <v>0.26</v>
      </c>
      <c r="L15" s="7">
        <v>0.24</v>
      </c>
      <c r="M15" s="7">
        <v>0.65</v>
      </c>
      <c r="N15" s="15">
        <v>0.15</v>
      </c>
    </row>
    <row r="16" spans="1:14" x14ac:dyDescent="0.35">
      <c r="A16" s="5" t="s">
        <v>286</v>
      </c>
      <c r="B16" t="s">
        <v>421</v>
      </c>
      <c r="C16" s="6">
        <v>1695</v>
      </c>
      <c r="D16" s="7">
        <v>0.03</v>
      </c>
      <c r="E16" s="6">
        <v>1005</v>
      </c>
      <c r="F16" s="6">
        <v>375</v>
      </c>
      <c r="G16" s="6">
        <v>200</v>
      </c>
      <c r="H16" s="6">
        <v>1405</v>
      </c>
      <c r="I16" s="6">
        <v>150</v>
      </c>
      <c r="J16" s="7">
        <v>0.59</v>
      </c>
      <c r="K16" s="7">
        <v>0.22</v>
      </c>
      <c r="L16" s="7">
        <v>0.12</v>
      </c>
      <c r="M16" s="7">
        <v>0.83</v>
      </c>
      <c r="N16" s="15">
        <v>0.09</v>
      </c>
    </row>
    <row r="17" spans="1:14" x14ac:dyDescent="0.35">
      <c r="A17" s="5" t="s">
        <v>286</v>
      </c>
      <c r="B17" t="s">
        <v>422</v>
      </c>
      <c r="C17" s="6">
        <v>1635</v>
      </c>
      <c r="D17" s="7">
        <v>0.03</v>
      </c>
      <c r="E17" s="6">
        <v>965</v>
      </c>
      <c r="F17" s="6">
        <v>340</v>
      </c>
      <c r="G17" s="6">
        <v>155</v>
      </c>
      <c r="H17" s="6">
        <v>1335</v>
      </c>
      <c r="I17" s="6">
        <v>165</v>
      </c>
      <c r="J17" s="7">
        <v>0.59</v>
      </c>
      <c r="K17" s="7">
        <v>0.21</v>
      </c>
      <c r="L17" s="7">
        <v>0.09</v>
      </c>
      <c r="M17" s="7">
        <v>0.82</v>
      </c>
      <c r="N17" s="15">
        <v>0.1</v>
      </c>
    </row>
    <row r="18" spans="1:14" x14ac:dyDescent="0.35">
      <c r="A18" s="5" t="s">
        <v>286</v>
      </c>
      <c r="B18" t="s">
        <v>423</v>
      </c>
      <c r="C18" s="6">
        <v>340</v>
      </c>
      <c r="D18" s="7">
        <v>0.03</v>
      </c>
      <c r="E18" s="6">
        <v>205</v>
      </c>
      <c r="F18" s="6">
        <v>65</v>
      </c>
      <c r="G18" s="6">
        <v>35</v>
      </c>
      <c r="H18" s="6">
        <v>270</v>
      </c>
      <c r="I18" s="6">
        <v>35</v>
      </c>
      <c r="J18" s="7">
        <v>0.61</v>
      </c>
      <c r="K18" s="7">
        <v>0.19</v>
      </c>
      <c r="L18" s="7">
        <v>0.11</v>
      </c>
      <c r="M18" s="7">
        <v>0.8</v>
      </c>
      <c r="N18" s="15">
        <v>0.1</v>
      </c>
    </row>
    <row r="19" spans="1:14" x14ac:dyDescent="0.35">
      <c r="A19" s="5" t="s">
        <v>286</v>
      </c>
      <c r="B19" t="s">
        <v>424</v>
      </c>
      <c r="C19" s="6">
        <v>17125</v>
      </c>
      <c r="D19" s="7">
        <v>0.03</v>
      </c>
      <c r="E19" s="6">
        <v>6960</v>
      </c>
      <c r="F19" s="6">
        <v>4975</v>
      </c>
      <c r="G19" s="6">
        <v>3525</v>
      </c>
      <c r="H19" s="6">
        <v>11035</v>
      </c>
      <c r="I19" s="6">
        <v>1865</v>
      </c>
      <c r="J19" s="7">
        <v>0.41</v>
      </c>
      <c r="K19" s="7">
        <v>0.28999999999999998</v>
      </c>
      <c r="L19" s="7">
        <v>0.21</v>
      </c>
      <c r="M19" s="7">
        <v>0.64</v>
      </c>
      <c r="N19" s="15">
        <v>0.11</v>
      </c>
    </row>
    <row r="20" spans="1:14" x14ac:dyDescent="0.35">
      <c r="A20" s="5" t="s">
        <v>287</v>
      </c>
      <c r="B20" t="s">
        <v>416</v>
      </c>
      <c r="C20" s="6">
        <v>570</v>
      </c>
      <c r="D20" s="7">
        <v>0.03</v>
      </c>
      <c r="E20" s="6">
        <v>545</v>
      </c>
      <c r="F20" s="6">
        <v>0</v>
      </c>
      <c r="G20" s="6">
        <v>0</v>
      </c>
      <c r="H20" s="6">
        <v>0</v>
      </c>
      <c r="I20" s="6">
        <v>25</v>
      </c>
      <c r="J20" s="7">
        <v>0.96</v>
      </c>
      <c r="K20" s="7">
        <v>0</v>
      </c>
      <c r="L20" s="7">
        <v>0</v>
      </c>
      <c r="M20" s="7">
        <v>0</v>
      </c>
      <c r="N20" s="15">
        <v>0.04</v>
      </c>
    </row>
    <row r="21" spans="1:14" x14ac:dyDescent="0.35">
      <c r="A21" s="5" t="s">
        <v>287</v>
      </c>
      <c r="B21" t="s">
        <v>417</v>
      </c>
      <c r="C21" s="6">
        <v>2870</v>
      </c>
      <c r="D21" s="7">
        <v>0.02</v>
      </c>
      <c r="E21" s="6">
        <v>810</v>
      </c>
      <c r="F21" s="6">
        <v>1110</v>
      </c>
      <c r="G21" s="6">
        <v>655</v>
      </c>
      <c r="H21" s="6">
        <v>1310</v>
      </c>
      <c r="I21" s="6">
        <v>305</v>
      </c>
      <c r="J21" s="7">
        <v>0.28000000000000003</v>
      </c>
      <c r="K21" s="7">
        <v>0.39</v>
      </c>
      <c r="L21" s="7">
        <v>0.23</v>
      </c>
      <c r="M21" s="7">
        <v>0.46</v>
      </c>
      <c r="N21" s="15">
        <v>0.11</v>
      </c>
    </row>
    <row r="22" spans="1:14" x14ac:dyDescent="0.35">
      <c r="A22" s="5" t="s">
        <v>287</v>
      </c>
      <c r="B22" t="s">
        <v>418</v>
      </c>
      <c r="C22" s="6">
        <v>3480</v>
      </c>
      <c r="D22" s="7">
        <v>0.03</v>
      </c>
      <c r="E22" s="6">
        <v>940</v>
      </c>
      <c r="F22" s="6">
        <v>1155</v>
      </c>
      <c r="G22" s="6">
        <v>925</v>
      </c>
      <c r="H22" s="6">
        <v>2320</v>
      </c>
      <c r="I22" s="6">
        <v>445</v>
      </c>
      <c r="J22" s="7">
        <v>0.27</v>
      </c>
      <c r="K22" s="7">
        <v>0.33</v>
      </c>
      <c r="L22" s="7">
        <v>0.27</v>
      </c>
      <c r="M22" s="7">
        <v>0.67</v>
      </c>
      <c r="N22" s="15">
        <v>0.13</v>
      </c>
    </row>
    <row r="23" spans="1:14" x14ac:dyDescent="0.35">
      <c r="A23" s="5" t="s">
        <v>287</v>
      </c>
      <c r="B23" t="s">
        <v>419</v>
      </c>
      <c r="C23" s="6">
        <v>2405</v>
      </c>
      <c r="D23" s="7">
        <v>0.03</v>
      </c>
      <c r="E23" s="6">
        <v>880</v>
      </c>
      <c r="F23" s="6">
        <v>785</v>
      </c>
      <c r="G23" s="6">
        <v>680</v>
      </c>
      <c r="H23" s="6">
        <v>1710</v>
      </c>
      <c r="I23" s="6">
        <v>215</v>
      </c>
      <c r="J23" s="7">
        <v>0.37</v>
      </c>
      <c r="K23" s="7">
        <v>0.33</v>
      </c>
      <c r="L23" s="7">
        <v>0.28000000000000003</v>
      </c>
      <c r="M23" s="7">
        <v>0.71</v>
      </c>
      <c r="N23" s="15">
        <v>0.09</v>
      </c>
    </row>
    <row r="24" spans="1:14" x14ac:dyDescent="0.35">
      <c r="A24" s="5" t="s">
        <v>287</v>
      </c>
      <c r="B24" t="s">
        <v>420</v>
      </c>
      <c r="C24" s="6">
        <v>2510</v>
      </c>
      <c r="D24" s="7">
        <v>0.03</v>
      </c>
      <c r="E24" s="6">
        <v>1000</v>
      </c>
      <c r="F24" s="6">
        <v>680</v>
      </c>
      <c r="G24" s="6">
        <v>620</v>
      </c>
      <c r="H24" s="6">
        <v>1750</v>
      </c>
      <c r="I24" s="6">
        <v>285</v>
      </c>
      <c r="J24" s="7">
        <v>0.4</v>
      </c>
      <c r="K24" s="7">
        <v>0.27</v>
      </c>
      <c r="L24" s="7">
        <v>0.25</v>
      </c>
      <c r="M24" s="7">
        <v>0.7</v>
      </c>
      <c r="N24" s="15">
        <v>0.11</v>
      </c>
    </row>
    <row r="25" spans="1:14" x14ac:dyDescent="0.35">
      <c r="A25" s="5" t="s">
        <v>287</v>
      </c>
      <c r="B25" t="s">
        <v>421</v>
      </c>
      <c r="C25" s="6">
        <v>1510</v>
      </c>
      <c r="D25" s="7">
        <v>0.03</v>
      </c>
      <c r="E25" s="6">
        <v>900</v>
      </c>
      <c r="F25" s="6">
        <v>345</v>
      </c>
      <c r="G25" s="6">
        <v>165</v>
      </c>
      <c r="H25" s="6">
        <v>1265</v>
      </c>
      <c r="I25" s="6">
        <v>140</v>
      </c>
      <c r="J25" s="7">
        <v>0.6</v>
      </c>
      <c r="K25" s="7">
        <v>0.23</v>
      </c>
      <c r="L25" s="7">
        <v>0.11</v>
      </c>
      <c r="M25" s="7">
        <v>0.84</v>
      </c>
      <c r="N25" s="15">
        <v>0.09</v>
      </c>
    </row>
    <row r="26" spans="1:14" x14ac:dyDescent="0.35">
      <c r="A26" s="5" t="s">
        <v>287</v>
      </c>
      <c r="B26" t="s">
        <v>422</v>
      </c>
      <c r="C26" s="6">
        <v>1335</v>
      </c>
      <c r="D26" s="7">
        <v>0.03</v>
      </c>
      <c r="E26" s="6">
        <v>810</v>
      </c>
      <c r="F26" s="6">
        <v>310</v>
      </c>
      <c r="G26" s="6">
        <v>115</v>
      </c>
      <c r="H26" s="6">
        <v>1120</v>
      </c>
      <c r="I26" s="6">
        <v>130</v>
      </c>
      <c r="J26" s="7">
        <v>0.61</v>
      </c>
      <c r="K26" s="7">
        <v>0.23</v>
      </c>
      <c r="L26" s="7">
        <v>0.09</v>
      </c>
      <c r="M26" s="7">
        <v>0.84</v>
      </c>
      <c r="N26" s="15">
        <v>0.1</v>
      </c>
    </row>
    <row r="27" spans="1:14" x14ac:dyDescent="0.35">
      <c r="A27" s="5" t="s">
        <v>287</v>
      </c>
      <c r="B27" t="s">
        <v>423</v>
      </c>
      <c r="C27" s="6">
        <v>280</v>
      </c>
      <c r="D27" s="7">
        <v>0.03</v>
      </c>
      <c r="E27" s="6">
        <v>170</v>
      </c>
      <c r="F27" s="6">
        <v>50</v>
      </c>
      <c r="G27" s="6">
        <v>25</v>
      </c>
      <c r="H27" s="6">
        <v>225</v>
      </c>
      <c r="I27" s="6">
        <v>30</v>
      </c>
      <c r="J27" s="7">
        <v>0.6</v>
      </c>
      <c r="K27" s="7">
        <v>0.19</v>
      </c>
      <c r="L27" s="7">
        <v>0.09</v>
      </c>
      <c r="M27" s="7">
        <v>0.81</v>
      </c>
      <c r="N27" s="15">
        <v>0.11</v>
      </c>
    </row>
    <row r="28" spans="1:14" x14ac:dyDescent="0.35">
      <c r="A28" s="5" t="s">
        <v>287</v>
      </c>
      <c r="B28" t="s">
        <v>424</v>
      </c>
      <c r="C28" s="6">
        <v>14965</v>
      </c>
      <c r="D28" s="7">
        <v>0.03</v>
      </c>
      <c r="E28" s="6">
        <v>6060</v>
      </c>
      <c r="F28" s="6">
        <v>4435</v>
      </c>
      <c r="G28" s="6">
        <v>3185</v>
      </c>
      <c r="H28" s="6">
        <v>9695</v>
      </c>
      <c r="I28" s="6">
        <v>1570</v>
      </c>
      <c r="J28" s="7">
        <v>0.4</v>
      </c>
      <c r="K28" s="7">
        <v>0.3</v>
      </c>
      <c r="L28" s="7">
        <v>0.21</v>
      </c>
      <c r="M28" s="7">
        <v>0.65</v>
      </c>
      <c r="N28" s="15">
        <v>0.11</v>
      </c>
    </row>
    <row r="29" spans="1:14" x14ac:dyDescent="0.35">
      <c r="A29" s="5" t="s">
        <v>288</v>
      </c>
      <c r="B29" t="s">
        <v>416</v>
      </c>
      <c r="C29" s="6">
        <v>355</v>
      </c>
      <c r="D29" s="7">
        <v>0.02</v>
      </c>
      <c r="E29" s="6">
        <v>350</v>
      </c>
      <c r="F29" s="6">
        <v>0</v>
      </c>
      <c r="G29" s="6">
        <v>0</v>
      </c>
      <c r="H29" s="6">
        <v>0</v>
      </c>
      <c r="I29" s="6">
        <v>5</v>
      </c>
      <c r="J29" s="7">
        <v>0.99</v>
      </c>
      <c r="K29" s="7">
        <v>0</v>
      </c>
      <c r="L29" s="7">
        <v>0</v>
      </c>
      <c r="M29" s="7">
        <v>0</v>
      </c>
      <c r="N29" s="15">
        <v>0.01</v>
      </c>
    </row>
    <row r="30" spans="1:14" x14ac:dyDescent="0.35">
      <c r="A30" s="5" t="s">
        <v>288</v>
      </c>
      <c r="B30" t="s">
        <v>417</v>
      </c>
      <c r="C30" s="6">
        <v>2370</v>
      </c>
      <c r="D30" s="7">
        <v>0.02</v>
      </c>
      <c r="E30" s="6">
        <v>650</v>
      </c>
      <c r="F30" s="6">
        <v>940</v>
      </c>
      <c r="G30" s="6">
        <v>550</v>
      </c>
      <c r="H30" s="6">
        <v>1035</v>
      </c>
      <c r="I30" s="6">
        <v>290</v>
      </c>
      <c r="J30" s="7">
        <v>0.27</v>
      </c>
      <c r="K30" s="7">
        <v>0.4</v>
      </c>
      <c r="L30" s="7">
        <v>0.23</v>
      </c>
      <c r="M30" s="7">
        <v>0.44</v>
      </c>
      <c r="N30" s="15">
        <v>0.12</v>
      </c>
    </row>
    <row r="31" spans="1:14" x14ac:dyDescent="0.35">
      <c r="A31" s="5" t="s">
        <v>288</v>
      </c>
      <c r="B31" t="s">
        <v>418</v>
      </c>
      <c r="C31" s="6">
        <v>2295</v>
      </c>
      <c r="D31" s="7">
        <v>0.02</v>
      </c>
      <c r="E31" s="6">
        <v>665</v>
      </c>
      <c r="F31" s="6">
        <v>720</v>
      </c>
      <c r="G31" s="6">
        <v>690</v>
      </c>
      <c r="H31" s="6">
        <v>1565</v>
      </c>
      <c r="I31" s="6">
        <v>260</v>
      </c>
      <c r="J31" s="7">
        <v>0.28999999999999998</v>
      </c>
      <c r="K31" s="7">
        <v>0.31</v>
      </c>
      <c r="L31" s="7">
        <v>0.3</v>
      </c>
      <c r="M31" s="7">
        <v>0.68</v>
      </c>
      <c r="N31" s="15">
        <v>0.11</v>
      </c>
    </row>
    <row r="32" spans="1:14" x14ac:dyDescent="0.35">
      <c r="A32" s="5" t="s">
        <v>288</v>
      </c>
      <c r="B32" t="s">
        <v>419</v>
      </c>
      <c r="C32" s="6">
        <v>1660</v>
      </c>
      <c r="D32" s="7">
        <v>0.02</v>
      </c>
      <c r="E32" s="6">
        <v>665</v>
      </c>
      <c r="F32" s="6">
        <v>540</v>
      </c>
      <c r="G32" s="6">
        <v>435</v>
      </c>
      <c r="H32" s="6">
        <v>1225</v>
      </c>
      <c r="I32" s="6">
        <v>145</v>
      </c>
      <c r="J32" s="7">
        <v>0.4</v>
      </c>
      <c r="K32" s="7">
        <v>0.33</v>
      </c>
      <c r="L32" s="7">
        <v>0.26</v>
      </c>
      <c r="M32" s="7">
        <v>0.74</v>
      </c>
      <c r="N32" s="15">
        <v>0.09</v>
      </c>
    </row>
    <row r="33" spans="1:14" x14ac:dyDescent="0.35">
      <c r="A33" s="5" t="s">
        <v>288</v>
      </c>
      <c r="B33" t="s">
        <v>420</v>
      </c>
      <c r="C33" s="6">
        <v>1615</v>
      </c>
      <c r="D33" s="7">
        <v>0.02</v>
      </c>
      <c r="E33" s="6">
        <v>655</v>
      </c>
      <c r="F33" s="6">
        <v>455</v>
      </c>
      <c r="G33" s="6">
        <v>395</v>
      </c>
      <c r="H33" s="6">
        <v>1150</v>
      </c>
      <c r="I33" s="6">
        <v>180</v>
      </c>
      <c r="J33" s="7">
        <v>0.41</v>
      </c>
      <c r="K33" s="7">
        <v>0.28000000000000003</v>
      </c>
      <c r="L33" s="7">
        <v>0.24</v>
      </c>
      <c r="M33" s="7">
        <v>0.71</v>
      </c>
      <c r="N33" s="15">
        <v>0.11</v>
      </c>
    </row>
    <row r="34" spans="1:14" x14ac:dyDescent="0.35">
      <c r="A34" s="5" t="s">
        <v>288</v>
      </c>
      <c r="B34" t="s">
        <v>421</v>
      </c>
      <c r="C34" s="6">
        <v>995</v>
      </c>
      <c r="D34" s="7">
        <v>0.02</v>
      </c>
      <c r="E34" s="6">
        <v>645</v>
      </c>
      <c r="F34" s="6">
        <v>250</v>
      </c>
      <c r="G34" s="6">
        <v>100</v>
      </c>
      <c r="H34" s="6">
        <v>870</v>
      </c>
      <c r="I34" s="6">
        <v>55</v>
      </c>
      <c r="J34" s="7">
        <v>0.64</v>
      </c>
      <c r="K34" s="7">
        <v>0.25</v>
      </c>
      <c r="L34" s="7">
        <v>0.1</v>
      </c>
      <c r="M34" s="7">
        <v>0.87</v>
      </c>
      <c r="N34" s="15">
        <v>0.05</v>
      </c>
    </row>
    <row r="35" spans="1:14" x14ac:dyDescent="0.35">
      <c r="A35" s="5" t="s">
        <v>288</v>
      </c>
      <c r="B35" t="s">
        <v>422</v>
      </c>
      <c r="C35" s="6">
        <v>895</v>
      </c>
      <c r="D35" s="7">
        <v>0.02</v>
      </c>
      <c r="E35" s="6">
        <v>575</v>
      </c>
      <c r="F35" s="6">
        <v>190</v>
      </c>
      <c r="G35" s="6">
        <v>80</v>
      </c>
      <c r="H35" s="6">
        <v>760</v>
      </c>
      <c r="I35" s="6">
        <v>80</v>
      </c>
      <c r="J35" s="7">
        <v>0.64</v>
      </c>
      <c r="K35" s="7">
        <v>0.21</v>
      </c>
      <c r="L35" s="7">
        <v>0.09</v>
      </c>
      <c r="M35" s="7">
        <v>0.85</v>
      </c>
      <c r="N35" s="15">
        <v>0.09</v>
      </c>
    </row>
    <row r="36" spans="1:14" x14ac:dyDescent="0.35">
      <c r="A36" s="5" t="s">
        <v>288</v>
      </c>
      <c r="B36" t="s">
        <v>423</v>
      </c>
      <c r="C36" s="6">
        <v>190</v>
      </c>
      <c r="D36" s="7">
        <v>0.02</v>
      </c>
      <c r="E36" s="6">
        <v>120</v>
      </c>
      <c r="F36" s="6">
        <v>40</v>
      </c>
      <c r="G36" s="6">
        <v>15</v>
      </c>
      <c r="H36" s="6">
        <v>155</v>
      </c>
      <c r="I36" s="6">
        <v>20</v>
      </c>
      <c r="J36" s="7">
        <v>0.63</v>
      </c>
      <c r="K36" s="7">
        <v>0.21</v>
      </c>
      <c r="L36" s="7">
        <v>0.09</v>
      </c>
      <c r="M36" s="7">
        <v>0.81</v>
      </c>
      <c r="N36" s="15">
        <v>0.12</v>
      </c>
    </row>
    <row r="37" spans="1:14" x14ac:dyDescent="0.35">
      <c r="A37" s="5" t="s">
        <v>288</v>
      </c>
      <c r="B37" t="s">
        <v>424</v>
      </c>
      <c r="C37" s="6">
        <v>10375</v>
      </c>
      <c r="D37" s="7">
        <v>0.02</v>
      </c>
      <c r="E37" s="6">
        <v>4325</v>
      </c>
      <c r="F37" s="6">
        <v>3140</v>
      </c>
      <c r="G37" s="6">
        <v>2260</v>
      </c>
      <c r="H37" s="6">
        <v>6765</v>
      </c>
      <c r="I37" s="6">
        <v>1035</v>
      </c>
      <c r="J37" s="7">
        <v>0.42</v>
      </c>
      <c r="K37" s="7">
        <v>0.3</v>
      </c>
      <c r="L37" s="7">
        <v>0.22</v>
      </c>
      <c r="M37" s="7">
        <v>0.65</v>
      </c>
      <c r="N37" s="15">
        <v>0.1</v>
      </c>
    </row>
    <row r="38" spans="1:14" x14ac:dyDescent="0.35">
      <c r="A38" s="5" t="s">
        <v>289</v>
      </c>
      <c r="B38" t="s">
        <v>416</v>
      </c>
      <c r="C38" s="6">
        <v>255</v>
      </c>
      <c r="D38" s="7">
        <v>0.01</v>
      </c>
      <c r="E38" s="6">
        <v>245</v>
      </c>
      <c r="F38" s="6">
        <v>0</v>
      </c>
      <c r="G38" s="6">
        <v>0</v>
      </c>
      <c r="H38" s="6">
        <v>0</v>
      </c>
      <c r="I38" s="6">
        <v>10</v>
      </c>
      <c r="J38" s="7">
        <v>0.95</v>
      </c>
      <c r="K38" s="7">
        <v>0</v>
      </c>
      <c r="L38" s="7">
        <v>0</v>
      </c>
      <c r="M38" s="7">
        <v>0</v>
      </c>
      <c r="N38" s="15">
        <v>0.05</v>
      </c>
    </row>
    <row r="39" spans="1:14" x14ac:dyDescent="0.35">
      <c r="A39" s="5" t="s">
        <v>289</v>
      </c>
      <c r="B39" t="s">
        <v>417</v>
      </c>
      <c r="C39" s="6">
        <v>1355</v>
      </c>
      <c r="D39" s="7">
        <v>0.01</v>
      </c>
      <c r="E39" s="6">
        <v>350</v>
      </c>
      <c r="F39" s="6">
        <v>570</v>
      </c>
      <c r="G39" s="6">
        <v>320</v>
      </c>
      <c r="H39" s="6">
        <v>545</v>
      </c>
      <c r="I39" s="6">
        <v>150</v>
      </c>
      <c r="J39" s="7">
        <v>0.26</v>
      </c>
      <c r="K39" s="7">
        <v>0.42</v>
      </c>
      <c r="L39" s="7">
        <v>0.24</v>
      </c>
      <c r="M39" s="7">
        <v>0.4</v>
      </c>
      <c r="N39" s="15">
        <v>0.11</v>
      </c>
    </row>
    <row r="40" spans="1:14" x14ac:dyDescent="0.35">
      <c r="A40" s="5" t="s">
        <v>289</v>
      </c>
      <c r="B40" t="s">
        <v>418</v>
      </c>
      <c r="C40" s="6">
        <v>1400</v>
      </c>
      <c r="D40" s="7">
        <v>0.01</v>
      </c>
      <c r="E40" s="6">
        <v>370</v>
      </c>
      <c r="F40" s="6">
        <v>500</v>
      </c>
      <c r="G40" s="6">
        <v>405</v>
      </c>
      <c r="H40" s="6">
        <v>925</v>
      </c>
      <c r="I40" s="6">
        <v>180</v>
      </c>
      <c r="J40" s="7">
        <v>0.27</v>
      </c>
      <c r="K40" s="7">
        <v>0.36</v>
      </c>
      <c r="L40" s="7">
        <v>0.28999999999999998</v>
      </c>
      <c r="M40" s="7">
        <v>0.66</v>
      </c>
      <c r="N40" s="15">
        <v>0.13</v>
      </c>
    </row>
    <row r="41" spans="1:14" x14ac:dyDescent="0.35">
      <c r="A41" s="5" t="s">
        <v>289</v>
      </c>
      <c r="B41" t="s">
        <v>419</v>
      </c>
      <c r="C41" s="6">
        <v>950</v>
      </c>
      <c r="D41" s="7">
        <v>0.01</v>
      </c>
      <c r="E41" s="6">
        <v>300</v>
      </c>
      <c r="F41" s="6">
        <v>290</v>
      </c>
      <c r="G41" s="6">
        <v>350</v>
      </c>
      <c r="H41" s="6">
        <v>630</v>
      </c>
      <c r="I41" s="6">
        <v>85</v>
      </c>
      <c r="J41" s="7">
        <v>0.31</v>
      </c>
      <c r="K41" s="7">
        <v>0.31</v>
      </c>
      <c r="L41" s="7">
        <v>0.37</v>
      </c>
      <c r="M41" s="7">
        <v>0.66</v>
      </c>
      <c r="N41" s="15">
        <v>0.09</v>
      </c>
    </row>
    <row r="42" spans="1:14" x14ac:dyDescent="0.35">
      <c r="A42" s="5" t="s">
        <v>289</v>
      </c>
      <c r="B42" t="s">
        <v>420</v>
      </c>
      <c r="C42" s="6">
        <v>1080</v>
      </c>
      <c r="D42" s="7">
        <v>0.01</v>
      </c>
      <c r="E42" s="6">
        <v>405</v>
      </c>
      <c r="F42" s="6">
        <v>300</v>
      </c>
      <c r="G42" s="6">
        <v>300</v>
      </c>
      <c r="H42" s="6">
        <v>725</v>
      </c>
      <c r="I42" s="6">
        <v>145</v>
      </c>
      <c r="J42" s="7">
        <v>0.38</v>
      </c>
      <c r="K42" s="7">
        <v>0.28000000000000003</v>
      </c>
      <c r="L42" s="7">
        <v>0.28000000000000003</v>
      </c>
      <c r="M42" s="7">
        <v>0.67</v>
      </c>
      <c r="N42" s="15">
        <v>0.14000000000000001</v>
      </c>
    </row>
    <row r="43" spans="1:14" x14ac:dyDescent="0.35">
      <c r="A43" s="5" t="s">
        <v>289</v>
      </c>
      <c r="B43" t="s">
        <v>421</v>
      </c>
      <c r="C43" s="6">
        <v>575</v>
      </c>
      <c r="D43" s="7">
        <v>0.01</v>
      </c>
      <c r="E43" s="6">
        <v>380</v>
      </c>
      <c r="F43" s="6">
        <v>120</v>
      </c>
      <c r="G43" s="6">
        <v>60</v>
      </c>
      <c r="H43" s="6">
        <v>495</v>
      </c>
      <c r="I43" s="6">
        <v>40</v>
      </c>
      <c r="J43" s="7">
        <v>0.66</v>
      </c>
      <c r="K43" s="7">
        <v>0.21</v>
      </c>
      <c r="L43" s="7">
        <v>0.1</v>
      </c>
      <c r="M43" s="7">
        <v>0.86</v>
      </c>
      <c r="N43" s="15">
        <v>7.0000000000000007E-2</v>
      </c>
    </row>
    <row r="44" spans="1:14" x14ac:dyDescent="0.35">
      <c r="A44" s="5" t="s">
        <v>289</v>
      </c>
      <c r="B44" t="s">
        <v>422</v>
      </c>
      <c r="C44" s="6">
        <v>525</v>
      </c>
      <c r="D44" s="7">
        <v>0.01</v>
      </c>
      <c r="E44" s="6">
        <v>340</v>
      </c>
      <c r="F44" s="6">
        <v>90</v>
      </c>
      <c r="G44" s="6">
        <v>50</v>
      </c>
      <c r="H44" s="6">
        <v>450</v>
      </c>
      <c r="I44" s="6">
        <v>45</v>
      </c>
      <c r="J44" s="7">
        <v>0.65</v>
      </c>
      <c r="K44" s="7">
        <v>0.17</v>
      </c>
      <c r="L44" s="7">
        <v>0.09</v>
      </c>
      <c r="M44" s="7">
        <v>0.85</v>
      </c>
      <c r="N44" s="15">
        <v>0.08</v>
      </c>
    </row>
    <row r="45" spans="1:14" x14ac:dyDescent="0.35">
      <c r="A45" s="5" t="s">
        <v>289</v>
      </c>
      <c r="B45" t="s">
        <v>423</v>
      </c>
      <c r="C45" s="6">
        <v>105</v>
      </c>
      <c r="D45" s="7">
        <v>0.01</v>
      </c>
      <c r="E45" s="6">
        <v>75</v>
      </c>
      <c r="F45" s="6">
        <v>15</v>
      </c>
      <c r="G45" s="6">
        <v>5</v>
      </c>
      <c r="H45" s="6">
        <v>90</v>
      </c>
      <c r="I45" s="6">
        <v>10</v>
      </c>
      <c r="J45" s="7">
        <v>0.72</v>
      </c>
      <c r="K45" s="7">
        <v>0.15</v>
      </c>
      <c r="L45" s="7">
        <v>0.05</v>
      </c>
      <c r="M45" s="7">
        <v>0.84</v>
      </c>
      <c r="N45" s="15">
        <v>0.11</v>
      </c>
    </row>
    <row r="46" spans="1:14" x14ac:dyDescent="0.35">
      <c r="A46" s="5" t="s">
        <v>289</v>
      </c>
      <c r="B46" t="s">
        <v>424</v>
      </c>
      <c r="C46" s="6">
        <v>6255</v>
      </c>
      <c r="D46" s="7">
        <v>0.01</v>
      </c>
      <c r="E46" s="6">
        <v>2470</v>
      </c>
      <c r="F46" s="6">
        <v>1890</v>
      </c>
      <c r="G46" s="6">
        <v>1485</v>
      </c>
      <c r="H46" s="6">
        <v>3860</v>
      </c>
      <c r="I46" s="6">
        <v>665</v>
      </c>
      <c r="J46" s="7">
        <v>0.39</v>
      </c>
      <c r="K46" s="7">
        <v>0.3</v>
      </c>
      <c r="L46" s="7">
        <v>0.24</v>
      </c>
      <c r="M46" s="7">
        <v>0.62</v>
      </c>
      <c r="N46" s="15">
        <v>0.11</v>
      </c>
    </row>
    <row r="47" spans="1:14" x14ac:dyDescent="0.35">
      <c r="A47" s="5" t="s">
        <v>290</v>
      </c>
      <c r="B47" t="s">
        <v>416</v>
      </c>
      <c r="C47" s="6">
        <v>965</v>
      </c>
      <c r="D47" s="7">
        <v>0.05</v>
      </c>
      <c r="E47" s="6">
        <v>930</v>
      </c>
      <c r="F47" s="6">
        <v>0</v>
      </c>
      <c r="G47" s="6">
        <v>0</v>
      </c>
      <c r="H47" s="6">
        <v>0</v>
      </c>
      <c r="I47" s="6">
        <v>35</v>
      </c>
      <c r="J47" s="7">
        <v>0.96</v>
      </c>
      <c r="K47" s="7">
        <v>0</v>
      </c>
      <c r="L47" s="7">
        <v>0</v>
      </c>
      <c r="M47" s="7">
        <v>0</v>
      </c>
      <c r="N47" s="15">
        <v>0.04</v>
      </c>
    </row>
    <row r="48" spans="1:14" x14ac:dyDescent="0.35">
      <c r="A48" s="5" t="s">
        <v>290</v>
      </c>
      <c r="B48" t="s">
        <v>417</v>
      </c>
      <c r="C48" s="6">
        <v>6720</v>
      </c>
      <c r="D48" s="7">
        <v>0.05</v>
      </c>
      <c r="E48" s="6">
        <v>1745</v>
      </c>
      <c r="F48" s="6">
        <v>2570</v>
      </c>
      <c r="G48" s="6">
        <v>1455</v>
      </c>
      <c r="H48" s="6">
        <v>2900</v>
      </c>
      <c r="I48" s="6">
        <v>835</v>
      </c>
      <c r="J48" s="7">
        <v>0.26</v>
      </c>
      <c r="K48" s="7">
        <v>0.38</v>
      </c>
      <c r="L48" s="7">
        <v>0.22</v>
      </c>
      <c r="M48" s="7">
        <v>0.43</v>
      </c>
      <c r="N48" s="15">
        <v>0.12</v>
      </c>
    </row>
    <row r="49" spans="1:14" x14ac:dyDescent="0.35">
      <c r="A49" s="5" t="s">
        <v>290</v>
      </c>
      <c r="B49" t="s">
        <v>418</v>
      </c>
      <c r="C49" s="6">
        <v>7505</v>
      </c>
      <c r="D49" s="7">
        <v>0.06</v>
      </c>
      <c r="E49" s="6">
        <v>2080</v>
      </c>
      <c r="F49" s="6">
        <v>2455</v>
      </c>
      <c r="G49" s="6">
        <v>2115</v>
      </c>
      <c r="H49" s="6">
        <v>4920</v>
      </c>
      <c r="I49" s="6">
        <v>895</v>
      </c>
      <c r="J49" s="7">
        <v>0.28000000000000003</v>
      </c>
      <c r="K49" s="7">
        <v>0.33</v>
      </c>
      <c r="L49" s="7">
        <v>0.28000000000000003</v>
      </c>
      <c r="M49" s="7">
        <v>0.66</v>
      </c>
      <c r="N49" s="15">
        <v>0.12</v>
      </c>
    </row>
    <row r="50" spans="1:14" x14ac:dyDescent="0.35">
      <c r="A50" s="5" t="s">
        <v>290</v>
      </c>
      <c r="B50" t="s">
        <v>419</v>
      </c>
      <c r="C50" s="6">
        <v>5105</v>
      </c>
      <c r="D50" s="7">
        <v>0.06</v>
      </c>
      <c r="E50" s="6">
        <v>2045</v>
      </c>
      <c r="F50" s="6">
        <v>1530</v>
      </c>
      <c r="G50" s="6">
        <v>1345</v>
      </c>
      <c r="H50" s="6">
        <v>3690</v>
      </c>
      <c r="I50" s="6">
        <v>450</v>
      </c>
      <c r="J50" s="7">
        <v>0.4</v>
      </c>
      <c r="K50" s="7">
        <v>0.3</v>
      </c>
      <c r="L50" s="7">
        <v>0.26</v>
      </c>
      <c r="M50" s="7">
        <v>0.72</v>
      </c>
      <c r="N50" s="15">
        <v>0.09</v>
      </c>
    </row>
    <row r="51" spans="1:14" x14ac:dyDescent="0.35">
      <c r="A51" s="5" t="s">
        <v>290</v>
      </c>
      <c r="B51" t="s">
        <v>420</v>
      </c>
      <c r="C51" s="6">
        <v>5460</v>
      </c>
      <c r="D51" s="7">
        <v>0.06</v>
      </c>
      <c r="E51" s="6">
        <v>2110</v>
      </c>
      <c r="F51" s="6">
        <v>1490</v>
      </c>
      <c r="G51" s="6">
        <v>1400</v>
      </c>
      <c r="H51" s="6">
        <v>3725</v>
      </c>
      <c r="I51" s="6">
        <v>665</v>
      </c>
      <c r="J51" s="7">
        <v>0.39</v>
      </c>
      <c r="K51" s="7">
        <v>0.27</v>
      </c>
      <c r="L51" s="7">
        <v>0.26</v>
      </c>
      <c r="M51" s="7">
        <v>0.68</v>
      </c>
      <c r="N51" s="15">
        <v>0.12</v>
      </c>
    </row>
    <row r="52" spans="1:14" x14ac:dyDescent="0.35">
      <c r="A52" s="5" t="s">
        <v>290</v>
      </c>
      <c r="B52" t="s">
        <v>421</v>
      </c>
      <c r="C52" s="6">
        <v>3490</v>
      </c>
      <c r="D52" s="7">
        <v>7.0000000000000007E-2</v>
      </c>
      <c r="E52" s="6">
        <v>2085</v>
      </c>
      <c r="F52" s="6">
        <v>745</v>
      </c>
      <c r="G52" s="6">
        <v>385</v>
      </c>
      <c r="H52" s="6">
        <v>2875</v>
      </c>
      <c r="I52" s="6">
        <v>350</v>
      </c>
      <c r="J52" s="7">
        <v>0.6</v>
      </c>
      <c r="K52" s="7">
        <v>0.21</v>
      </c>
      <c r="L52" s="7">
        <v>0.11</v>
      </c>
      <c r="M52" s="7">
        <v>0.82</v>
      </c>
      <c r="N52" s="15">
        <v>0.1</v>
      </c>
    </row>
    <row r="53" spans="1:14" x14ac:dyDescent="0.35">
      <c r="A53" s="5" t="s">
        <v>290</v>
      </c>
      <c r="B53" t="s">
        <v>422</v>
      </c>
      <c r="C53" s="6">
        <v>3160</v>
      </c>
      <c r="D53" s="7">
        <v>7.0000000000000007E-2</v>
      </c>
      <c r="E53" s="6">
        <v>1950</v>
      </c>
      <c r="F53" s="6">
        <v>670</v>
      </c>
      <c r="G53" s="6">
        <v>305</v>
      </c>
      <c r="H53" s="6">
        <v>2630</v>
      </c>
      <c r="I53" s="6">
        <v>315</v>
      </c>
      <c r="J53" s="7">
        <v>0.62</v>
      </c>
      <c r="K53" s="7">
        <v>0.21</v>
      </c>
      <c r="L53" s="7">
        <v>0.1</v>
      </c>
      <c r="M53" s="7">
        <v>0.83</v>
      </c>
      <c r="N53" s="15">
        <v>0.1</v>
      </c>
    </row>
    <row r="54" spans="1:14" x14ac:dyDescent="0.35">
      <c r="A54" s="5" t="s">
        <v>290</v>
      </c>
      <c r="B54" t="s">
        <v>423</v>
      </c>
      <c r="C54" s="6">
        <v>735</v>
      </c>
      <c r="D54" s="7">
        <v>7.0000000000000007E-2</v>
      </c>
      <c r="E54" s="6">
        <v>445</v>
      </c>
      <c r="F54" s="6">
        <v>150</v>
      </c>
      <c r="G54" s="6">
        <v>65</v>
      </c>
      <c r="H54" s="6">
        <v>600</v>
      </c>
      <c r="I54" s="6">
        <v>75</v>
      </c>
      <c r="J54" s="7">
        <v>0.61</v>
      </c>
      <c r="K54" s="7">
        <v>0.2</v>
      </c>
      <c r="L54" s="7">
        <v>0.09</v>
      </c>
      <c r="M54" s="7">
        <v>0.82</v>
      </c>
      <c r="N54" s="15">
        <v>0.1</v>
      </c>
    </row>
    <row r="55" spans="1:14" x14ac:dyDescent="0.35">
      <c r="A55" s="5" t="s">
        <v>290</v>
      </c>
      <c r="B55" t="s">
        <v>424</v>
      </c>
      <c r="C55" s="6">
        <v>33140</v>
      </c>
      <c r="D55" s="7">
        <v>0.06</v>
      </c>
      <c r="E55" s="6">
        <v>13385</v>
      </c>
      <c r="F55" s="6">
        <v>9615</v>
      </c>
      <c r="G55" s="6">
        <v>7070</v>
      </c>
      <c r="H55" s="6">
        <v>21335</v>
      </c>
      <c r="I55" s="6">
        <v>3625</v>
      </c>
      <c r="J55" s="7">
        <v>0.4</v>
      </c>
      <c r="K55" s="7">
        <v>0.28999999999999998</v>
      </c>
      <c r="L55" s="7">
        <v>0.21</v>
      </c>
      <c r="M55" s="7">
        <v>0.64</v>
      </c>
      <c r="N55" s="15">
        <v>0.11</v>
      </c>
    </row>
    <row r="56" spans="1:14" x14ac:dyDescent="0.35">
      <c r="A56" s="5" t="s">
        <v>291</v>
      </c>
      <c r="B56" t="s">
        <v>416</v>
      </c>
      <c r="C56" s="6">
        <v>165</v>
      </c>
      <c r="D56" s="7">
        <v>0.01</v>
      </c>
      <c r="E56" s="6">
        <v>160</v>
      </c>
      <c r="F56" s="6">
        <v>0</v>
      </c>
      <c r="G56" s="6">
        <v>0</v>
      </c>
      <c r="H56" s="6">
        <v>0</v>
      </c>
      <c r="I56" s="6">
        <v>5</v>
      </c>
      <c r="J56" s="7">
        <v>0.96</v>
      </c>
      <c r="K56" s="7">
        <v>0</v>
      </c>
      <c r="L56" s="7">
        <v>0</v>
      </c>
      <c r="M56" s="7">
        <v>0</v>
      </c>
      <c r="N56" s="15">
        <v>0.04</v>
      </c>
    </row>
    <row r="57" spans="1:14" x14ac:dyDescent="0.35">
      <c r="A57" s="5" t="s">
        <v>291</v>
      </c>
      <c r="B57" t="s">
        <v>417</v>
      </c>
      <c r="C57" s="6">
        <v>1380</v>
      </c>
      <c r="D57" s="7">
        <v>0.01</v>
      </c>
      <c r="E57" s="6">
        <v>320</v>
      </c>
      <c r="F57" s="6">
        <v>560</v>
      </c>
      <c r="G57" s="6">
        <v>340</v>
      </c>
      <c r="H57" s="6">
        <v>570</v>
      </c>
      <c r="I57" s="6">
        <v>175</v>
      </c>
      <c r="J57" s="7">
        <v>0.23</v>
      </c>
      <c r="K57" s="7">
        <v>0.41</v>
      </c>
      <c r="L57" s="7">
        <v>0.25</v>
      </c>
      <c r="M57" s="7">
        <v>0.41</v>
      </c>
      <c r="N57" s="15">
        <v>0.13</v>
      </c>
    </row>
    <row r="58" spans="1:14" x14ac:dyDescent="0.35">
      <c r="A58" s="5" t="s">
        <v>291</v>
      </c>
      <c r="B58" t="s">
        <v>418</v>
      </c>
      <c r="C58" s="6">
        <v>1310</v>
      </c>
      <c r="D58" s="7">
        <v>0.01</v>
      </c>
      <c r="E58" s="6">
        <v>385</v>
      </c>
      <c r="F58" s="6">
        <v>400</v>
      </c>
      <c r="G58" s="6">
        <v>385</v>
      </c>
      <c r="H58" s="6">
        <v>870</v>
      </c>
      <c r="I58" s="6">
        <v>155</v>
      </c>
      <c r="J58" s="7">
        <v>0.28999999999999998</v>
      </c>
      <c r="K58" s="7">
        <v>0.31</v>
      </c>
      <c r="L58" s="7">
        <v>0.28999999999999998</v>
      </c>
      <c r="M58" s="7">
        <v>0.66</v>
      </c>
      <c r="N58" s="15">
        <v>0.12</v>
      </c>
    </row>
    <row r="59" spans="1:14" x14ac:dyDescent="0.35">
      <c r="A59" s="5" t="s">
        <v>291</v>
      </c>
      <c r="B59" t="s">
        <v>419</v>
      </c>
      <c r="C59" s="6">
        <v>880</v>
      </c>
      <c r="D59" s="7">
        <v>0.01</v>
      </c>
      <c r="E59" s="6">
        <v>365</v>
      </c>
      <c r="F59" s="6">
        <v>270</v>
      </c>
      <c r="G59" s="6">
        <v>245</v>
      </c>
      <c r="H59" s="6">
        <v>640</v>
      </c>
      <c r="I59" s="6">
        <v>75</v>
      </c>
      <c r="J59" s="7">
        <v>0.41</v>
      </c>
      <c r="K59" s="7">
        <v>0.31</v>
      </c>
      <c r="L59" s="7">
        <v>0.28000000000000003</v>
      </c>
      <c r="M59" s="7">
        <v>0.73</v>
      </c>
      <c r="N59" s="15">
        <v>0.08</v>
      </c>
    </row>
    <row r="60" spans="1:14" x14ac:dyDescent="0.35">
      <c r="A60" s="5" t="s">
        <v>291</v>
      </c>
      <c r="B60" t="s">
        <v>420</v>
      </c>
      <c r="C60" s="6">
        <v>1005</v>
      </c>
      <c r="D60" s="7">
        <v>0.01</v>
      </c>
      <c r="E60" s="6">
        <v>400</v>
      </c>
      <c r="F60" s="6">
        <v>270</v>
      </c>
      <c r="G60" s="6">
        <v>255</v>
      </c>
      <c r="H60" s="6">
        <v>675</v>
      </c>
      <c r="I60" s="6">
        <v>155</v>
      </c>
      <c r="J60" s="7">
        <v>0.4</v>
      </c>
      <c r="K60" s="7">
        <v>0.27</v>
      </c>
      <c r="L60" s="7">
        <v>0.25</v>
      </c>
      <c r="M60" s="7">
        <v>0.67</v>
      </c>
      <c r="N60" s="15">
        <v>0.15</v>
      </c>
    </row>
    <row r="61" spans="1:14" x14ac:dyDescent="0.35">
      <c r="A61" s="5" t="s">
        <v>291</v>
      </c>
      <c r="B61" t="s">
        <v>421</v>
      </c>
      <c r="C61" s="6">
        <v>530</v>
      </c>
      <c r="D61" s="7">
        <v>0.01</v>
      </c>
      <c r="E61" s="6">
        <v>320</v>
      </c>
      <c r="F61" s="6">
        <v>110</v>
      </c>
      <c r="G61" s="6">
        <v>35</v>
      </c>
      <c r="H61" s="6">
        <v>450</v>
      </c>
      <c r="I61" s="6">
        <v>45</v>
      </c>
      <c r="J61" s="7">
        <v>0.6</v>
      </c>
      <c r="K61" s="7">
        <v>0.21</v>
      </c>
      <c r="L61" s="7">
        <v>7.0000000000000007E-2</v>
      </c>
      <c r="M61" s="7">
        <v>0.85</v>
      </c>
      <c r="N61" s="15">
        <v>0.09</v>
      </c>
    </row>
    <row r="62" spans="1:14" x14ac:dyDescent="0.35">
      <c r="A62" s="5" t="s">
        <v>291</v>
      </c>
      <c r="B62" t="s">
        <v>422</v>
      </c>
      <c r="C62" s="6">
        <v>495</v>
      </c>
      <c r="D62" s="7">
        <v>0.01</v>
      </c>
      <c r="E62" s="6">
        <v>330</v>
      </c>
      <c r="F62" s="6">
        <v>100</v>
      </c>
      <c r="G62" s="6">
        <v>45</v>
      </c>
      <c r="H62" s="6">
        <v>430</v>
      </c>
      <c r="I62" s="6">
        <v>40</v>
      </c>
      <c r="J62" s="7">
        <v>0.67</v>
      </c>
      <c r="K62" s="7">
        <v>0.21</v>
      </c>
      <c r="L62" s="7">
        <v>0.09</v>
      </c>
      <c r="M62" s="7">
        <v>0.87</v>
      </c>
      <c r="N62" s="15">
        <v>0.08</v>
      </c>
    </row>
    <row r="63" spans="1:14" x14ac:dyDescent="0.35">
      <c r="A63" s="5" t="s">
        <v>291</v>
      </c>
      <c r="B63" t="s">
        <v>423</v>
      </c>
      <c r="C63" s="6">
        <v>120</v>
      </c>
      <c r="D63" s="7">
        <v>0.01</v>
      </c>
      <c r="E63" s="6">
        <v>85</v>
      </c>
      <c r="F63" s="6">
        <v>30</v>
      </c>
      <c r="G63" s="6">
        <v>10</v>
      </c>
      <c r="H63" s="6">
        <v>105</v>
      </c>
      <c r="I63" s="6">
        <v>5</v>
      </c>
      <c r="J63" s="7">
        <v>0.68</v>
      </c>
      <c r="K63" s="7">
        <v>0.24</v>
      </c>
      <c r="L63" s="7">
        <v>0.08</v>
      </c>
      <c r="M63" s="7">
        <v>0.88</v>
      </c>
      <c r="N63" s="15">
        <v>0.05</v>
      </c>
    </row>
    <row r="64" spans="1:14" x14ac:dyDescent="0.35">
      <c r="A64" s="5" t="s">
        <v>291</v>
      </c>
      <c r="B64" t="s">
        <v>424</v>
      </c>
      <c r="C64" s="6">
        <v>5895</v>
      </c>
      <c r="D64" s="7">
        <v>0.01</v>
      </c>
      <c r="E64" s="6">
        <v>2360</v>
      </c>
      <c r="F64" s="6">
        <v>1740</v>
      </c>
      <c r="G64" s="6">
        <v>1320</v>
      </c>
      <c r="H64" s="6">
        <v>3745</v>
      </c>
      <c r="I64" s="6">
        <v>660</v>
      </c>
      <c r="J64" s="7">
        <v>0.4</v>
      </c>
      <c r="K64" s="7">
        <v>0.28999999999999998</v>
      </c>
      <c r="L64" s="7">
        <v>0.22</v>
      </c>
      <c r="M64" s="7">
        <v>0.64</v>
      </c>
      <c r="N64" s="15">
        <v>0.11</v>
      </c>
    </row>
    <row r="65" spans="1:14" x14ac:dyDescent="0.35">
      <c r="A65" s="5" t="s">
        <v>292</v>
      </c>
      <c r="B65" t="s">
        <v>416</v>
      </c>
      <c r="C65" s="6">
        <v>435</v>
      </c>
      <c r="D65" s="7">
        <v>0.02</v>
      </c>
      <c r="E65" s="6">
        <v>420</v>
      </c>
      <c r="F65" s="6">
        <v>0</v>
      </c>
      <c r="G65" s="6">
        <v>0</v>
      </c>
      <c r="H65" s="6">
        <v>0</v>
      </c>
      <c r="I65" s="6">
        <v>15</v>
      </c>
      <c r="J65" s="7">
        <v>0.97</v>
      </c>
      <c r="K65" s="7">
        <v>0</v>
      </c>
      <c r="L65" s="7">
        <v>0</v>
      </c>
      <c r="M65" s="7">
        <v>0</v>
      </c>
      <c r="N65" s="15">
        <v>0.03</v>
      </c>
    </row>
    <row r="66" spans="1:14" x14ac:dyDescent="0.35">
      <c r="A66" s="5" t="s">
        <v>292</v>
      </c>
      <c r="B66" t="s">
        <v>417</v>
      </c>
      <c r="C66" s="6">
        <v>3310</v>
      </c>
      <c r="D66" s="7">
        <v>0.03</v>
      </c>
      <c r="E66" s="6">
        <v>850</v>
      </c>
      <c r="F66" s="6">
        <v>1405</v>
      </c>
      <c r="G66" s="6">
        <v>735</v>
      </c>
      <c r="H66" s="6">
        <v>1435</v>
      </c>
      <c r="I66" s="6">
        <v>380</v>
      </c>
      <c r="J66" s="7">
        <v>0.26</v>
      </c>
      <c r="K66" s="7">
        <v>0.42</v>
      </c>
      <c r="L66" s="7">
        <v>0.22</v>
      </c>
      <c r="M66" s="7">
        <v>0.43</v>
      </c>
      <c r="N66" s="15">
        <v>0.11</v>
      </c>
    </row>
    <row r="67" spans="1:14" x14ac:dyDescent="0.35">
      <c r="A67" s="5" t="s">
        <v>292</v>
      </c>
      <c r="B67" t="s">
        <v>418</v>
      </c>
      <c r="C67" s="6">
        <v>3075</v>
      </c>
      <c r="D67" s="7">
        <v>0.03</v>
      </c>
      <c r="E67" s="6">
        <v>845</v>
      </c>
      <c r="F67" s="6">
        <v>1105</v>
      </c>
      <c r="G67" s="6">
        <v>915</v>
      </c>
      <c r="H67" s="6">
        <v>2090</v>
      </c>
      <c r="I67" s="6">
        <v>310</v>
      </c>
      <c r="J67" s="7">
        <v>0.27</v>
      </c>
      <c r="K67" s="7">
        <v>0.36</v>
      </c>
      <c r="L67" s="7">
        <v>0.3</v>
      </c>
      <c r="M67" s="7">
        <v>0.68</v>
      </c>
      <c r="N67" s="15">
        <v>0.1</v>
      </c>
    </row>
    <row r="68" spans="1:14" x14ac:dyDescent="0.35">
      <c r="A68" s="5" t="s">
        <v>292</v>
      </c>
      <c r="B68" t="s">
        <v>419</v>
      </c>
      <c r="C68" s="6">
        <v>2290</v>
      </c>
      <c r="D68" s="7">
        <v>0.03</v>
      </c>
      <c r="E68" s="6">
        <v>820</v>
      </c>
      <c r="F68" s="6">
        <v>775</v>
      </c>
      <c r="G68" s="6">
        <v>750</v>
      </c>
      <c r="H68" s="6">
        <v>1590</v>
      </c>
      <c r="I68" s="6">
        <v>200</v>
      </c>
      <c r="J68" s="7">
        <v>0.36</v>
      </c>
      <c r="K68" s="7">
        <v>0.34</v>
      </c>
      <c r="L68" s="7">
        <v>0.33</v>
      </c>
      <c r="M68" s="7">
        <v>0.69</v>
      </c>
      <c r="N68" s="15">
        <v>0.09</v>
      </c>
    </row>
    <row r="69" spans="1:14" x14ac:dyDescent="0.35">
      <c r="A69" s="5" t="s">
        <v>292</v>
      </c>
      <c r="B69" t="s">
        <v>420</v>
      </c>
      <c r="C69" s="6">
        <v>2310</v>
      </c>
      <c r="D69" s="7">
        <v>0.03</v>
      </c>
      <c r="E69" s="6">
        <v>910</v>
      </c>
      <c r="F69" s="6">
        <v>685</v>
      </c>
      <c r="G69" s="6">
        <v>650</v>
      </c>
      <c r="H69" s="6">
        <v>1595</v>
      </c>
      <c r="I69" s="6">
        <v>240</v>
      </c>
      <c r="J69" s="7">
        <v>0.39</v>
      </c>
      <c r="K69" s="7">
        <v>0.3</v>
      </c>
      <c r="L69" s="7">
        <v>0.28000000000000003</v>
      </c>
      <c r="M69" s="7">
        <v>0.69</v>
      </c>
      <c r="N69" s="15">
        <v>0.1</v>
      </c>
    </row>
    <row r="70" spans="1:14" x14ac:dyDescent="0.35">
      <c r="A70" s="5" t="s">
        <v>292</v>
      </c>
      <c r="B70" t="s">
        <v>421</v>
      </c>
      <c r="C70" s="6">
        <v>1410</v>
      </c>
      <c r="D70" s="7">
        <v>0.03</v>
      </c>
      <c r="E70" s="6">
        <v>900</v>
      </c>
      <c r="F70" s="6">
        <v>335</v>
      </c>
      <c r="G70" s="6">
        <v>155</v>
      </c>
      <c r="H70" s="6">
        <v>1215</v>
      </c>
      <c r="I70" s="6">
        <v>100</v>
      </c>
      <c r="J70" s="7">
        <v>0.64</v>
      </c>
      <c r="K70" s="7">
        <v>0.24</v>
      </c>
      <c r="L70" s="7">
        <v>0.11</v>
      </c>
      <c r="M70" s="7">
        <v>0.86</v>
      </c>
      <c r="N70" s="15">
        <v>7.0000000000000007E-2</v>
      </c>
    </row>
    <row r="71" spans="1:14" x14ac:dyDescent="0.35">
      <c r="A71" s="5" t="s">
        <v>292</v>
      </c>
      <c r="B71" t="s">
        <v>422</v>
      </c>
      <c r="C71" s="6">
        <v>1200</v>
      </c>
      <c r="D71" s="7">
        <v>0.03</v>
      </c>
      <c r="E71" s="6">
        <v>760</v>
      </c>
      <c r="F71" s="6">
        <v>255</v>
      </c>
      <c r="G71" s="6">
        <v>95</v>
      </c>
      <c r="H71" s="6">
        <v>1030</v>
      </c>
      <c r="I71" s="6">
        <v>100</v>
      </c>
      <c r="J71" s="7">
        <v>0.63</v>
      </c>
      <c r="K71" s="7">
        <v>0.21</v>
      </c>
      <c r="L71" s="7">
        <v>0.08</v>
      </c>
      <c r="M71" s="7">
        <v>0.86</v>
      </c>
      <c r="N71" s="15">
        <v>0.08</v>
      </c>
    </row>
    <row r="72" spans="1:14" x14ac:dyDescent="0.35">
      <c r="A72" s="5" t="s">
        <v>292</v>
      </c>
      <c r="B72" t="s">
        <v>423</v>
      </c>
      <c r="C72" s="6">
        <v>250</v>
      </c>
      <c r="D72" s="7">
        <v>0.02</v>
      </c>
      <c r="E72" s="6">
        <v>165</v>
      </c>
      <c r="F72" s="6">
        <v>60</v>
      </c>
      <c r="G72" s="6">
        <v>25</v>
      </c>
      <c r="H72" s="6">
        <v>215</v>
      </c>
      <c r="I72" s="6">
        <v>20</v>
      </c>
      <c r="J72" s="7">
        <v>0.66</v>
      </c>
      <c r="K72" s="7">
        <v>0.23</v>
      </c>
      <c r="L72" s="7">
        <v>0.09</v>
      </c>
      <c r="M72" s="7">
        <v>0.85</v>
      </c>
      <c r="N72" s="15">
        <v>0.08</v>
      </c>
    </row>
    <row r="73" spans="1:14" x14ac:dyDescent="0.35">
      <c r="A73" s="5" t="s">
        <v>292</v>
      </c>
      <c r="B73" t="s">
        <v>424</v>
      </c>
      <c r="C73" s="6">
        <v>14280</v>
      </c>
      <c r="D73" s="7">
        <v>0.03</v>
      </c>
      <c r="E73" s="6">
        <v>5670</v>
      </c>
      <c r="F73" s="6">
        <v>4610</v>
      </c>
      <c r="G73" s="6">
        <v>3325</v>
      </c>
      <c r="H73" s="6">
        <v>9165</v>
      </c>
      <c r="I73" s="6">
        <v>1365</v>
      </c>
      <c r="J73" s="7">
        <v>0.4</v>
      </c>
      <c r="K73" s="7">
        <v>0.32</v>
      </c>
      <c r="L73" s="7">
        <v>0.23</v>
      </c>
      <c r="M73" s="7">
        <v>0.64</v>
      </c>
      <c r="N73" s="15">
        <v>0.1</v>
      </c>
    </row>
    <row r="74" spans="1:14" x14ac:dyDescent="0.35">
      <c r="A74" s="5" t="s">
        <v>293</v>
      </c>
      <c r="B74" t="s">
        <v>416</v>
      </c>
      <c r="C74" s="6">
        <v>600</v>
      </c>
      <c r="D74" s="7">
        <v>0.03</v>
      </c>
      <c r="E74" s="6">
        <v>580</v>
      </c>
      <c r="F74" s="6">
        <v>0</v>
      </c>
      <c r="G74" s="6">
        <v>0</v>
      </c>
      <c r="H74" s="6">
        <v>0</v>
      </c>
      <c r="I74" s="6">
        <v>20</v>
      </c>
      <c r="J74" s="7">
        <v>0.97</v>
      </c>
      <c r="K74" s="7">
        <v>0</v>
      </c>
      <c r="L74" s="7">
        <v>0</v>
      </c>
      <c r="M74" s="7">
        <v>0</v>
      </c>
      <c r="N74" s="15">
        <v>0.03</v>
      </c>
    </row>
    <row r="75" spans="1:14" x14ac:dyDescent="0.35">
      <c r="A75" s="5" t="s">
        <v>293</v>
      </c>
      <c r="B75" t="s">
        <v>417</v>
      </c>
      <c r="C75" s="6">
        <v>4410</v>
      </c>
      <c r="D75" s="7">
        <v>0.03</v>
      </c>
      <c r="E75" s="6">
        <v>1035</v>
      </c>
      <c r="F75" s="6">
        <v>1745</v>
      </c>
      <c r="G75" s="6">
        <v>1010</v>
      </c>
      <c r="H75" s="6">
        <v>1870</v>
      </c>
      <c r="I75" s="6">
        <v>560</v>
      </c>
      <c r="J75" s="7">
        <v>0.23</v>
      </c>
      <c r="K75" s="7">
        <v>0.4</v>
      </c>
      <c r="L75" s="7">
        <v>0.23</v>
      </c>
      <c r="M75" s="7">
        <v>0.42</v>
      </c>
      <c r="N75" s="15">
        <v>0.13</v>
      </c>
    </row>
    <row r="76" spans="1:14" x14ac:dyDescent="0.35">
      <c r="A76" s="5" t="s">
        <v>293</v>
      </c>
      <c r="B76" t="s">
        <v>418</v>
      </c>
      <c r="C76" s="6">
        <v>3650</v>
      </c>
      <c r="D76" s="7">
        <v>0.03</v>
      </c>
      <c r="E76" s="6">
        <v>995</v>
      </c>
      <c r="F76" s="6">
        <v>1160</v>
      </c>
      <c r="G76" s="6">
        <v>1030</v>
      </c>
      <c r="H76" s="6">
        <v>2485</v>
      </c>
      <c r="I76" s="6">
        <v>440</v>
      </c>
      <c r="J76" s="7">
        <v>0.27</v>
      </c>
      <c r="K76" s="7">
        <v>0.32</v>
      </c>
      <c r="L76" s="7">
        <v>0.28000000000000003</v>
      </c>
      <c r="M76" s="7">
        <v>0.68</v>
      </c>
      <c r="N76" s="15">
        <v>0.12</v>
      </c>
    </row>
    <row r="77" spans="1:14" x14ac:dyDescent="0.35">
      <c r="A77" s="5" t="s">
        <v>293</v>
      </c>
      <c r="B77" t="s">
        <v>419</v>
      </c>
      <c r="C77" s="6">
        <v>2875</v>
      </c>
      <c r="D77" s="7">
        <v>0.03</v>
      </c>
      <c r="E77" s="6">
        <v>1030</v>
      </c>
      <c r="F77" s="6">
        <v>885</v>
      </c>
      <c r="G77" s="6">
        <v>870</v>
      </c>
      <c r="H77" s="6">
        <v>2030</v>
      </c>
      <c r="I77" s="6">
        <v>280</v>
      </c>
      <c r="J77" s="7">
        <v>0.36</v>
      </c>
      <c r="K77" s="7">
        <v>0.31</v>
      </c>
      <c r="L77" s="7">
        <v>0.3</v>
      </c>
      <c r="M77" s="7">
        <v>0.71</v>
      </c>
      <c r="N77" s="15">
        <v>0.1</v>
      </c>
    </row>
    <row r="78" spans="1:14" x14ac:dyDescent="0.35">
      <c r="A78" s="5" t="s">
        <v>293</v>
      </c>
      <c r="B78" t="s">
        <v>420</v>
      </c>
      <c r="C78" s="6">
        <v>2840</v>
      </c>
      <c r="D78" s="7">
        <v>0.03</v>
      </c>
      <c r="E78" s="6">
        <v>1160</v>
      </c>
      <c r="F78" s="6">
        <v>755</v>
      </c>
      <c r="G78" s="6">
        <v>760</v>
      </c>
      <c r="H78" s="6">
        <v>1980</v>
      </c>
      <c r="I78" s="6">
        <v>315</v>
      </c>
      <c r="J78" s="7">
        <v>0.41</v>
      </c>
      <c r="K78" s="7">
        <v>0.27</v>
      </c>
      <c r="L78" s="7">
        <v>0.27</v>
      </c>
      <c r="M78" s="7">
        <v>0.7</v>
      </c>
      <c r="N78" s="15">
        <v>0.11</v>
      </c>
    </row>
    <row r="79" spans="1:14" x14ac:dyDescent="0.35">
      <c r="A79" s="5" t="s">
        <v>293</v>
      </c>
      <c r="B79" t="s">
        <v>421</v>
      </c>
      <c r="C79" s="6">
        <v>1845</v>
      </c>
      <c r="D79" s="7">
        <v>0.03</v>
      </c>
      <c r="E79" s="6">
        <v>1190</v>
      </c>
      <c r="F79" s="6">
        <v>385</v>
      </c>
      <c r="G79" s="6">
        <v>225</v>
      </c>
      <c r="H79" s="6">
        <v>1560</v>
      </c>
      <c r="I79" s="6">
        <v>145</v>
      </c>
      <c r="J79" s="7">
        <v>0.64</v>
      </c>
      <c r="K79" s="7">
        <v>0.21</v>
      </c>
      <c r="L79" s="7">
        <v>0.12</v>
      </c>
      <c r="M79" s="7">
        <v>0.85</v>
      </c>
      <c r="N79" s="15">
        <v>0.08</v>
      </c>
    </row>
    <row r="80" spans="1:14" x14ac:dyDescent="0.35">
      <c r="A80" s="5" t="s">
        <v>293</v>
      </c>
      <c r="B80" t="s">
        <v>422</v>
      </c>
      <c r="C80" s="6">
        <v>1455</v>
      </c>
      <c r="D80" s="7">
        <v>0.03</v>
      </c>
      <c r="E80" s="6">
        <v>965</v>
      </c>
      <c r="F80" s="6">
        <v>300</v>
      </c>
      <c r="G80" s="6">
        <v>135</v>
      </c>
      <c r="H80" s="6">
        <v>1245</v>
      </c>
      <c r="I80" s="6">
        <v>120</v>
      </c>
      <c r="J80" s="7">
        <v>0.66</v>
      </c>
      <c r="K80" s="7">
        <v>0.21</v>
      </c>
      <c r="L80" s="7">
        <v>0.09</v>
      </c>
      <c r="M80" s="7">
        <v>0.86</v>
      </c>
      <c r="N80" s="15">
        <v>0.08</v>
      </c>
    </row>
    <row r="81" spans="1:14" x14ac:dyDescent="0.35">
      <c r="A81" s="5" t="s">
        <v>293</v>
      </c>
      <c r="B81" t="s">
        <v>423</v>
      </c>
      <c r="C81" s="6">
        <v>395</v>
      </c>
      <c r="D81" s="7">
        <v>0.04</v>
      </c>
      <c r="E81" s="6">
        <v>260</v>
      </c>
      <c r="F81" s="6">
        <v>70</v>
      </c>
      <c r="G81" s="6">
        <v>35</v>
      </c>
      <c r="H81" s="6">
        <v>325</v>
      </c>
      <c r="I81" s="6">
        <v>40</v>
      </c>
      <c r="J81" s="7">
        <v>0.65</v>
      </c>
      <c r="K81" s="7">
        <v>0.18</v>
      </c>
      <c r="L81" s="7">
        <v>0.09</v>
      </c>
      <c r="M81" s="7">
        <v>0.82</v>
      </c>
      <c r="N81" s="15">
        <v>0.1</v>
      </c>
    </row>
    <row r="82" spans="1:14" x14ac:dyDescent="0.35">
      <c r="A82" s="5" t="s">
        <v>293</v>
      </c>
      <c r="B82" t="s">
        <v>424</v>
      </c>
      <c r="C82" s="6">
        <v>18075</v>
      </c>
      <c r="D82" s="7">
        <v>0.03</v>
      </c>
      <c r="E82" s="6">
        <v>7215</v>
      </c>
      <c r="F82" s="6">
        <v>5300</v>
      </c>
      <c r="G82" s="6">
        <v>4060</v>
      </c>
      <c r="H82" s="6">
        <v>11500</v>
      </c>
      <c r="I82" s="6">
        <v>1920</v>
      </c>
      <c r="J82" s="7">
        <v>0.4</v>
      </c>
      <c r="K82" s="7">
        <v>0.28999999999999998</v>
      </c>
      <c r="L82" s="7">
        <v>0.22</v>
      </c>
      <c r="M82" s="7">
        <v>0.64</v>
      </c>
      <c r="N82" s="15">
        <v>0.11</v>
      </c>
    </row>
    <row r="83" spans="1:14" x14ac:dyDescent="0.35">
      <c r="A83" s="5" t="s">
        <v>294</v>
      </c>
      <c r="B83" t="s">
        <v>416</v>
      </c>
      <c r="C83" s="6">
        <v>560</v>
      </c>
      <c r="D83" s="7">
        <v>0.03</v>
      </c>
      <c r="E83" s="6">
        <v>535</v>
      </c>
      <c r="F83" s="6">
        <v>0</v>
      </c>
      <c r="G83" s="6">
        <v>0</v>
      </c>
      <c r="H83" s="6">
        <v>0</v>
      </c>
      <c r="I83" s="6">
        <v>25</v>
      </c>
      <c r="J83" s="7">
        <v>0.96</v>
      </c>
      <c r="K83" s="7">
        <v>0</v>
      </c>
      <c r="L83" s="7">
        <v>0</v>
      </c>
      <c r="M83" s="7">
        <v>0</v>
      </c>
      <c r="N83" s="15">
        <v>0.04</v>
      </c>
    </row>
    <row r="84" spans="1:14" x14ac:dyDescent="0.35">
      <c r="A84" s="5" t="s">
        <v>294</v>
      </c>
      <c r="B84" t="s">
        <v>417</v>
      </c>
      <c r="C84" s="6">
        <v>3895</v>
      </c>
      <c r="D84" s="7">
        <v>0.03</v>
      </c>
      <c r="E84" s="6">
        <v>1005</v>
      </c>
      <c r="F84" s="6">
        <v>1535</v>
      </c>
      <c r="G84" s="6">
        <v>780</v>
      </c>
      <c r="H84" s="6">
        <v>1635</v>
      </c>
      <c r="I84" s="6">
        <v>535</v>
      </c>
      <c r="J84" s="7">
        <v>0.26</v>
      </c>
      <c r="K84" s="7">
        <v>0.39</v>
      </c>
      <c r="L84" s="7">
        <v>0.2</v>
      </c>
      <c r="M84" s="7">
        <v>0.42</v>
      </c>
      <c r="N84" s="15">
        <v>0.14000000000000001</v>
      </c>
    </row>
    <row r="85" spans="1:14" x14ac:dyDescent="0.35">
      <c r="A85" s="5" t="s">
        <v>294</v>
      </c>
      <c r="B85" t="s">
        <v>418</v>
      </c>
      <c r="C85" s="6">
        <v>3440</v>
      </c>
      <c r="D85" s="7">
        <v>0.03</v>
      </c>
      <c r="E85" s="6">
        <v>1000</v>
      </c>
      <c r="F85" s="6">
        <v>1115</v>
      </c>
      <c r="G85" s="6">
        <v>975</v>
      </c>
      <c r="H85" s="6">
        <v>2370</v>
      </c>
      <c r="I85" s="6">
        <v>390</v>
      </c>
      <c r="J85" s="7">
        <v>0.28999999999999998</v>
      </c>
      <c r="K85" s="7">
        <v>0.32</v>
      </c>
      <c r="L85" s="7">
        <v>0.28000000000000003</v>
      </c>
      <c r="M85" s="7">
        <v>0.69</v>
      </c>
      <c r="N85" s="15">
        <v>0.11</v>
      </c>
    </row>
    <row r="86" spans="1:14" x14ac:dyDescent="0.35">
      <c r="A86" s="5" t="s">
        <v>294</v>
      </c>
      <c r="B86" t="s">
        <v>419</v>
      </c>
      <c r="C86" s="6">
        <v>2435</v>
      </c>
      <c r="D86" s="7">
        <v>0.03</v>
      </c>
      <c r="E86" s="6">
        <v>930</v>
      </c>
      <c r="F86" s="6">
        <v>810</v>
      </c>
      <c r="G86" s="6">
        <v>675</v>
      </c>
      <c r="H86" s="6">
        <v>1765</v>
      </c>
      <c r="I86" s="6">
        <v>210</v>
      </c>
      <c r="J86" s="7">
        <v>0.38</v>
      </c>
      <c r="K86" s="7">
        <v>0.33</v>
      </c>
      <c r="L86" s="7">
        <v>0.28000000000000003</v>
      </c>
      <c r="M86" s="7">
        <v>0.72</v>
      </c>
      <c r="N86" s="15">
        <v>0.09</v>
      </c>
    </row>
    <row r="87" spans="1:14" x14ac:dyDescent="0.35">
      <c r="A87" s="5" t="s">
        <v>294</v>
      </c>
      <c r="B87" t="s">
        <v>420</v>
      </c>
      <c r="C87" s="6">
        <v>2495</v>
      </c>
      <c r="D87" s="7">
        <v>0.03</v>
      </c>
      <c r="E87" s="6">
        <v>990</v>
      </c>
      <c r="F87" s="6">
        <v>725</v>
      </c>
      <c r="G87" s="6">
        <v>680</v>
      </c>
      <c r="H87" s="6">
        <v>1720</v>
      </c>
      <c r="I87" s="6">
        <v>290</v>
      </c>
      <c r="J87" s="7">
        <v>0.4</v>
      </c>
      <c r="K87" s="7">
        <v>0.28999999999999998</v>
      </c>
      <c r="L87" s="7">
        <v>0.27</v>
      </c>
      <c r="M87" s="7">
        <v>0.69</v>
      </c>
      <c r="N87" s="15">
        <v>0.12</v>
      </c>
    </row>
    <row r="88" spans="1:14" x14ac:dyDescent="0.35">
      <c r="A88" s="5" t="s">
        <v>294</v>
      </c>
      <c r="B88" t="s">
        <v>421</v>
      </c>
      <c r="C88" s="6">
        <v>1560</v>
      </c>
      <c r="D88" s="7">
        <v>0.03</v>
      </c>
      <c r="E88" s="6">
        <v>1005</v>
      </c>
      <c r="F88" s="6">
        <v>320</v>
      </c>
      <c r="G88" s="6">
        <v>165</v>
      </c>
      <c r="H88" s="6">
        <v>1315</v>
      </c>
      <c r="I88" s="6">
        <v>125</v>
      </c>
      <c r="J88" s="7">
        <v>0.64</v>
      </c>
      <c r="K88" s="7">
        <v>0.2</v>
      </c>
      <c r="L88" s="7">
        <v>0.11</v>
      </c>
      <c r="M88" s="7">
        <v>0.84</v>
      </c>
      <c r="N88" s="15">
        <v>0.08</v>
      </c>
    </row>
    <row r="89" spans="1:14" x14ac:dyDescent="0.35">
      <c r="A89" s="5" t="s">
        <v>294</v>
      </c>
      <c r="B89" t="s">
        <v>422</v>
      </c>
      <c r="C89" s="6">
        <v>1335</v>
      </c>
      <c r="D89" s="7">
        <v>0.03</v>
      </c>
      <c r="E89" s="6">
        <v>860</v>
      </c>
      <c r="F89" s="6">
        <v>320</v>
      </c>
      <c r="G89" s="6">
        <v>145</v>
      </c>
      <c r="H89" s="6">
        <v>1125</v>
      </c>
      <c r="I89" s="6">
        <v>105</v>
      </c>
      <c r="J89" s="7">
        <v>0.64</v>
      </c>
      <c r="K89" s="7">
        <v>0.24</v>
      </c>
      <c r="L89" s="7">
        <v>0.11</v>
      </c>
      <c r="M89" s="7">
        <v>0.84</v>
      </c>
      <c r="N89" s="15">
        <v>0.08</v>
      </c>
    </row>
    <row r="90" spans="1:14" x14ac:dyDescent="0.35">
      <c r="A90" s="5" t="s">
        <v>294</v>
      </c>
      <c r="B90" t="s">
        <v>423</v>
      </c>
      <c r="C90" s="6">
        <v>300</v>
      </c>
      <c r="D90" s="7">
        <v>0.03</v>
      </c>
      <c r="E90" s="6">
        <v>215</v>
      </c>
      <c r="F90" s="6">
        <v>60</v>
      </c>
      <c r="G90" s="6">
        <v>35</v>
      </c>
      <c r="H90" s="6">
        <v>255</v>
      </c>
      <c r="I90" s="6">
        <v>20</v>
      </c>
      <c r="J90" s="7">
        <v>0.71</v>
      </c>
      <c r="K90" s="7">
        <v>0.2</v>
      </c>
      <c r="L90" s="7">
        <v>0.11</v>
      </c>
      <c r="M90" s="7">
        <v>0.86</v>
      </c>
      <c r="N90" s="15">
        <v>0.06</v>
      </c>
    </row>
    <row r="91" spans="1:14" x14ac:dyDescent="0.35">
      <c r="A91" s="5" t="s">
        <v>294</v>
      </c>
      <c r="B91" t="s">
        <v>424</v>
      </c>
      <c r="C91" s="6">
        <v>16020</v>
      </c>
      <c r="D91" s="7">
        <v>0.03</v>
      </c>
      <c r="E91" s="6">
        <v>6530</v>
      </c>
      <c r="F91" s="6">
        <v>4890</v>
      </c>
      <c r="G91" s="6">
        <v>3455</v>
      </c>
      <c r="H91" s="6">
        <v>10190</v>
      </c>
      <c r="I91" s="6">
        <v>1690</v>
      </c>
      <c r="J91" s="7">
        <v>0.41</v>
      </c>
      <c r="K91" s="7">
        <v>0.31</v>
      </c>
      <c r="L91" s="7">
        <v>0.22</v>
      </c>
      <c r="M91" s="7">
        <v>0.64</v>
      </c>
      <c r="N91" s="15">
        <v>0.11</v>
      </c>
    </row>
    <row r="92" spans="1:14" x14ac:dyDescent="0.35">
      <c r="A92" s="5" t="s">
        <v>295</v>
      </c>
      <c r="B92" t="s">
        <v>416</v>
      </c>
      <c r="C92" s="6">
        <v>180</v>
      </c>
      <c r="D92" s="7">
        <v>0.01</v>
      </c>
      <c r="E92" s="6">
        <v>175</v>
      </c>
      <c r="F92" s="6">
        <v>0</v>
      </c>
      <c r="G92" s="6">
        <v>0</v>
      </c>
      <c r="H92" s="6">
        <v>0</v>
      </c>
      <c r="I92" s="6">
        <v>5</v>
      </c>
      <c r="J92" s="7">
        <v>0.97</v>
      </c>
      <c r="K92" s="7">
        <v>0</v>
      </c>
      <c r="L92" s="7">
        <v>0</v>
      </c>
      <c r="M92" s="7">
        <v>0</v>
      </c>
      <c r="N92" s="15">
        <v>0.03</v>
      </c>
    </row>
    <row r="93" spans="1:14" x14ac:dyDescent="0.35">
      <c r="A93" s="5" t="s">
        <v>295</v>
      </c>
      <c r="B93" t="s">
        <v>417</v>
      </c>
      <c r="C93" s="6">
        <v>1255</v>
      </c>
      <c r="D93" s="7">
        <v>0.01</v>
      </c>
      <c r="E93" s="6">
        <v>325</v>
      </c>
      <c r="F93" s="6">
        <v>490</v>
      </c>
      <c r="G93" s="6">
        <v>285</v>
      </c>
      <c r="H93" s="6">
        <v>500</v>
      </c>
      <c r="I93" s="6">
        <v>170</v>
      </c>
      <c r="J93" s="7">
        <v>0.26</v>
      </c>
      <c r="K93" s="7">
        <v>0.39</v>
      </c>
      <c r="L93" s="7">
        <v>0.23</v>
      </c>
      <c r="M93" s="7">
        <v>0.4</v>
      </c>
      <c r="N93" s="15">
        <v>0.14000000000000001</v>
      </c>
    </row>
    <row r="94" spans="1:14" x14ac:dyDescent="0.35">
      <c r="A94" s="5" t="s">
        <v>295</v>
      </c>
      <c r="B94" t="s">
        <v>418</v>
      </c>
      <c r="C94" s="6">
        <v>1265</v>
      </c>
      <c r="D94" s="7">
        <v>0.01</v>
      </c>
      <c r="E94" s="6">
        <v>310</v>
      </c>
      <c r="F94" s="6">
        <v>390</v>
      </c>
      <c r="G94" s="6">
        <v>400</v>
      </c>
      <c r="H94" s="6">
        <v>770</v>
      </c>
      <c r="I94" s="6">
        <v>165</v>
      </c>
      <c r="J94" s="7">
        <v>0.24</v>
      </c>
      <c r="K94" s="7">
        <v>0.31</v>
      </c>
      <c r="L94" s="7">
        <v>0.32</v>
      </c>
      <c r="M94" s="7">
        <v>0.61</v>
      </c>
      <c r="N94" s="15">
        <v>0.13</v>
      </c>
    </row>
    <row r="95" spans="1:14" x14ac:dyDescent="0.35">
      <c r="A95" s="5" t="s">
        <v>295</v>
      </c>
      <c r="B95" t="s">
        <v>419</v>
      </c>
      <c r="C95" s="6">
        <v>930</v>
      </c>
      <c r="D95" s="7">
        <v>0.01</v>
      </c>
      <c r="E95" s="6">
        <v>350</v>
      </c>
      <c r="F95" s="6">
        <v>280</v>
      </c>
      <c r="G95" s="6">
        <v>245</v>
      </c>
      <c r="H95" s="6">
        <v>655</v>
      </c>
      <c r="I95" s="6">
        <v>100</v>
      </c>
      <c r="J95" s="7">
        <v>0.38</v>
      </c>
      <c r="K95" s="7">
        <v>0.3</v>
      </c>
      <c r="L95" s="7">
        <v>0.27</v>
      </c>
      <c r="M95" s="7">
        <v>0.71</v>
      </c>
      <c r="N95" s="15">
        <v>0.11</v>
      </c>
    </row>
    <row r="96" spans="1:14" x14ac:dyDescent="0.35">
      <c r="A96" s="5" t="s">
        <v>295</v>
      </c>
      <c r="B96" t="s">
        <v>420</v>
      </c>
      <c r="C96" s="6">
        <v>840</v>
      </c>
      <c r="D96" s="7">
        <v>0.01</v>
      </c>
      <c r="E96" s="6">
        <v>335</v>
      </c>
      <c r="F96" s="6">
        <v>230</v>
      </c>
      <c r="G96" s="6">
        <v>210</v>
      </c>
      <c r="H96" s="6">
        <v>570</v>
      </c>
      <c r="I96" s="6">
        <v>100</v>
      </c>
      <c r="J96" s="7">
        <v>0.4</v>
      </c>
      <c r="K96" s="7">
        <v>0.27</v>
      </c>
      <c r="L96" s="7">
        <v>0.25</v>
      </c>
      <c r="M96" s="7">
        <v>0.68</v>
      </c>
      <c r="N96" s="15">
        <v>0.12</v>
      </c>
    </row>
    <row r="97" spans="1:14" x14ac:dyDescent="0.35">
      <c r="A97" s="5" t="s">
        <v>295</v>
      </c>
      <c r="B97" t="s">
        <v>421</v>
      </c>
      <c r="C97" s="6">
        <v>570</v>
      </c>
      <c r="D97" s="7">
        <v>0.01</v>
      </c>
      <c r="E97" s="6">
        <v>340</v>
      </c>
      <c r="F97" s="6">
        <v>120</v>
      </c>
      <c r="G97" s="6">
        <v>40</v>
      </c>
      <c r="H97" s="6">
        <v>490</v>
      </c>
      <c r="I97" s="6">
        <v>50</v>
      </c>
      <c r="J97" s="7">
        <v>0.59</v>
      </c>
      <c r="K97" s="7">
        <v>0.21</v>
      </c>
      <c r="L97" s="7">
        <v>7.0000000000000007E-2</v>
      </c>
      <c r="M97" s="7">
        <v>0.86</v>
      </c>
      <c r="N97" s="15">
        <v>0.09</v>
      </c>
    </row>
    <row r="98" spans="1:14" x14ac:dyDescent="0.35">
      <c r="A98" s="5" t="s">
        <v>295</v>
      </c>
      <c r="B98" t="s">
        <v>422</v>
      </c>
      <c r="C98" s="6">
        <v>465</v>
      </c>
      <c r="D98" s="7">
        <v>0.01</v>
      </c>
      <c r="E98" s="6">
        <v>295</v>
      </c>
      <c r="F98" s="6">
        <v>90</v>
      </c>
      <c r="G98" s="6">
        <v>45</v>
      </c>
      <c r="H98" s="6">
        <v>385</v>
      </c>
      <c r="I98" s="6">
        <v>40</v>
      </c>
      <c r="J98" s="7">
        <v>0.63</v>
      </c>
      <c r="K98" s="7">
        <v>0.2</v>
      </c>
      <c r="L98" s="7">
        <v>0.1</v>
      </c>
      <c r="M98" s="7">
        <v>0.82</v>
      </c>
      <c r="N98" s="15">
        <v>0.09</v>
      </c>
    </row>
    <row r="99" spans="1:14" x14ac:dyDescent="0.35">
      <c r="A99" s="5" t="s">
        <v>295</v>
      </c>
      <c r="B99" t="s">
        <v>423</v>
      </c>
      <c r="C99" s="6">
        <v>105</v>
      </c>
      <c r="D99" s="7">
        <v>0.01</v>
      </c>
      <c r="E99" s="6">
        <v>75</v>
      </c>
      <c r="F99" s="6">
        <v>20</v>
      </c>
      <c r="G99" s="6">
        <v>10</v>
      </c>
      <c r="H99" s="6">
        <v>90</v>
      </c>
      <c r="I99" s="6">
        <v>10</v>
      </c>
      <c r="J99" s="7">
        <v>0.68</v>
      </c>
      <c r="K99" s="7">
        <v>0.2</v>
      </c>
      <c r="L99" s="7">
        <v>0.09</v>
      </c>
      <c r="M99" s="7">
        <v>0.83</v>
      </c>
      <c r="N99" s="15">
        <v>0.08</v>
      </c>
    </row>
    <row r="100" spans="1:14" x14ac:dyDescent="0.35">
      <c r="A100" s="5" t="s">
        <v>295</v>
      </c>
      <c r="B100" t="s">
        <v>424</v>
      </c>
      <c r="C100" s="6">
        <v>5610</v>
      </c>
      <c r="D100" s="7">
        <v>0.01</v>
      </c>
      <c r="E100" s="6">
        <v>2195</v>
      </c>
      <c r="F100" s="6">
        <v>1620</v>
      </c>
      <c r="G100" s="6">
        <v>1245</v>
      </c>
      <c r="H100" s="6">
        <v>3460</v>
      </c>
      <c r="I100" s="6">
        <v>640</v>
      </c>
      <c r="J100" s="7">
        <v>0.39</v>
      </c>
      <c r="K100" s="7">
        <v>0.28999999999999998</v>
      </c>
      <c r="L100" s="7">
        <v>0.22</v>
      </c>
      <c r="M100" s="7">
        <v>0.62</v>
      </c>
      <c r="N100" s="15">
        <v>0.11</v>
      </c>
    </row>
    <row r="101" spans="1:14" x14ac:dyDescent="0.35">
      <c r="A101" s="5" t="s">
        <v>296</v>
      </c>
      <c r="B101" t="s">
        <v>416</v>
      </c>
      <c r="C101" s="6">
        <v>305</v>
      </c>
      <c r="D101" s="7">
        <v>0.02</v>
      </c>
      <c r="E101" s="6">
        <v>295</v>
      </c>
      <c r="F101" s="6">
        <v>0</v>
      </c>
      <c r="G101" s="6">
        <v>0</v>
      </c>
      <c r="H101" s="6">
        <v>0</v>
      </c>
      <c r="I101" s="6">
        <v>10</v>
      </c>
      <c r="J101" s="7">
        <v>0.97</v>
      </c>
      <c r="K101" s="7">
        <v>0</v>
      </c>
      <c r="L101" s="7">
        <v>0</v>
      </c>
      <c r="M101" s="7">
        <v>0</v>
      </c>
      <c r="N101" s="15">
        <v>0.03</v>
      </c>
    </row>
    <row r="102" spans="1:14" x14ac:dyDescent="0.35">
      <c r="A102" s="5" t="s">
        <v>296</v>
      </c>
      <c r="B102" t="s">
        <v>417</v>
      </c>
      <c r="C102" s="6">
        <v>2145</v>
      </c>
      <c r="D102" s="7">
        <v>0.02</v>
      </c>
      <c r="E102" s="6">
        <v>510</v>
      </c>
      <c r="F102" s="6">
        <v>840</v>
      </c>
      <c r="G102" s="6">
        <v>525</v>
      </c>
      <c r="H102" s="6">
        <v>885</v>
      </c>
      <c r="I102" s="6">
        <v>280</v>
      </c>
      <c r="J102" s="7">
        <v>0.24</v>
      </c>
      <c r="K102" s="7">
        <v>0.39</v>
      </c>
      <c r="L102" s="7">
        <v>0.24</v>
      </c>
      <c r="M102" s="7">
        <v>0.41</v>
      </c>
      <c r="N102" s="15">
        <v>0.13</v>
      </c>
    </row>
    <row r="103" spans="1:14" x14ac:dyDescent="0.35">
      <c r="A103" s="5" t="s">
        <v>296</v>
      </c>
      <c r="B103" t="s">
        <v>418</v>
      </c>
      <c r="C103" s="6">
        <v>2025</v>
      </c>
      <c r="D103" s="7">
        <v>0.02</v>
      </c>
      <c r="E103" s="6">
        <v>570</v>
      </c>
      <c r="F103" s="6">
        <v>650</v>
      </c>
      <c r="G103" s="6">
        <v>605</v>
      </c>
      <c r="H103" s="6">
        <v>1340</v>
      </c>
      <c r="I103" s="6">
        <v>250</v>
      </c>
      <c r="J103" s="7">
        <v>0.28000000000000003</v>
      </c>
      <c r="K103" s="7">
        <v>0.32</v>
      </c>
      <c r="L103" s="7">
        <v>0.3</v>
      </c>
      <c r="M103" s="7">
        <v>0.66</v>
      </c>
      <c r="N103" s="15">
        <v>0.12</v>
      </c>
    </row>
    <row r="104" spans="1:14" x14ac:dyDescent="0.35">
      <c r="A104" s="5" t="s">
        <v>296</v>
      </c>
      <c r="B104" t="s">
        <v>419</v>
      </c>
      <c r="C104" s="6">
        <v>1550</v>
      </c>
      <c r="D104" s="7">
        <v>0.02</v>
      </c>
      <c r="E104" s="6">
        <v>625</v>
      </c>
      <c r="F104" s="6">
        <v>515</v>
      </c>
      <c r="G104" s="6">
        <v>465</v>
      </c>
      <c r="H104" s="6">
        <v>1130</v>
      </c>
      <c r="I104" s="6">
        <v>110</v>
      </c>
      <c r="J104" s="7">
        <v>0.4</v>
      </c>
      <c r="K104" s="7">
        <v>0.33</v>
      </c>
      <c r="L104" s="7">
        <v>0.3</v>
      </c>
      <c r="M104" s="7">
        <v>0.73</v>
      </c>
      <c r="N104" s="15">
        <v>7.0000000000000007E-2</v>
      </c>
    </row>
    <row r="105" spans="1:14" x14ac:dyDescent="0.35">
      <c r="A105" s="5" t="s">
        <v>296</v>
      </c>
      <c r="B105" t="s">
        <v>420</v>
      </c>
      <c r="C105" s="6">
        <v>1515</v>
      </c>
      <c r="D105" s="7">
        <v>0.02</v>
      </c>
      <c r="E105" s="6">
        <v>600</v>
      </c>
      <c r="F105" s="6">
        <v>420</v>
      </c>
      <c r="G105" s="6">
        <v>415</v>
      </c>
      <c r="H105" s="6">
        <v>1045</v>
      </c>
      <c r="I105" s="6">
        <v>170</v>
      </c>
      <c r="J105" s="7">
        <v>0.4</v>
      </c>
      <c r="K105" s="7">
        <v>0.28000000000000003</v>
      </c>
      <c r="L105" s="7">
        <v>0.28000000000000003</v>
      </c>
      <c r="M105" s="7">
        <v>0.69</v>
      </c>
      <c r="N105" s="15">
        <v>0.11</v>
      </c>
    </row>
    <row r="106" spans="1:14" x14ac:dyDescent="0.35">
      <c r="A106" s="5" t="s">
        <v>296</v>
      </c>
      <c r="B106" t="s">
        <v>421</v>
      </c>
      <c r="C106" s="6">
        <v>935</v>
      </c>
      <c r="D106" s="7">
        <v>0.02</v>
      </c>
      <c r="E106" s="6">
        <v>565</v>
      </c>
      <c r="F106" s="6">
        <v>230</v>
      </c>
      <c r="G106" s="6">
        <v>105</v>
      </c>
      <c r="H106" s="6">
        <v>795</v>
      </c>
      <c r="I106" s="6">
        <v>75</v>
      </c>
      <c r="J106" s="7">
        <v>0.61</v>
      </c>
      <c r="K106" s="7">
        <v>0.25</v>
      </c>
      <c r="L106" s="7">
        <v>0.11</v>
      </c>
      <c r="M106" s="7">
        <v>0.85</v>
      </c>
      <c r="N106" s="15">
        <v>0.08</v>
      </c>
    </row>
    <row r="107" spans="1:14" x14ac:dyDescent="0.35">
      <c r="A107" s="5" t="s">
        <v>296</v>
      </c>
      <c r="B107" t="s">
        <v>422</v>
      </c>
      <c r="C107" s="6">
        <v>810</v>
      </c>
      <c r="D107" s="7">
        <v>0.02</v>
      </c>
      <c r="E107" s="6">
        <v>510</v>
      </c>
      <c r="F107" s="6">
        <v>205</v>
      </c>
      <c r="G107" s="6">
        <v>100</v>
      </c>
      <c r="H107" s="6">
        <v>695</v>
      </c>
      <c r="I107" s="6">
        <v>65</v>
      </c>
      <c r="J107" s="7">
        <v>0.63</v>
      </c>
      <c r="K107" s="7">
        <v>0.25</v>
      </c>
      <c r="L107" s="7">
        <v>0.12</v>
      </c>
      <c r="M107" s="7">
        <v>0.86</v>
      </c>
      <c r="N107" s="15">
        <v>0.08</v>
      </c>
    </row>
    <row r="108" spans="1:14" x14ac:dyDescent="0.35">
      <c r="A108" s="5" t="s">
        <v>296</v>
      </c>
      <c r="B108" t="s">
        <v>423</v>
      </c>
      <c r="C108" s="6">
        <v>230</v>
      </c>
      <c r="D108" s="7">
        <v>0.02</v>
      </c>
      <c r="E108" s="6">
        <v>145</v>
      </c>
      <c r="F108" s="6">
        <v>55</v>
      </c>
      <c r="G108" s="6">
        <v>25</v>
      </c>
      <c r="H108" s="6">
        <v>185</v>
      </c>
      <c r="I108" s="6">
        <v>15</v>
      </c>
      <c r="J108" s="7">
        <v>0.64</v>
      </c>
      <c r="K108" s="7">
        <v>0.24</v>
      </c>
      <c r="L108" s="7">
        <v>0.11</v>
      </c>
      <c r="M108" s="7">
        <v>0.82</v>
      </c>
      <c r="N108" s="15">
        <v>0.06</v>
      </c>
    </row>
    <row r="109" spans="1:14" x14ac:dyDescent="0.35">
      <c r="A109" s="5" t="s">
        <v>296</v>
      </c>
      <c r="B109" t="s">
        <v>424</v>
      </c>
      <c r="C109" s="6">
        <v>9510</v>
      </c>
      <c r="D109" s="7">
        <v>0.02</v>
      </c>
      <c r="E109" s="6">
        <v>3820</v>
      </c>
      <c r="F109" s="6">
        <v>2915</v>
      </c>
      <c r="G109" s="6">
        <v>2240</v>
      </c>
      <c r="H109" s="6">
        <v>6075</v>
      </c>
      <c r="I109" s="6">
        <v>970</v>
      </c>
      <c r="J109" s="7">
        <v>0.4</v>
      </c>
      <c r="K109" s="7">
        <v>0.31</v>
      </c>
      <c r="L109" s="7">
        <v>0.24</v>
      </c>
      <c r="M109" s="7">
        <v>0.64</v>
      </c>
      <c r="N109" s="15">
        <v>0.1</v>
      </c>
    </row>
    <row r="110" spans="1:14" x14ac:dyDescent="0.35">
      <c r="A110" s="5" t="s">
        <v>297</v>
      </c>
      <c r="B110" t="s">
        <v>416</v>
      </c>
      <c r="C110" s="6">
        <v>200</v>
      </c>
      <c r="D110" s="7">
        <v>0.01</v>
      </c>
      <c r="E110" s="6">
        <v>190</v>
      </c>
      <c r="F110" s="6">
        <v>0</v>
      </c>
      <c r="G110" s="6">
        <v>0</v>
      </c>
      <c r="H110" s="6">
        <v>0</v>
      </c>
      <c r="I110" s="6">
        <v>5</v>
      </c>
      <c r="J110" s="7">
        <v>0.96</v>
      </c>
      <c r="K110" s="7">
        <v>0</v>
      </c>
      <c r="L110" s="7">
        <v>0</v>
      </c>
      <c r="M110" s="7">
        <v>0</v>
      </c>
      <c r="N110" s="15">
        <v>0.04</v>
      </c>
    </row>
    <row r="111" spans="1:14" x14ac:dyDescent="0.35">
      <c r="A111" s="5" t="s">
        <v>297</v>
      </c>
      <c r="B111" t="s">
        <v>417</v>
      </c>
      <c r="C111" s="6">
        <v>1190</v>
      </c>
      <c r="D111" s="7">
        <v>0.01</v>
      </c>
      <c r="E111" s="6">
        <v>300</v>
      </c>
      <c r="F111" s="6">
        <v>475</v>
      </c>
      <c r="G111" s="6">
        <v>280</v>
      </c>
      <c r="H111" s="6">
        <v>445</v>
      </c>
      <c r="I111" s="6">
        <v>155</v>
      </c>
      <c r="J111" s="7">
        <v>0.25</v>
      </c>
      <c r="K111" s="7">
        <v>0.4</v>
      </c>
      <c r="L111" s="7">
        <v>0.23</v>
      </c>
      <c r="M111" s="7">
        <v>0.37</v>
      </c>
      <c r="N111" s="15">
        <v>0.13</v>
      </c>
    </row>
    <row r="112" spans="1:14" x14ac:dyDescent="0.35">
      <c r="A112" s="5" t="s">
        <v>297</v>
      </c>
      <c r="B112" t="s">
        <v>418</v>
      </c>
      <c r="C112" s="6">
        <v>1270</v>
      </c>
      <c r="D112" s="7">
        <v>0.01</v>
      </c>
      <c r="E112" s="6">
        <v>370</v>
      </c>
      <c r="F112" s="6">
        <v>390</v>
      </c>
      <c r="G112" s="6">
        <v>395</v>
      </c>
      <c r="H112" s="6">
        <v>845</v>
      </c>
      <c r="I112" s="6">
        <v>135</v>
      </c>
      <c r="J112" s="7">
        <v>0.28999999999999998</v>
      </c>
      <c r="K112" s="7">
        <v>0.31</v>
      </c>
      <c r="L112" s="7">
        <v>0.31</v>
      </c>
      <c r="M112" s="7">
        <v>0.67</v>
      </c>
      <c r="N112" s="15">
        <v>0.11</v>
      </c>
    </row>
    <row r="113" spans="1:14" x14ac:dyDescent="0.35">
      <c r="A113" s="5" t="s">
        <v>297</v>
      </c>
      <c r="B113" t="s">
        <v>419</v>
      </c>
      <c r="C113" s="6">
        <v>820</v>
      </c>
      <c r="D113" s="7">
        <v>0.01</v>
      </c>
      <c r="E113" s="6">
        <v>315</v>
      </c>
      <c r="F113" s="6">
        <v>250</v>
      </c>
      <c r="G113" s="6">
        <v>265</v>
      </c>
      <c r="H113" s="6">
        <v>575</v>
      </c>
      <c r="I113" s="6">
        <v>75</v>
      </c>
      <c r="J113" s="7">
        <v>0.38</v>
      </c>
      <c r="K113" s="7">
        <v>0.31</v>
      </c>
      <c r="L113" s="7">
        <v>0.32</v>
      </c>
      <c r="M113" s="7">
        <v>0.7</v>
      </c>
      <c r="N113" s="15">
        <v>0.09</v>
      </c>
    </row>
    <row r="114" spans="1:14" x14ac:dyDescent="0.35">
      <c r="A114" s="5" t="s">
        <v>297</v>
      </c>
      <c r="B114" t="s">
        <v>420</v>
      </c>
      <c r="C114" s="6">
        <v>865</v>
      </c>
      <c r="D114" s="7">
        <v>0.01</v>
      </c>
      <c r="E114" s="6">
        <v>365</v>
      </c>
      <c r="F114" s="6">
        <v>220</v>
      </c>
      <c r="G114" s="6">
        <v>200</v>
      </c>
      <c r="H114" s="6">
        <v>585</v>
      </c>
      <c r="I114" s="6">
        <v>120</v>
      </c>
      <c r="J114" s="7">
        <v>0.43</v>
      </c>
      <c r="K114" s="7">
        <v>0.26</v>
      </c>
      <c r="L114" s="7">
        <v>0.23</v>
      </c>
      <c r="M114" s="7">
        <v>0.68</v>
      </c>
      <c r="N114" s="15">
        <v>0.14000000000000001</v>
      </c>
    </row>
    <row r="115" spans="1:14" x14ac:dyDescent="0.35">
      <c r="A115" s="5" t="s">
        <v>297</v>
      </c>
      <c r="B115" t="s">
        <v>421</v>
      </c>
      <c r="C115" s="6">
        <v>535</v>
      </c>
      <c r="D115" s="7">
        <v>0.01</v>
      </c>
      <c r="E115" s="6">
        <v>330</v>
      </c>
      <c r="F115" s="6">
        <v>110</v>
      </c>
      <c r="G115" s="6">
        <v>65</v>
      </c>
      <c r="H115" s="6">
        <v>440</v>
      </c>
      <c r="I115" s="6">
        <v>50</v>
      </c>
      <c r="J115" s="7">
        <v>0.62</v>
      </c>
      <c r="K115" s="7">
        <v>0.2</v>
      </c>
      <c r="L115" s="7">
        <v>0.13</v>
      </c>
      <c r="M115" s="7">
        <v>0.82</v>
      </c>
      <c r="N115" s="15">
        <v>0.1</v>
      </c>
    </row>
    <row r="116" spans="1:14" x14ac:dyDescent="0.35">
      <c r="A116" s="5" t="s">
        <v>297</v>
      </c>
      <c r="B116" t="s">
        <v>422</v>
      </c>
      <c r="C116" s="6">
        <v>480</v>
      </c>
      <c r="D116" s="7">
        <v>0.01</v>
      </c>
      <c r="E116" s="6">
        <v>305</v>
      </c>
      <c r="F116" s="6">
        <v>80</v>
      </c>
      <c r="G116" s="6">
        <v>50</v>
      </c>
      <c r="H116" s="6">
        <v>410</v>
      </c>
      <c r="I116" s="6">
        <v>40</v>
      </c>
      <c r="J116" s="7">
        <v>0.64</v>
      </c>
      <c r="K116" s="7">
        <v>0.17</v>
      </c>
      <c r="L116" s="7">
        <v>0.11</v>
      </c>
      <c r="M116" s="7">
        <v>0.85</v>
      </c>
      <c r="N116" s="15">
        <v>0.09</v>
      </c>
    </row>
    <row r="117" spans="1:14" x14ac:dyDescent="0.35">
      <c r="A117" s="5" t="s">
        <v>297</v>
      </c>
      <c r="B117" t="s">
        <v>423</v>
      </c>
      <c r="C117" s="6">
        <v>105</v>
      </c>
      <c r="D117" s="7">
        <v>0.01</v>
      </c>
      <c r="E117" s="6">
        <v>75</v>
      </c>
      <c r="F117" s="6">
        <v>10</v>
      </c>
      <c r="G117" s="6">
        <v>5</v>
      </c>
      <c r="H117" s="6">
        <v>95</v>
      </c>
      <c r="I117" s="6">
        <v>5</v>
      </c>
      <c r="J117" s="7">
        <v>0.72</v>
      </c>
      <c r="K117" s="7">
        <v>0.1</v>
      </c>
      <c r="L117" s="7">
        <v>0.05</v>
      </c>
      <c r="M117" s="7">
        <v>0.91</v>
      </c>
      <c r="N117" s="15">
        <v>7.0000000000000007E-2</v>
      </c>
    </row>
    <row r="118" spans="1:14" x14ac:dyDescent="0.35">
      <c r="A118" s="5" t="s">
        <v>297</v>
      </c>
      <c r="B118" t="s">
        <v>424</v>
      </c>
      <c r="C118" s="6">
        <v>5455</v>
      </c>
      <c r="D118" s="7">
        <v>0.01</v>
      </c>
      <c r="E118" s="6">
        <v>2255</v>
      </c>
      <c r="F118" s="6">
        <v>1535</v>
      </c>
      <c r="G118" s="6">
        <v>1265</v>
      </c>
      <c r="H118" s="6">
        <v>3390</v>
      </c>
      <c r="I118" s="6">
        <v>590</v>
      </c>
      <c r="J118" s="7">
        <v>0.41</v>
      </c>
      <c r="K118" s="7">
        <v>0.28000000000000003</v>
      </c>
      <c r="L118" s="7">
        <v>0.23</v>
      </c>
      <c r="M118" s="7">
        <v>0.62</v>
      </c>
      <c r="N118" s="15">
        <v>0.11</v>
      </c>
    </row>
    <row r="119" spans="1:14" x14ac:dyDescent="0.35">
      <c r="A119" s="5" t="s">
        <v>298</v>
      </c>
      <c r="B119" t="s">
        <v>416</v>
      </c>
      <c r="C119" s="6">
        <v>520</v>
      </c>
      <c r="D119" s="7">
        <v>0.03</v>
      </c>
      <c r="E119" s="6">
        <v>500</v>
      </c>
      <c r="F119" s="6">
        <v>0</v>
      </c>
      <c r="G119" s="6">
        <v>0</v>
      </c>
      <c r="H119" s="6">
        <v>0</v>
      </c>
      <c r="I119" s="6">
        <v>25</v>
      </c>
      <c r="J119" s="7">
        <v>0.96</v>
      </c>
      <c r="K119" s="7">
        <v>0</v>
      </c>
      <c r="L119" s="7">
        <v>0</v>
      </c>
      <c r="M119" s="7">
        <v>0</v>
      </c>
      <c r="N119" s="15">
        <v>0.04</v>
      </c>
    </row>
    <row r="120" spans="1:14" x14ac:dyDescent="0.35">
      <c r="A120" s="5" t="s">
        <v>298</v>
      </c>
      <c r="B120" t="s">
        <v>417</v>
      </c>
      <c r="C120" s="6">
        <v>3580</v>
      </c>
      <c r="D120" s="7">
        <v>0.03</v>
      </c>
      <c r="E120" s="6">
        <v>985</v>
      </c>
      <c r="F120" s="6">
        <v>1385</v>
      </c>
      <c r="G120" s="6">
        <v>780</v>
      </c>
      <c r="H120" s="6">
        <v>1620</v>
      </c>
      <c r="I120" s="6">
        <v>415</v>
      </c>
      <c r="J120" s="7">
        <v>0.28000000000000003</v>
      </c>
      <c r="K120" s="7">
        <v>0.39</v>
      </c>
      <c r="L120" s="7">
        <v>0.22</v>
      </c>
      <c r="M120" s="7">
        <v>0.45</v>
      </c>
      <c r="N120" s="15">
        <v>0.12</v>
      </c>
    </row>
    <row r="121" spans="1:14" x14ac:dyDescent="0.35">
      <c r="A121" s="5" t="s">
        <v>298</v>
      </c>
      <c r="B121" t="s">
        <v>418</v>
      </c>
      <c r="C121" s="6">
        <v>3355</v>
      </c>
      <c r="D121" s="7">
        <v>0.03</v>
      </c>
      <c r="E121" s="6">
        <v>960</v>
      </c>
      <c r="F121" s="6">
        <v>1125</v>
      </c>
      <c r="G121" s="6">
        <v>950</v>
      </c>
      <c r="H121" s="6">
        <v>2305</v>
      </c>
      <c r="I121" s="6">
        <v>345</v>
      </c>
      <c r="J121" s="7">
        <v>0.28999999999999998</v>
      </c>
      <c r="K121" s="7">
        <v>0.33</v>
      </c>
      <c r="L121" s="7">
        <v>0.28000000000000003</v>
      </c>
      <c r="M121" s="7">
        <v>0.69</v>
      </c>
      <c r="N121" s="15">
        <v>0.1</v>
      </c>
    </row>
    <row r="122" spans="1:14" x14ac:dyDescent="0.35">
      <c r="A122" s="5" t="s">
        <v>298</v>
      </c>
      <c r="B122" t="s">
        <v>419</v>
      </c>
      <c r="C122" s="6">
        <v>2530</v>
      </c>
      <c r="D122" s="7">
        <v>0.03</v>
      </c>
      <c r="E122" s="6">
        <v>920</v>
      </c>
      <c r="F122" s="6">
        <v>810</v>
      </c>
      <c r="G122" s="6">
        <v>725</v>
      </c>
      <c r="H122" s="6">
        <v>1795</v>
      </c>
      <c r="I122" s="6">
        <v>220</v>
      </c>
      <c r="J122" s="7">
        <v>0.36</v>
      </c>
      <c r="K122" s="7">
        <v>0.32</v>
      </c>
      <c r="L122" s="7">
        <v>0.28999999999999998</v>
      </c>
      <c r="M122" s="7">
        <v>0.71</v>
      </c>
      <c r="N122" s="15">
        <v>0.09</v>
      </c>
    </row>
    <row r="123" spans="1:14" x14ac:dyDescent="0.35">
      <c r="A123" s="5" t="s">
        <v>298</v>
      </c>
      <c r="B123" t="s">
        <v>420</v>
      </c>
      <c r="C123" s="6">
        <v>2705</v>
      </c>
      <c r="D123" s="7">
        <v>0.03</v>
      </c>
      <c r="E123" s="6">
        <v>1085</v>
      </c>
      <c r="F123" s="6">
        <v>800</v>
      </c>
      <c r="G123" s="6">
        <v>655</v>
      </c>
      <c r="H123" s="6">
        <v>1895</v>
      </c>
      <c r="I123" s="6">
        <v>340</v>
      </c>
      <c r="J123" s="7">
        <v>0.4</v>
      </c>
      <c r="K123" s="7">
        <v>0.3</v>
      </c>
      <c r="L123" s="7">
        <v>0.24</v>
      </c>
      <c r="M123" s="7">
        <v>0.7</v>
      </c>
      <c r="N123" s="15">
        <v>0.13</v>
      </c>
    </row>
    <row r="124" spans="1:14" x14ac:dyDescent="0.35">
      <c r="A124" s="5" t="s">
        <v>298</v>
      </c>
      <c r="B124" t="s">
        <v>421</v>
      </c>
      <c r="C124" s="6">
        <v>1595</v>
      </c>
      <c r="D124" s="7">
        <v>0.03</v>
      </c>
      <c r="E124" s="6">
        <v>990</v>
      </c>
      <c r="F124" s="6">
        <v>350</v>
      </c>
      <c r="G124" s="6">
        <v>175</v>
      </c>
      <c r="H124" s="6">
        <v>1355</v>
      </c>
      <c r="I124" s="6">
        <v>130</v>
      </c>
      <c r="J124" s="7">
        <v>0.62</v>
      </c>
      <c r="K124" s="7">
        <v>0.22</v>
      </c>
      <c r="L124" s="7">
        <v>0.11</v>
      </c>
      <c r="M124" s="7">
        <v>0.85</v>
      </c>
      <c r="N124" s="15">
        <v>0.08</v>
      </c>
    </row>
    <row r="125" spans="1:14" x14ac:dyDescent="0.35">
      <c r="A125" s="5" t="s">
        <v>298</v>
      </c>
      <c r="B125" t="s">
        <v>422</v>
      </c>
      <c r="C125" s="6">
        <v>1660</v>
      </c>
      <c r="D125" s="7">
        <v>0.03</v>
      </c>
      <c r="E125" s="6">
        <v>930</v>
      </c>
      <c r="F125" s="6">
        <v>325</v>
      </c>
      <c r="G125" s="6">
        <v>285</v>
      </c>
      <c r="H125" s="6">
        <v>1240</v>
      </c>
      <c r="I125" s="6">
        <v>180</v>
      </c>
      <c r="J125" s="7">
        <v>0.56000000000000005</v>
      </c>
      <c r="K125" s="7">
        <v>0.2</v>
      </c>
      <c r="L125" s="7">
        <v>0.17</v>
      </c>
      <c r="M125" s="7">
        <v>0.75</v>
      </c>
      <c r="N125" s="15">
        <v>0.11</v>
      </c>
    </row>
    <row r="126" spans="1:14" x14ac:dyDescent="0.35">
      <c r="A126" s="5" t="s">
        <v>298</v>
      </c>
      <c r="B126" t="s">
        <v>423</v>
      </c>
      <c r="C126" s="6">
        <v>325</v>
      </c>
      <c r="D126" s="7">
        <v>0.03</v>
      </c>
      <c r="E126" s="6">
        <v>215</v>
      </c>
      <c r="F126" s="6">
        <v>75</v>
      </c>
      <c r="G126" s="6">
        <v>35</v>
      </c>
      <c r="H126" s="6">
        <v>280</v>
      </c>
      <c r="I126" s="6">
        <v>15</v>
      </c>
      <c r="J126" s="7">
        <v>0.66</v>
      </c>
      <c r="K126" s="7">
        <v>0.23</v>
      </c>
      <c r="L126" s="7">
        <v>0.11</v>
      </c>
      <c r="M126" s="7">
        <v>0.86</v>
      </c>
      <c r="N126" s="15">
        <v>0.05</v>
      </c>
    </row>
    <row r="127" spans="1:14" x14ac:dyDescent="0.35">
      <c r="A127" s="5" t="s">
        <v>298</v>
      </c>
      <c r="B127" t="s">
        <v>424</v>
      </c>
      <c r="C127" s="6">
        <v>16270</v>
      </c>
      <c r="D127" s="7">
        <v>0.03</v>
      </c>
      <c r="E127" s="6">
        <v>6585</v>
      </c>
      <c r="F127" s="6">
        <v>4870</v>
      </c>
      <c r="G127" s="6">
        <v>3605</v>
      </c>
      <c r="H127" s="6">
        <v>10490</v>
      </c>
      <c r="I127" s="6">
        <v>1670</v>
      </c>
      <c r="J127" s="7">
        <v>0.4</v>
      </c>
      <c r="K127" s="7">
        <v>0.3</v>
      </c>
      <c r="L127" s="7">
        <v>0.22</v>
      </c>
      <c r="M127" s="7">
        <v>0.64</v>
      </c>
      <c r="N127" s="15">
        <v>0.1</v>
      </c>
    </row>
    <row r="128" spans="1:14" x14ac:dyDescent="0.35">
      <c r="A128" s="5" t="s">
        <v>299</v>
      </c>
      <c r="B128" t="s">
        <v>416</v>
      </c>
      <c r="C128" s="6">
        <v>1310</v>
      </c>
      <c r="D128" s="7">
        <v>7.0000000000000007E-2</v>
      </c>
      <c r="E128" s="6">
        <v>1265</v>
      </c>
      <c r="F128" s="6">
        <v>0</v>
      </c>
      <c r="G128" s="6">
        <v>0</v>
      </c>
      <c r="H128" s="6">
        <v>0</v>
      </c>
      <c r="I128" s="6">
        <v>45</v>
      </c>
      <c r="J128" s="7">
        <v>0.96</v>
      </c>
      <c r="K128" s="7">
        <v>0</v>
      </c>
      <c r="L128" s="7">
        <v>0</v>
      </c>
      <c r="M128" s="7">
        <v>0</v>
      </c>
      <c r="N128" s="15">
        <v>0.04</v>
      </c>
    </row>
    <row r="129" spans="1:14" x14ac:dyDescent="0.35">
      <c r="A129" s="5" t="s">
        <v>299</v>
      </c>
      <c r="B129" t="s">
        <v>417</v>
      </c>
      <c r="C129" s="6">
        <v>9440</v>
      </c>
      <c r="D129" s="7">
        <v>7.0000000000000007E-2</v>
      </c>
      <c r="E129" s="6">
        <v>2525</v>
      </c>
      <c r="F129" s="6">
        <v>3785</v>
      </c>
      <c r="G129" s="6">
        <v>1980</v>
      </c>
      <c r="H129" s="6">
        <v>4105</v>
      </c>
      <c r="I129" s="6">
        <v>1105</v>
      </c>
      <c r="J129" s="7">
        <v>0.27</v>
      </c>
      <c r="K129" s="7">
        <v>0.4</v>
      </c>
      <c r="L129" s="7">
        <v>0.21</v>
      </c>
      <c r="M129" s="7">
        <v>0.43</v>
      </c>
      <c r="N129" s="15">
        <v>0.12</v>
      </c>
    </row>
    <row r="130" spans="1:14" x14ac:dyDescent="0.35">
      <c r="A130" s="5" t="s">
        <v>299</v>
      </c>
      <c r="B130" t="s">
        <v>418</v>
      </c>
      <c r="C130" s="6">
        <v>8450</v>
      </c>
      <c r="D130" s="7">
        <v>7.0000000000000007E-2</v>
      </c>
      <c r="E130" s="6">
        <v>2485</v>
      </c>
      <c r="F130" s="6">
        <v>2805</v>
      </c>
      <c r="G130" s="6">
        <v>2490</v>
      </c>
      <c r="H130" s="6">
        <v>5720</v>
      </c>
      <c r="I130" s="6">
        <v>890</v>
      </c>
      <c r="J130" s="7">
        <v>0.28999999999999998</v>
      </c>
      <c r="K130" s="7">
        <v>0.33</v>
      </c>
      <c r="L130" s="7">
        <v>0.28999999999999998</v>
      </c>
      <c r="M130" s="7">
        <v>0.68</v>
      </c>
      <c r="N130" s="15">
        <v>0.11</v>
      </c>
    </row>
    <row r="131" spans="1:14" x14ac:dyDescent="0.35">
      <c r="A131" s="5" t="s">
        <v>299</v>
      </c>
      <c r="B131" t="s">
        <v>419</v>
      </c>
      <c r="C131" s="6">
        <v>6420</v>
      </c>
      <c r="D131" s="7">
        <v>0.08</v>
      </c>
      <c r="E131" s="6">
        <v>2475</v>
      </c>
      <c r="F131" s="6">
        <v>2185</v>
      </c>
      <c r="G131" s="6">
        <v>1875</v>
      </c>
      <c r="H131" s="6">
        <v>4665</v>
      </c>
      <c r="I131" s="6">
        <v>485</v>
      </c>
      <c r="J131" s="7">
        <v>0.39</v>
      </c>
      <c r="K131" s="7">
        <v>0.34</v>
      </c>
      <c r="L131" s="7">
        <v>0.28999999999999998</v>
      </c>
      <c r="M131" s="7">
        <v>0.73</v>
      </c>
      <c r="N131" s="15">
        <v>0.08</v>
      </c>
    </row>
    <row r="132" spans="1:14" x14ac:dyDescent="0.35">
      <c r="A132" s="5" t="s">
        <v>299</v>
      </c>
      <c r="B132" t="s">
        <v>420</v>
      </c>
      <c r="C132" s="6">
        <v>6200</v>
      </c>
      <c r="D132" s="7">
        <v>7.0000000000000007E-2</v>
      </c>
      <c r="E132" s="6">
        <v>2495</v>
      </c>
      <c r="F132" s="6">
        <v>1845</v>
      </c>
      <c r="G132" s="6">
        <v>1615</v>
      </c>
      <c r="H132" s="6">
        <v>4415</v>
      </c>
      <c r="I132" s="6">
        <v>650</v>
      </c>
      <c r="J132" s="7">
        <v>0.4</v>
      </c>
      <c r="K132" s="7">
        <v>0.3</v>
      </c>
      <c r="L132" s="7">
        <v>0.26</v>
      </c>
      <c r="M132" s="7">
        <v>0.71</v>
      </c>
      <c r="N132" s="15">
        <v>0.1</v>
      </c>
    </row>
    <row r="133" spans="1:14" x14ac:dyDescent="0.35">
      <c r="A133" s="5" t="s">
        <v>299</v>
      </c>
      <c r="B133" t="s">
        <v>421</v>
      </c>
      <c r="C133" s="6">
        <v>3830</v>
      </c>
      <c r="D133" s="7">
        <v>7.0000000000000007E-2</v>
      </c>
      <c r="E133" s="6">
        <v>2325</v>
      </c>
      <c r="F133" s="6">
        <v>855</v>
      </c>
      <c r="G133" s="6">
        <v>435</v>
      </c>
      <c r="H133" s="6">
        <v>3245</v>
      </c>
      <c r="I133" s="6">
        <v>295</v>
      </c>
      <c r="J133" s="7">
        <v>0.61</v>
      </c>
      <c r="K133" s="7">
        <v>0.22</v>
      </c>
      <c r="L133" s="7">
        <v>0.11</v>
      </c>
      <c r="M133" s="7">
        <v>0.85</v>
      </c>
      <c r="N133" s="15">
        <v>0.08</v>
      </c>
    </row>
    <row r="134" spans="1:14" x14ac:dyDescent="0.35">
      <c r="A134" s="5" t="s">
        <v>299</v>
      </c>
      <c r="B134" t="s">
        <v>422</v>
      </c>
      <c r="C134" s="6">
        <v>3230</v>
      </c>
      <c r="D134" s="7">
        <v>7.0000000000000007E-2</v>
      </c>
      <c r="E134" s="6">
        <v>2065</v>
      </c>
      <c r="F134" s="6">
        <v>770</v>
      </c>
      <c r="G134" s="6">
        <v>320</v>
      </c>
      <c r="H134" s="6">
        <v>2730</v>
      </c>
      <c r="I134" s="6">
        <v>265</v>
      </c>
      <c r="J134" s="7">
        <v>0.64</v>
      </c>
      <c r="K134" s="7">
        <v>0.24</v>
      </c>
      <c r="L134" s="7">
        <v>0.1</v>
      </c>
      <c r="M134" s="7">
        <v>0.84</v>
      </c>
      <c r="N134" s="15">
        <v>0.08</v>
      </c>
    </row>
    <row r="135" spans="1:14" x14ac:dyDescent="0.35">
      <c r="A135" s="5" t="s">
        <v>299</v>
      </c>
      <c r="B135" t="s">
        <v>423</v>
      </c>
      <c r="C135" s="6">
        <v>785</v>
      </c>
      <c r="D135" s="7">
        <v>7.0000000000000007E-2</v>
      </c>
      <c r="E135" s="6">
        <v>495</v>
      </c>
      <c r="F135" s="6">
        <v>170</v>
      </c>
      <c r="G135" s="6">
        <v>95</v>
      </c>
      <c r="H135" s="6">
        <v>645</v>
      </c>
      <c r="I135" s="6">
        <v>60</v>
      </c>
      <c r="J135" s="7">
        <v>0.63</v>
      </c>
      <c r="K135" s="7">
        <v>0.22</v>
      </c>
      <c r="L135" s="7">
        <v>0.12</v>
      </c>
      <c r="M135" s="7">
        <v>0.82</v>
      </c>
      <c r="N135" s="15">
        <v>0.08</v>
      </c>
    </row>
    <row r="136" spans="1:14" x14ac:dyDescent="0.35">
      <c r="A136" s="5" t="s">
        <v>299</v>
      </c>
      <c r="B136" t="s">
        <v>424</v>
      </c>
      <c r="C136" s="6">
        <v>39670</v>
      </c>
      <c r="D136" s="7">
        <v>7.0000000000000007E-2</v>
      </c>
      <c r="E136" s="6">
        <v>16130</v>
      </c>
      <c r="F136" s="6">
        <v>12420</v>
      </c>
      <c r="G136" s="6">
        <v>8810</v>
      </c>
      <c r="H136" s="6">
        <v>25525</v>
      </c>
      <c r="I136" s="6">
        <v>3795</v>
      </c>
      <c r="J136" s="7">
        <v>0.41</v>
      </c>
      <c r="K136" s="7">
        <v>0.31</v>
      </c>
      <c r="L136" s="7">
        <v>0.22</v>
      </c>
      <c r="M136" s="7">
        <v>0.64</v>
      </c>
      <c r="N136" s="15">
        <v>0.1</v>
      </c>
    </row>
    <row r="137" spans="1:14" x14ac:dyDescent="0.35">
      <c r="A137" s="5" t="s">
        <v>300</v>
      </c>
      <c r="B137" t="s">
        <v>416</v>
      </c>
      <c r="C137" s="6">
        <v>2575</v>
      </c>
      <c r="D137" s="7">
        <v>0.13</v>
      </c>
      <c r="E137" s="6">
        <v>2465</v>
      </c>
      <c r="F137" s="6">
        <v>0</v>
      </c>
      <c r="G137" s="6">
        <v>0</v>
      </c>
      <c r="H137" s="6">
        <v>0</v>
      </c>
      <c r="I137" s="6">
        <v>110</v>
      </c>
      <c r="J137" s="7">
        <v>0.96</v>
      </c>
      <c r="K137" s="7">
        <v>0</v>
      </c>
      <c r="L137" s="7">
        <v>0</v>
      </c>
      <c r="M137" s="7">
        <v>0</v>
      </c>
      <c r="N137" s="15">
        <v>0.04</v>
      </c>
    </row>
    <row r="138" spans="1:14" x14ac:dyDescent="0.35">
      <c r="A138" s="5" t="s">
        <v>300</v>
      </c>
      <c r="B138" t="s">
        <v>417</v>
      </c>
      <c r="C138" s="6">
        <v>20635</v>
      </c>
      <c r="D138" s="7">
        <v>0.16</v>
      </c>
      <c r="E138" s="6">
        <v>5100</v>
      </c>
      <c r="F138" s="6">
        <v>7825</v>
      </c>
      <c r="G138" s="6">
        <v>4500</v>
      </c>
      <c r="H138" s="6">
        <v>8560</v>
      </c>
      <c r="I138" s="6">
        <v>3105</v>
      </c>
      <c r="J138" s="7">
        <v>0.25</v>
      </c>
      <c r="K138" s="7">
        <v>0.38</v>
      </c>
      <c r="L138" s="7">
        <v>0.22</v>
      </c>
      <c r="M138" s="7">
        <v>0.41</v>
      </c>
      <c r="N138" s="15">
        <v>0.15</v>
      </c>
    </row>
    <row r="139" spans="1:14" x14ac:dyDescent="0.35">
      <c r="A139" s="5" t="s">
        <v>300</v>
      </c>
      <c r="B139" t="s">
        <v>418</v>
      </c>
      <c r="C139" s="6">
        <v>18735</v>
      </c>
      <c r="D139" s="7">
        <v>0.16</v>
      </c>
      <c r="E139" s="6">
        <v>5140</v>
      </c>
      <c r="F139" s="6">
        <v>5905</v>
      </c>
      <c r="G139" s="6">
        <v>5050</v>
      </c>
      <c r="H139" s="6">
        <v>12330</v>
      </c>
      <c r="I139" s="6">
        <v>2675</v>
      </c>
      <c r="J139" s="7">
        <v>0.27</v>
      </c>
      <c r="K139" s="7">
        <v>0.32</v>
      </c>
      <c r="L139" s="7">
        <v>0.27</v>
      </c>
      <c r="M139" s="7">
        <v>0.66</v>
      </c>
      <c r="N139" s="15">
        <v>0.14000000000000001</v>
      </c>
    </row>
    <row r="140" spans="1:14" x14ac:dyDescent="0.35">
      <c r="A140" s="5" t="s">
        <v>300</v>
      </c>
      <c r="B140" t="s">
        <v>419</v>
      </c>
      <c r="C140" s="6">
        <v>13560</v>
      </c>
      <c r="D140" s="7">
        <v>0.16</v>
      </c>
      <c r="E140" s="6">
        <v>5135</v>
      </c>
      <c r="F140" s="6">
        <v>4180</v>
      </c>
      <c r="G140" s="6">
        <v>3620</v>
      </c>
      <c r="H140" s="6">
        <v>9515</v>
      </c>
      <c r="I140" s="6">
        <v>1620</v>
      </c>
      <c r="J140" s="7">
        <v>0.38</v>
      </c>
      <c r="K140" s="7">
        <v>0.31</v>
      </c>
      <c r="L140" s="7">
        <v>0.27</v>
      </c>
      <c r="M140" s="7">
        <v>0.7</v>
      </c>
      <c r="N140" s="15">
        <v>0.12</v>
      </c>
    </row>
    <row r="141" spans="1:14" x14ac:dyDescent="0.35">
      <c r="A141" s="5" t="s">
        <v>300</v>
      </c>
      <c r="B141" t="s">
        <v>420</v>
      </c>
      <c r="C141" s="6">
        <v>13900</v>
      </c>
      <c r="D141" s="7">
        <v>0.16</v>
      </c>
      <c r="E141" s="6">
        <v>5585</v>
      </c>
      <c r="F141" s="6">
        <v>3685</v>
      </c>
      <c r="G141" s="6">
        <v>3475</v>
      </c>
      <c r="H141" s="6">
        <v>9485</v>
      </c>
      <c r="I141" s="6">
        <v>1885</v>
      </c>
      <c r="J141" s="7">
        <v>0.4</v>
      </c>
      <c r="K141" s="7">
        <v>0.27</v>
      </c>
      <c r="L141" s="7">
        <v>0.25</v>
      </c>
      <c r="M141" s="7">
        <v>0.68</v>
      </c>
      <c r="N141" s="15">
        <v>0.14000000000000001</v>
      </c>
    </row>
    <row r="142" spans="1:14" x14ac:dyDescent="0.35">
      <c r="A142" s="5" t="s">
        <v>300</v>
      </c>
      <c r="B142" t="s">
        <v>421</v>
      </c>
      <c r="C142" s="6">
        <v>9010</v>
      </c>
      <c r="D142" s="7">
        <v>0.17</v>
      </c>
      <c r="E142" s="6">
        <v>5535</v>
      </c>
      <c r="F142" s="6">
        <v>2035</v>
      </c>
      <c r="G142" s="6">
        <v>1010</v>
      </c>
      <c r="H142" s="6">
        <v>7550</v>
      </c>
      <c r="I142" s="6">
        <v>845</v>
      </c>
      <c r="J142" s="7">
        <v>0.61</v>
      </c>
      <c r="K142" s="7">
        <v>0.23</v>
      </c>
      <c r="L142" s="7">
        <v>0.11</v>
      </c>
      <c r="M142" s="7">
        <v>0.84</v>
      </c>
      <c r="N142" s="15">
        <v>0.09</v>
      </c>
    </row>
    <row r="143" spans="1:14" x14ac:dyDescent="0.35">
      <c r="A143" s="5" t="s">
        <v>300</v>
      </c>
      <c r="B143" t="s">
        <v>422</v>
      </c>
      <c r="C143" s="6">
        <v>8485</v>
      </c>
      <c r="D143" s="7">
        <v>0.18</v>
      </c>
      <c r="E143" s="6">
        <v>5375</v>
      </c>
      <c r="F143" s="6">
        <v>1805</v>
      </c>
      <c r="G143" s="6">
        <v>875</v>
      </c>
      <c r="H143" s="6">
        <v>7025</v>
      </c>
      <c r="I143" s="6">
        <v>855</v>
      </c>
      <c r="J143" s="7">
        <v>0.63</v>
      </c>
      <c r="K143" s="7">
        <v>0.21</v>
      </c>
      <c r="L143" s="7">
        <v>0.1</v>
      </c>
      <c r="M143" s="7">
        <v>0.83</v>
      </c>
      <c r="N143" s="15">
        <v>0.1</v>
      </c>
    </row>
    <row r="144" spans="1:14" x14ac:dyDescent="0.35">
      <c r="A144" s="5" t="s">
        <v>300</v>
      </c>
      <c r="B144" t="s">
        <v>423</v>
      </c>
      <c r="C144" s="6">
        <v>2005</v>
      </c>
      <c r="D144" s="7">
        <v>0.18</v>
      </c>
      <c r="E144" s="6">
        <v>1290</v>
      </c>
      <c r="F144" s="6">
        <v>375</v>
      </c>
      <c r="G144" s="6">
        <v>210</v>
      </c>
      <c r="H144" s="6">
        <v>1630</v>
      </c>
      <c r="I144" s="6">
        <v>185</v>
      </c>
      <c r="J144" s="7">
        <v>0.64</v>
      </c>
      <c r="K144" s="7">
        <v>0.19</v>
      </c>
      <c r="L144" s="7">
        <v>0.11</v>
      </c>
      <c r="M144" s="7">
        <v>0.81</v>
      </c>
      <c r="N144" s="15">
        <v>0.09</v>
      </c>
    </row>
    <row r="145" spans="1:14" x14ac:dyDescent="0.35">
      <c r="A145" s="5" t="s">
        <v>300</v>
      </c>
      <c r="B145" t="s">
        <v>424</v>
      </c>
      <c r="C145" s="6">
        <v>88905</v>
      </c>
      <c r="D145" s="7">
        <v>0.16</v>
      </c>
      <c r="E145" s="6">
        <v>35625</v>
      </c>
      <c r="F145" s="6">
        <v>25810</v>
      </c>
      <c r="G145" s="6">
        <v>18740</v>
      </c>
      <c r="H145" s="6">
        <v>56095</v>
      </c>
      <c r="I145" s="6">
        <v>11280</v>
      </c>
      <c r="J145" s="7">
        <v>0.4</v>
      </c>
      <c r="K145" s="7">
        <v>0.28999999999999998</v>
      </c>
      <c r="L145" s="7">
        <v>0.21</v>
      </c>
      <c r="M145" s="7">
        <v>0.63</v>
      </c>
      <c r="N145" s="15">
        <v>0.13</v>
      </c>
    </row>
    <row r="146" spans="1:14" x14ac:dyDescent="0.35">
      <c r="A146" s="5" t="s">
        <v>301</v>
      </c>
      <c r="B146" t="s">
        <v>416</v>
      </c>
      <c r="C146" s="6">
        <v>615</v>
      </c>
      <c r="D146" s="7">
        <v>0.03</v>
      </c>
      <c r="E146" s="6">
        <v>600</v>
      </c>
      <c r="F146" s="6">
        <v>0</v>
      </c>
      <c r="G146" s="6">
        <v>0</v>
      </c>
      <c r="H146" s="6">
        <v>0</v>
      </c>
      <c r="I146" s="6">
        <v>20</v>
      </c>
      <c r="J146" s="7">
        <v>0.97</v>
      </c>
      <c r="K146" s="7">
        <v>0</v>
      </c>
      <c r="L146" s="7">
        <v>0</v>
      </c>
      <c r="M146" s="7">
        <v>0</v>
      </c>
      <c r="N146" s="15">
        <v>0.03</v>
      </c>
    </row>
    <row r="147" spans="1:14" x14ac:dyDescent="0.35">
      <c r="A147" s="5" t="s">
        <v>301</v>
      </c>
      <c r="B147" t="s">
        <v>417</v>
      </c>
      <c r="C147" s="6">
        <v>3765</v>
      </c>
      <c r="D147" s="7">
        <v>0.03</v>
      </c>
      <c r="E147" s="6">
        <v>1075</v>
      </c>
      <c r="F147" s="6">
        <v>1490</v>
      </c>
      <c r="G147" s="6">
        <v>855</v>
      </c>
      <c r="H147" s="6">
        <v>1555</v>
      </c>
      <c r="I147" s="6">
        <v>405</v>
      </c>
      <c r="J147" s="7">
        <v>0.28000000000000003</v>
      </c>
      <c r="K147" s="7">
        <v>0.4</v>
      </c>
      <c r="L147" s="7">
        <v>0.23</v>
      </c>
      <c r="M147" s="7">
        <v>0.41</v>
      </c>
      <c r="N147" s="15">
        <v>0.11</v>
      </c>
    </row>
    <row r="148" spans="1:14" x14ac:dyDescent="0.35">
      <c r="A148" s="5" t="s">
        <v>301</v>
      </c>
      <c r="B148" t="s">
        <v>418</v>
      </c>
      <c r="C148" s="6">
        <v>4110</v>
      </c>
      <c r="D148" s="7">
        <v>0.03</v>
      </c>
      <c r="E148" s="6">
        <v>1185</v>
      </c>
      <c r="F148" s="6">
        <v>1400</v>
      </c>
      <c r="G148" s="6">
        <v>1185</v>
      </c>
      <c r="H148" s="6">
        <v>2735</v>
      </c>
      <c r="I148" s="6">
        <v>495</v>
      </c>
      <c r="J148" s="7">
        <v>0.28999999999999998</v>
      </c>
      <c r="K148" s="7">
        <v>0.34</v>
      </c>
      <c r="L148" s="7">
        <v>0.28999999999999998</v>
      </c>
      <c r="M148" s="7">
        <v>0.67</v>
      </c>
      <c r="N148" s="15">
        <v>0.12</v>
      </c>
    </row>
    <row r="149" spans="1:14" x14ac:dyDescent="0.35">
      <c r="A149" s="5" t="s">
        <v>301</v>
      </c>
      <c r="B149" t="s">
        <v>419</v>
      </c>
      <c r="C149" s="6">
        <v>2925</v>
      </c>
      <c r="D149" s="7">
        <v>0.03</v>
      </c>
      <c r="E149" s="6">
        <v>1095</v>
      </c>
      <c r="F149" s="6">
        <v>965</v>
      </c>
      <c r="G149" s="6">
        <v>905</v>
      </c>
      <c r="H149" s="6">
        <v>2060</v>
      </c>
      <c r="I149" s="6">
        <v>250</v>
      </c>
      <c r="J149" s="7">
        <v>0.38</v>
      </c>
      <c r="K149" s="7">
        <v>0.33</v>
      </c>
      <c r="L149" s="7">
        <v>0.31</v>
      </c>
      <c r="M149" s="7">
        <v>0.7</v>
      </c>
      <c r="N149" s="15">
        <v>0.09</v>
      </c>
    </row>
    <row r="150" spans="1:14" x14ac:dyDescent="0.35">
      <c r="A150" s="5" t="s">
        <v>301</v>
      </c>
      <c r="B150" t="s">
        <v>420</v>
      </c>
      <c r="C150" s="6">
        <v>2860</v>
      </c>
      <c r="D150" s="7">
        <v>0.03</v>
      </c>
      <c r="E150" s="6">
        <v>1200</v>
      </c>
      <c r="F150" s="6">
        <v>775</v>
      </c>
      <c r="G150" s="6">
        <v>680</v>
      </c>
      <c r="H150" s="6">
        <v>2010</v>
      </c>
      <c r="I150" s="6">
        <v>325</v>
      </c>
      <c r="J150" s="7">
        <v>0.42</v>
      </c>
      <c r="K150" s="7">
        <v>0.27</v>
      </c>
      <c r="L150" s="7">
        <v>0.24</v>
      </c>
      <c r="M150" s="7">
        <v>0.7</v>
      </c>
      <c r="N150" s="15">
        <v>0.11</v>
      </c>
    </row>
    <row r="151" spans="1:14" x14ac:dyDescent="0.35">
      <c r="A151" s="5" t="s">
        <v>301</v>
      </c>
      <c r="B151" t="s">
        <v>421</v>
      </c>
      <c r="C151" s="6">
        <v>1865</v>
      </c>
      <c r="D151" s="7">
        <v>0.04</v>
      </c>
      <c r="E151" s="6">
        <v>1100</v>
      </c>
      <c r="F151" s="6">
        <v>420</v>
      </c>
      <c r="G151" s="6">
        <v>215</v>
      </c>
      <c r="H151" s="6">
        <v>1545</v>
      </c>
      <c r="I151" s="6">
        <v>170</v>
      </c>
      <c r="J151" s="7">
        <v>0.59</v>
      </c>
      <c r="K151" s="7">
        <v>0.23</v>
      </c>
      <c r="L151" s="7">
        <v>0.12</v>
      </c>
      <c r="M151" s="7">
        <v>0.83</v>
      </c>
      <c r="N151" s="15">
        <v>0.09</v>
      </c>
    </row>
    <row r="152" spans="1:14" x14ac:dyDescent="0.35">
      <c r="A152" s="5" t="s">
        <v>301</v>
      </c>
      <c r="B152" t="s">
        <v>422</v>
      </c>
      <c r="C152" s="6">
        <v>1580</v>
      </c>
      <c r="D152" s="7">
        <v>0.03</v>
      </c>
      <c r="E152" s="6">
        <v>1030</v>
      </c>
      <c r="F152" s="6">
        <v>340</v>
      </c>
      <c r="G152" s="6">
        <v>135</v>
      </c>
      <c r="H152" s="6">
        <v>1370</v>
      </c>
      <c r="I152" s="6">
        <v>120</v>
      </c>
      <c r="J152" s="7">
        <v>0.65</v>
      </c>
      <c r="K152" s="7">
        <v>0.22</v>
      </c>
      <c r="L152" s="7">
        <v>0.08</v>
      </c>
      <c r="M152" s="7">
        <v>0.87</v>
      </c>
      <c r="N152" s="15">
        <v>7.0000000000000007E-2</v>
      </c>
    </row>
    <row r="153" spans="1:14" x14ac:dyDescent="0.35">
      <c r="A153" s="5" t="s">
        <v>301</v>
      </c>
      <c r="B153" t="s">
        <v>423</v>
      </c>
      <c r="C153" s="6">
        <v>370</v>
      </c>
      <c r="D153" s="7">
        <v>0.03</v>
      </c>
      <c r="E153" s="6">
        <v>245</v>
      </c>
      <c r="F153" s="6">
        <v>65</v>
      </c>
      <c r="G153" s="6">
        <v>30</v>
      </c>
      <c r="H153" s="6">
        <v>310</v>
      </c>
      <c r="I153" s="6">
        <v>30</v>
      </c>
      <c r="J153" s="7">
        <v>0.67</v>
      </c>
      <c r="K153" s="7">
        <v>0.18</v>
      </c>
      <c r="L153" s="7">
        <v>0.08</v>
      </c>
      <c r="M153" s="7">
        <v>0.84</v>
      </c>
      <c r="N153" s="15">
        <v>0.09</v>
      </c>
    </row>
    <row r="154" spans="1:14" x14ac:dyDescent="0.35">
      <c r="A154" s="5" t="s">
        <v>301</v>
      </c>
      <c r="B154" t="s">
        <v>424</v>
      </c>
      <c r="C154" s="6">
        <v>18095</v>
      </c>
      <c r="D154" s="7">
        <v>0.03</v>
      </c>
      <c r="E154" s="6">
        <v>7530</v>
      </c>
      <c r="F154" s="6">
        <v>5460</v>
      </c>
      <c r="G154" s="6">
        <v>4005</v>
      </c>
      <c r="H154" s="6">
        <v>11585</v>
      </c>
      <c r="I154" s="6">
        <v>1815</v>
      </c>
      <c r="J154" s="7">
        <v>0.42</v>
      </c>
      <c r="K154" s="7">
        <v>0.3</v>
      </c>
      <c r="L154" s="7">
        <v>0.22</v>
      </c>
      <c r="M154" s="7">
        <v>0.64</v>
      </c>
      <c r="N154" s="15">
        <v>0.1</v>
      </c>
    </row>
    <row r="155" spans="1:14" x14ac:dyDescent="0.35">
      <c r="A155" s="5" t="s">
        <v>302</v>
      </c>
      <c r="B155" t="s">
        <v>416</v>
      </c>
      <c r="C155" s="6">
        <v>340</v>
      </c>
      <c r="D155" s="7">
        <v>0.02</v>
      </c>
      <c r="E155" s="6">
        <v>330</v>
      </c>
      <c r="F155" s="6">
        <v>0</v>
      </c>
      <c r="G155" s="6">
        <v>0</v>
      </c>
      <c r="H155" s="6">
        <v>0</v>
      </c>
      <c r="I155" s="6">
        <v>10</v>
      </c>
      <c r="J155" s="7">
        <v>0.97</v>
      </c>
      <c r="K155" s="7">
        <v>0</v>
      </c>
      <c r="L155" s="7">
        <v>0</v>
      </c>
      <c r="M155" s="7">
        <v>0</v>
      </c>
      <c r="N155" s="15">
        <v>0.03</v>
      </c>
    </row>
    <row r="156" spans="1:14" x14ac:dyDescent="0.35">
      <c r="A156" s="5" t="s">
        <v>302</v>
      </c>
      <c r="B156" t="s">
        <v>417</v>
      </c>
      <c r="C156" s="6">
        <v>2315</v>
      </c>
      <c r="D156" s="7">
        <v>0.02</v>
      </c>
      <c r="E156" s="6">
        <v>540</v>
      </c>
      <c r="F156" s="6">
        <v>865</v>
      </c>
      <c r="G156" s="6">
        <v>475</v>
      </c>
      <c r="H156" s="6">
        <v>970</v>
      </c>
      <c r="I156" s="6">
        <v>355</v>
      </c>
      <c r="J156" s="7">
        <v>0.23</v>
      </c>
      <c r="K156" s="7">
        <v>0.37</v>
      </c>
      <c r="L156" s="7">
        <v>0.21</v>
      </c>
      <c r="M156" s="7">
        <v>0.42</v>
      </c>
      <c r="N156" s="15">
        <v>0.15</v>
      </c>
    </row>
    <row r="157" spans="1:14" x14ac:dyDescent="0.35">
      <c r="A157" s="5" t="s">
        <v>302</v>
      </c>
      <c r="B157" t="s">
        <v>418</v>
      </c>
      <c r="C157" s="6">
        <v>1850</v>
      </c>
      <c r="D157" s="7">
        <v>0.02</v>
      </c>
      <c r="E157" s="6">
        <v>530</v>
      </c>
      <c r="F157" s="6">
        <v>565</v>
      </c>
      <c r="G157" s="6">
        <v>470</v>
      </c>
      <c r="H157" s="6">
        <v>1220</v>
      </c>
      <c r="I157" s="6">
        <v>275</v>
      </c>
      <c r="J157" s="7">
        <v>0.28999999999999998</v>
      </c>
      <c r="K157" s="7">
        <v>0.3</v>
      </c>
      <c r="L157" s="7">
        <v>0.25</v>
      </c>
      <c r="M157" s="7">
        <v>0.66</v>
      </c>
      <c r="N157" s="15">
        <v>0.15</v>
      </c>
    </row>
    <row r="158" spans="1:14" x14ac:dyDescent="0.35">
      <c r="A158" s="5" t="s">
        <v>302</v>
      </c>
      <c r="B158" t="s">
        <v>419</v>
      </c>
      <c r="C158" s="6">
        <v>1310</v>
      </c>
      <c r="D158" s="7">
        <v>0.02</v>
      </c>
      <c r="E158" s="6">
        <v>530</v>
      </c>
      <c r="F158" s="6">
        <v>425</v>
      </c>
      <c r="G158" s="6">
        <v>360</v>
      </c>
      <c r="H158" s="6">
        <v>980</v>
      </c>
      <c r="I158" s="6">
        <v>90</v>
      </c>
      <c r="J158" s="7">
        <v>0.4</v>
      </c>
      <c r="K158" s="7">
        <v>0.33</v>
      </c>
      <c r="L158" s="7">
        <v>0.28000000000000003</v>
      </c>
      <c r="M158" s="7">
        <v>0.75</v>
      </c>
      <c r="N158" s="15">
        <v>7.0000000000000007E-2</v>
      </c>
    </row>
    <row r="159" spans="1:14" x14ac:dyDescent="0.35">
      <c r="A159" s="5" t="s">
        <v>302</v>
      </c>
      <c r="B159" t="s">
        <v>420</v>
      </c>
      <c r="C159" s="6">
        <v>1360</v>
      </c>
      <c r="D159" s="7">
        <v>0.02</v>
      </c>
      <c r="E159" s="6">
        <v>595</v>
      </c>
      <c r="F159" s="6">
        <v>385</v>
      </c>
      <c r="G159" s="6">
        <v>315</v>
      </c>
      <c r="H159" s="6">
        <v>955</v>
      </c>
      <c r="I159" s="6">
        <v>140</v>
      </c>
      <c r="J159" s="7">
        <v>0.44</v>
      </c>
      <c r="K159" s="7">
        <v>0.28000000000000003</v>
      </c>
      <c r="L159" s="7">
        <v>0.23</v>
      </c>
      <c r="M159" s="7">
        <v>0.7</v>
      </c>
      <c r="N159" s="15">
        <v>0.1</v>
      </c>
    </row>
    <row r="160" spans="1:14" x14ac:dyDescent="0.35">
      <c r="A160" s="5" t="s">
        <v>302</v>
      </c>
      <c r="B160" t="s">
        <v>421</v>
      </c>
      <c r="C160" s="6">
        <v>810</v>
      </c>
      <c r="D160" s="7">
        <v>0.02</v>
      </c>
      <c r="E160" s="6">
        <v>530</v>
      </c>
      <c r="F160" s="6">
        <v>170</v>
      </c>
      <c r="G160" s="6">
        <v>90</v>
      </c>
      <c r="H160" s="6">
        <v>690</v>
      </c>
      <c r="I160" s="6">
        <v>60</v>
      </c>
      <c r="J160" s="7">
        <v>0.65</v>
      </c>
      <c r="K160" s="7">
        <v>0.21</v>
      </c>
      <c r="L160" s="7">
        <v>0.11</v>
      </c>
      <c r="M160" s="7">
        <v>0.85</v>
      </c>
      <c r="N160" s="15">
        <v>7.0000000000000007E-2</v>
      </c>
    </row>
    <row r="161" spans="1:14" x14ac:dyDescent="0.35">
      <c r="A161" s="5" t="s">
        <v>302</v>
      </c>
      <c r="B161" t="s">
        <v>422</v>
      </c>
      <c r="C161" s="6">
        <v>680</v>
      </c>
      <c r="D161" s="7">
        <v>0.01</v>
      </c>
      <c r="E161" s="6">
        <v>440</v>
      </c>
      <c r="F161" s="6">
        <v>135</v>
      </c>
      <c r="G161" s="6">
        <v>55</v>
      </c>
      <c r="H161" s="6">
        <v>580</v>
      </c>
      <c r="I161" s="6">
        <v>60</v>
      </c>
      <c r="J161" s="7">
        <v>0.65</v>
      </c>
      <c r="K161" s="7">
        <v>0.2</v>
      </c>
      <c r="L161" s="7">
        <v>0.08</v>
      </c>
      <c r="M161" s="7">
        <v>0.85</v>
      </c>
      <c r="N161" s="15">
        <v>0.09</v>
      </c>
    </row>
    <row r="162" spans="1:14" x14ac:dyDescent="0.35">
      <c r="A162" s="5" t="s">
        <v>302</v>
      </c>
      <c r="B162" t="s">
        <v>423</v>
      </c>
      <c r="C162" s="6">
        <v>160</v>
      </c>
      <c r="D162" s="7">
        <v>0.01</v>
      </c>
      <c r="E162" s="6">
        <v>120</v>
      </c>
      <c r="F162" s="6">
        <v>25</v>
      </c>
      <c r="G162" s="6">
        <v>10</v>
      </c>
      <c r="H162" s="6">
        <v>140</v>
      </c>
      <c r="I162" s="6">
        <v>10</v>
      </c>
      <c r="J162" s="7">
        <v>0.73</v>
      </c>
      <c r="K162" s="7">
        <v>0.15</v>
      </c>
      <c r="L162" s="7">
        <v>7.0000000000000007E-2</v>
      </c>
      <c r="M162" s="7">
        <v>0.86</v>
      </c>
      <c r="N162" s="15">
        <v>7.0000000000000007E-2</v>
      </c>
    </row>
    <row r="163" spans="1:14" x14ac:dyDescent="0.35">
      <c r="A163" s="5" t="s">
        <v>302</v>
      </c>
      <c r="B163" t="s">
        <v>424</v>
      </c>
      <c r="C163" s="6">
        <v>8825</v>
      </c>
      <c r="D163" s="7">
        <v>0.02</v>
      </c>
      <c r="E163" s="6">
        <v>3605</v>
      </c>
      <c r="F163" s="6">
        <v>2565</v>
      </c>
      <c r="G163" s="6">
        <v>1785</v>
      </c>
      <c r="H163" s="6">
        <v>5535</v>
      </c>
      <c r="I163" s="6">
        <v>1000</v>
      </c>
      <c r="J163" s="7">
        <v>0.41</v>
      </c>
      <c r="K163" s="7">
        <v>0.28999999999999998</v>
      </c>
      <c r="L163" s="7">
        <v>0.2</v>
      </c>
      <c r="M163" s="7">
        <v>0.63</v>
      </c>
      <c r="N163" s="15">
        <v>0.11</v>
      </c>
    </row>
    <row r="164" spans="1:14" x14ac:dyDescent="0.35">
      <c r="A164" s="5" t="s">
        <v>303</v>
      </c>
      <c r="B164" t="s">
        <v>416</v>
      </c>
      <c r="C164" s="6">
        <v>355</v>
      </c>
      <c r="D164" s="7">
        <v>0.02</v>
      </c>
      <c r="E164" s="6">
        <v>345</v>
      </c>
      <c r="F164" s="6">
        <v>0</v>
      </c>
      <c r="G164" s="6">
        <v>0</v>
      </c>
      <c r="H164" s="6">
        <v>0</v>
      </c>
      <c r="I164" s="6">
        <v>10</v>
      </c>
      <c r="J164" s="7">
        <v>0.97</v>
      </c>
      <c r="K164" s="7">
        <v>0</v>
      </c>
      <c r="L164" s="7">
        <v>0</v>
      </c>
      <c r="M164" s="7">
        <v>0</v>
      </c>
      <c r="N164" s="15">
        <v>0.03</v>
      </c>
    </row>
    <row r="165" spans="1:14" x14ac:dyDescent="0.35">
      <c r="A165" s="5" t="s">
        <v>303</v>
      </c>
      <c r="B165" t="s">
        <v>417</v>
      </c>
      <c r="C165" s="6">
        <v>2275</v>
      </c>
      <c r="D165" s="7">
        <v>0.02</v>
      </c>
      <c r="E165" s="6">
        <v>580</v>
      </c>
      <c r="F165" s="6">
        <v>955</v>
      </c>
      <c r="G165" s="6">
        <v>505</v>
      </c>
      <c r="H165" s="6">
        <v>960</v>
      </c>
      <c r="I165" s="6">
        <v>295</v>
      </c>
      <c r="J165" s="7">
        <v>0.26</v>
      </c>
      <c r="K165" s="7">
        <v>0.42</v>
      </c>
      <c r="L165" s="7">
        <v>0.22</v>
      </c>
      <c r="M165" s="7">
        <v>0.42</v>
      </c>
      <c r="N165" s="15">
        <v>0.13</v>
      </c>
    </row>
    <row r="166" spans="1:14" x14ac:dyDescent="0.35">
      <c r="A166" s="5" t="s">
        <v>303</v>
      </c>
      <c r="B166" t="s">
        <v>418</v>
      </c>
      <c r="C166" s="6">
        <v>2260</v>
      </c>
      <c r="D166" s="7">
        <v>0.02</v>
      </c>
      <c r="E166" s="6">
        <v>630</v>
      </c>
      <c r="F166" s="6">
        <v>750</v>
      </c>
      <c r="G166" s="6">
        <v>675</v>
      </c>
      <c r="H166" s="6">
        <v>1525</v>
      </c>
      <c r="I166" s="6">
        <v>270</v>
      </c>
      <c r="J166" s="7">
        <v>0.28000000000000003</v>
      </c>
      <c r="K166" s="7">
        <v>0.33</v>
      </c>
      <c r="L166" s="7">
        <v>0.3</v>
      </c>
      <c r="M166" s="7">
        <v>0.68</v>
      </c>
      <c r="N166" s="15">
        <v>0.12</v>
      </c>
    </row>
    <row r="167" spans="1:14" x14ac:dyDescent="0.35">
      <c r="A167" s="5" t="s">
        <v>303</v>
      </c>
      <c r="B167" t="s">
        <v>419</v>
      </c>
      <c r="C167" s="6">
        <v>1755</v>
      </c>
      <c r="D167" s="7">
        <v>0.02</v>
      </c>
      <c r="E167" s="6">
        <v>690</v>
      </c>
      <c r="F167" s="6">
        <v>520</v>
      </c>
      <c r="G167" s="6">
        <v>535</v>
      </c>
      <c r="H167" s="6">
        <v>1265</v>
      </c>
      <c r="I167" s="6">
        <v>145</v>
      </c>
      <c r="J167" s="7">
        <v>0.39</v>
      </c>
      <c r="K167" s="7">
        <v>0.3</v>
      </c>
      <c r="L167" s="7">
        <v>0.3</v>
      </c>
      <c r="M167" s="7">
        <v>0.72</v>
      </c>
      <c r="N167" s="15">
        <v>0.08</v>
      </c>
    </row>
    <row r="168" spans="1:14" x14ac:dyDescent="0.35">
      <c r="A168" s="5" t="s">
        <v>303</v>
      </c>
      <c r="B168" t="s">
        <v>420</v>
      </c>
      <c r="C168" s="6">
        <v>1605</v>
      </c>
      <c r="D168" s="7">
        <v>0.02</v>
      </c>
      <c r="E168" s="6">
        <v>645</v>
      </c>
      <c r="F168" s="6">
        <v>455</v>
      </c>
      <c r="G168" s="6">
        <v>420</v>
      </c>
      <c r="H168" s="6">
        <v>1125</v>
      </c>
      <c r="I168" s="6">
        <v>180</v>
      </c>
      <c r="J168" s="7">
        <v>0.4</v>
      </c>
      <c r="K168" s="7">
        <v>0.28999999999999998</v>
      </c>
      <c r="L168" s="7">
        <v>0.26</v>
      </c>
      <c r="M168" s="7">
        <v>0.7</v>
      </c>
      <c r="N168" s="15">
        <v>0.11</v>
      </c>
    </row>
    <row r="169" spans="1:14" x14ac:dyDescent="0.35">
      <c r="A169" s="5" t="s">
        <v>303</v>
      </c>
      <c r="B169" t="s">
        <v>421</v>
      </c>
      <c r="C169" s="6">
        <v>1080</v>
      </c>
      <c r="D169" s="7">
        <v>0.02</v>
      </c>
      <c r="E169" s="6">
        <v>665</v>
      </c>
      <c r="F169" s="6">
        <v>240</v>
      </c>
      <c r="G169" s="6">
        <v>105</v>
      </c>
      <c r="H169" s="6">
        <v>915</v>
      </c>
      <c r="I169" s="6">
        <v>85</v>
      </c>
      <c r="J169" s="7">
        <v>0.62</v>
      </c>
      <c r="K169" s="7">
        <v>0.22</v>
      </c>
      <c r="L169" s="7">
        <v>0.1</v>
      </c>
      <c r="M169" s="7">
        <v>0.85</v>
      </c>
      <c r="N169" s="15">
        <v>0.08</v>
      </c>
    </row>
    <row r="170" spans="1:14" x14ac:dyDescent="0.35">
      <c r="A170" s="5" t="s">
        <v>303</v>
      </c>
      <c r="B170" t="s">
        <v>422</v>
      </c>
      <c r="C170" s="6">
        <v>895</v>
      </c>
      <c r="D170" s="7">
        <v>0.02</v>
      </c>
      <c r="E170" s="6">
        <v>555</v>
      </c>
      <c r="F170" s="6">
        <v>190</v>
      </c>
      <c r="G170" s="6">
        <v>75</v>
      </c>
      <c r="H170" s="6">
        <v>770</v>
      </c>
      <c r="I170" s="6">
        <v>65</v>
      </c>
      <c r="J170" s="7">
        <v>0.62</v>
      </c>
      <c r="K170" s="7">
        <v>0.21</v>
      </c>
      <c r="L170" s="7">
        <v>0.08</v>
      </c>
      <c r="M170" s="7">
        <v>0.86</v>
      </c>
      <c r="N170" s="15">
        <v>7.0000000000000007E-2</v>
      </c>
    </row>
    <row r="171" spans="1:14" x14ac:dyDescent="0.35">
      <c r="A171" s="5" t="s">
        <v>303</v>
      </c>
      <c r="B171" t="s">
        <v>423</v>
      </c>
      <c r="C171" s="6">
        <v>195</v>
      </c>
      <c r="D171" s="7">
        <v>0.02</v>
      </c>
      <c r="E171" s="6">
        <v>130</v>
      </c>
      <c r="F171" s="6">
        <v>35</v>
      </c>
      <c r="G171" s="6">
        <v>15</v>
      </c>
      <c r="H171" s="6">
        <v>165</v>
      </c>
      <c r="I171" s="6">
        <v>15</v>
      </c>
      <c r="J171" s="7">
        <v>0.65</v>
      </c>
      <c r="K171" s="7">
        <v>0.19</v>
      </c>
      <c r="L171" s="7">
        <v>0.08</v>
      </c>
      <c r="M171" s="7">
        <v>0.85</v>
      </c>
      <c r="N171" s="15">
        <v>7.0000000000000007E-2</v>
      </c>
    </row>
    <row r="172" spans="1:14" x14ac:dyDescent="0.35">
      <c r="A172" s="5" t="s">
        <v>303</v>
      </c>
      <c r="B172" t="s">
        <v>424</v>
      </c>
      <c r="C172" s="6">
        <v>10420</v>
      </c>
      <c r="D172" s="7">
        <v>0.02</v>
      </c>
      <c r="E172" s="6">
        <v>4245</v>
      </c>
      <c r="F172" s="6">
        <v>3155</v>
      </c>
      <c r="G172" s="6">
        <v>2330</v>
      </c>
      <c r="H172" s="6">
        <v>6725</v>
      </c>
      <c r="I172" s="6">
        <v>1060</v>
      </c>
      <c r="J172" s="7">
        <v>0.41</v>
      </c>
      <c r="K172" s="7">
        <v>0.3</v>
      </c>
      <c r="L172" s="7">
        <v>0.22</v>
      </c>
      <c r="M172" s="7">
        <v>0.65</v>
      </c>
      <c r="N172" s="15">
        <v>0.1</v>
      </c>
    </row>
    <row r="173" spans="1:14" x14ac:dyDescent="0.35">
      <c r="A173" s="5" t="s">
        <v>304</v>
      </c>
      <c r="B173" t="s">
        <v>416</v>
      </c>
      <c r="C173" s="6">
        <v>280</v>
      </c>
      <c r="D173" s="7">
        <v>0.01</v>
      </c>
      <c r="E173" s="6">
        <v>270</v>
      </c>
      <c r="F173" s="6">
        <v>0</v>
      </c>
      <c r="G173" s="6">
        <v>0</v>
      </c>
      <c r="H173" s="6">
        <v>0</v>
      </c>
      <c r="I173" s="6">
        <v>10</v>
      </c>
      <c r="J173" s="7">
        <v>0.96</v>
      </c>
      <c r="K173" s="7">
        <v>0</v>
      </c>
      <c r="L173" s="7">
        <v>0</v>
      </c>
      <c r="M173" s="7">
        <v>0</v>
      </c>
      <c r="N173" s="15">
        <v>0.04</v>
      </c>
    </row>
    <row r="174" spans="1:14" x14ac:dyDescent="0.35">
      <c r="A174" s="5" t="s">
        <v>304</v>
      </c>
      <c r="B174" t="s">
        <v>417</v>
      </c>
      <c r="C174" s="6">
        <v>1615</v>
      </c>
      <c r="D174" s="7">
        <v>0.01</v>
      </c>
      <c r="E174" s="6">
        <v>435</v>
      </c>
      <c r="F174" s="6">
        <v>650</v>
      </c>
      <c r="G174" s="6">
        <v>350</v>
      </c>
      <c r="H174" s="6">
        <v>705</v>
      </c>
      <c r="I174" s="6">
        <v>205</v>
      </c>
      <c r="J174" s="7">
        <v>0.27</v>
      </c>
      <c r="K174" s="7">
        <v>0.4</v>
      </c>
      <c r="L174" s="7">
        <v>0.22</v>
      </c>
      <c r="M174" s="7">
        <v>0.44</v>
      </c>
      <c r="N174" s="15">
        <v>0.13</v>
      </c>
    </row>
    <row r="175" spans="1:14" x14ac:dyDescent="0.35">
      <c r="A175" s="5" t="s">
        <v>304</v>
      </c>
      <c r="B175" t="s">
        <v>418</v>
      </c>
      <c r="C175" s="6">
        <v>1685</v>
      </c>
      <c r="D175" s="7">
        <v>0.01</v>
      </c>
      <c r="E175" s="6">
        <v>490</v>
      </c>
      <c r="F175" s="6">
        <v>535</v>
      </c>
      <c r="G175" s="6">
        <v>530</v>
      </c>
      <c r="H175" s="6">
        <v>1150</v>
      </c>
      <c r="I175" s="6">
        <v>180</v>
      </c>
      <c r="J175" s="7">
        <v>0.28999999999999998</v>
      </c>
      <c r="K175" s="7">
        <v>0.32</v>
      </c>
      <c r="L175" s="7">
        <v>0.31</v>
      </c>
      <c r="M175" s="7">
        <v>0.68</v>
      </c>
      <c r="N175" s="15">
        <v>0.11</v>
      </c>
    </row>
    <row r="176" spans="1:14" x14ac:dyDescent="0.35">
      <c r="A176" s="5" t="s">
        <v>304</v>
      </c>
      <c r="B176" t="s">
        <v>419</v>
      </c>
      <c r="C176" s="6">
        <v>1200</v>
      </c>
      <c r="D176" s="7">
        <v>0.01</v>
      </c>
      <c r="E176" s="6">
        <v>455</v>
      </c>
      <c r="F176" s="6">
        <v>375</v>
      </c>
      <c r="G176" s="6">
        <v>335</v>
      </c>
      <c r="H176" s="6">
        <v>895</v>
      </c>
      <c r="I176" s="6">
        <v>90</v>
      </c>
      <c r="J176" s="7">
        <v>0.38</v>
      </c>
      <c r="K176" s="7">
        <v>0.31</v>
      </c>
      <c r="L176" s="7">
        <v>0.28000000000000003</v>
      </c>
      <c r="M176" s="7">
        <v>0.75</v>
      </c>
      <c r="N176" s="15">
        <v>0.08</v>
      </c>
    </row>
    <row r="177" spans="1:14" x14ac:dyDescent="0.35">
      <c r="A177" s="5" t="s">
        <v>304</v>
      </c>
      <c r="B177" t="s">
        <v>420</v>
      </c>
      <c r="C177" s="6">
        <v>1240</v>
      </c>
      <c r="D177" s="7">
        <v>0.01</v>
      </c>
      <c r="E177" s="6">
        <v>470</v>
      </c>
      <c r="F177" s="6">
        <v>405</v>
      </c>
      <c r="G177" s="6">
        <v>305</v>
      </c>
      <c r="H177" s="6">
        <v>910</v>
      </c>
      <c r="I177" s="6">
        <v>120</v>
      </c>
      <c r="J177" s="7">
        <v>0.38</v>
      </c>
      <c r="K177" s="7">
        <v>0.33</v>
      </c>
      <c r="L177" s="7">
        <v>0.25</v>
      </c>
      <c r="M177" s="7">
        <v>0.73</v>
      </c>
      <c r="N177" s="15">
        <v>0.1</v>
      </c>
    </row>
    <row r="178" spans="1:14" x14ac:dyDescent="0.35">
      <c r="A178" s="5" t="s">
        <v>304</v>
      </c>
      <c r="B178" t="s">
        <v>421</v>
      </c>
      <c r="C178" s="6">
        <v>740</v>
      </c>
      <c r="D178" s="7">
        <v>0.01</v>
      </c>
      <c r="E178" s="6">
        <v>435</v>
      </c>
      <c r="F178" s="6">
        <v>170</v>
      </c>
      <c r="G178" s="6">
        <v>85</v>
      </c>
      <c r="H178" s="6">
        <v>615</v>
      </c>
      <c r="I178" s="6">
        <v>60</v>
      </c>
      <c r="J178" s="7">
        <v>0.59</v>
      </c>
      <c r="K178" s="7">
        <v>0.23</v>
      </c>
      <c r="L178" s="7">
        <v>0.12</v>
      </c>
      <c r="M178" s="7">
        <v>0.83</v>
      </c>
      <c r="N178" s="15">
        <v>0.08</v>
      </c>
    </row>
    <row r="179" spans="1:14" x14ac:dyDescent="0.35">
      <c r="A179" s="5" t="s">
        <v>304</v>
      </c>
      <c r="B179" t="s">
        <v>422</v>
      </c>
      <c r="C179" s="6">
        <v>685</v>
      </c>
      <c r="D179" s="7">
        <v>0.01</v>
      </c>
      <c r="E179" s="6">
        <v>405</v>
      </c>
      <c r="F179" s="6">
        <v>180</v>
      </c>
      <c r="G179" s="6">
        <v>75</v>
      </c>
      <c r="H179" s="6">
        <v>585</v>
      </c>
      <c r="I179" s="6">
        <v>50</v>
      </c>
      <c r="J179" s="7">
        <v>0.59</v>
      </c>
      <c r="K179" s="7">
        <v>0.26</v>
      </c>
      <c r="L179" s="7">
        <v>0.11</v>
      </c>
      <c r="M179" s="7">
        <v>0.85</v>
      </c>
      <c r="N179" s="15">
        <v>7.0000000000000007E-2</v>
      </c>
    </row>
    <row r="180" spans="1:14" x14ac:dyDescent="0.35">
      <c r="A180" s="5" t="s">
        <v>304</v>
      </c>
      <c r="B180" t="s">
        <v>423</v>
      </c>
      <c r="C180" s="6">
        <v>165</v>
      </c>
      <c r="D180" s="7">
        <v>0.02</v>
      </c>
      <c r="E180" s="6">
        <v>110</v>
      </c>
      <c r="F180" s="6">
        <v>35</v>
      </c>
      <c r="G180" s="6">
        <v>15</v>
      </c>
      <c r="H180" s="6">
        <v>145</v>
      </c>
      <c r="I180" s="6">
        <v>15</v>
      </c>
      <c r="J180" s="7">
        <v>0.65</v>
      </c>
      <c r="K180" s="7">
        <v>0.22</v>
      </c>
      <c r="L180" s="7">
        <v>0.08</v>
      </c>
      <c r="M180" s="7">
        <v>0.88</v>
      </c>
      <c r="N180" s="15">
        <v>0.08</v>
      </c>
    </row>
    <row r="181" spans="1:14" x14ac:dyDescent="0.35">
      <c r="A181" s="5" t="s">
        <v>304</v>
      </c>
      <c r="B181" t="s">
        <v>424</v>
      </c>
      <c r="C181" s="6">
        <v>7615</v>
      </c>
      <c r="D181" s="7">
        <v>0.01</v>
      </c>
      <c r="E181" s="6">
        <v>3065</v>
      </c>
      <c r="F181" s="6">
        <v>2350</v>
      </c>
      <c r="G181" s="6">
        <v>1695</v>
      </c>
      <c r="H181" s="6">
        <v>5005</v>
      </c>
      <c r="I181" s="6">
        <v>730</v>
      </c>
      <c r="J181" s="7">
        <v>0.4</v>
      </c>
      <c r="K181" s="7">
        <v>0.31</v>
      </c>
      <c r="L181" s="7">
        <v>0.22</v>
      </c>
      <c r="M181" s="7">
        <v>0.66</v>
      </c>
      <c r="N181" s="15">
        <v>0.1</v>
      </c>
    </row>
    <row r="182" spans="1:14" x14ac:dyDescent="0.35">
      <c r="A182" s="5" t="s">
        <v>305</v>
      </c>
      <c r="B182" t="s">
        <v>416</v>
      </c>
      <c r="C182" s="6">
        <v>55</v>
      </c>
      <c r="D182" s="7">
        <v>0</v>
      </c>
      <c r="E182" s="6">
        <v>55</v>
      </c>
      <c r="F182" s="6">
        <v>0</v>
      </c>
      <c r="G182" s="6">
        <v>0</v>
      </c>
      <c r="H182" s="6">
        <v>0</v>
      </c>
      <c r="I182" s="6">
        <v>0</v>
      </c>
      <c r="J182" s="7">
        <v>1</v>
      </c>
      <c r="K182" s="7">
        <v>0</v>
      </c>
      <c r="L182" s="7">
        <v>0</v>
      </c>
      <c r="M182" s="7">
        <v>0</v>
      </c>
      <c r="N182" s="15">
        <v>0</v>
      </c>
    </row>
    <row r="183" spans="1:14" x14ac:dyDescent="0.35">
      <c r="A183" s="5" t="s">
        <v>305</v>
      </c>
      <c r="B183" t="s">
        <v>417</v>
      </c>
      <c r="C183" s="6">
        <v>340</v>
      </c>
      <c r="D183" s="7">
        <v>0</v>
      </c>
      <c r="E183" s="6">
        <v>105</v>
      </c>
      <c r="F183" s="6">
        <v>140</v>
      </c>
      <c r="G183" s="6">
        <v>75</v>
      </c>
      <c r="H183" s="6">
        <v>135</v>
      </c>
      <c r="I183" s="6">
        <v>40</v>
      </c>
      <c r="J183" s="7">
        <v>0.32</v>
      </c>
      <c r="K183" s="7">
        <v>0.41</v>
      </c>
      <c r="L183" s="7">
        <v>0.22</v>
      </c>
      <c r="M183" s="7">
        <v>0.4</v>
      </c>
      <c r="N183" s="15">
        <v>0.12</v>
      </c>
    </row>
    <row r="184" spans="1:14" x14ac:dyDescent="0.35">
      <c r="A184" s="5" t="s">
        <v>305</v>
      </c>
      <c r="B184" t="s">
        <v>418</v>
      </c>
      <c r="C184" s="6">
        <v>355</v>
      </c>
      <c r="D184" s="7">
        <v>0</v>
      </c>
      <c r="E184" s="6">
        <v>110</v>
      </c>
      <c r="F184" s="6">
        <v>120</v>
      </c>
      <c r="G184" s="6">
        <v>100</v>
      </c>
      <c r="H184" s="6">
        <v>245</v>
      </c>
      <c r="I184" s="6">
        <v>45</v>
      </c>
      <c r="J184" s="7">
        <v>0.31</v>
      </c>
      <c r="K184" s="7">
        <v>0.34</v>
      </c>
      <c r="L184" s="7">
        <v>0.27</v>
      </c>
      <c r="M184" s="7">
        <v>0.68</v>
      </c>
      <c r="N184" s="15">
        <v>0.13</v>
      </c>
    </row>
    <row r="185" spans="1:14" x14ac:dyDescent="0.35">
      <c r="A185" s="5" t="s">
        <v>305</v>
      </c>
      <c r="B185" t="s">
        <v>419</v>
      </c>
      <c r="C185" s="6">
        <v>210</v>
      </c>
      <c r="D185" s="7">
        <v>0</v>
      </c>
      <c r="E185" s="6">
        <v>65</v>
      </c>
      <c r="F185" s="6">
        <v>70</v>
      </c>
      <c r="G185" s="6">
        <v>75</v>
      </c>
      <c r="H185" s="6">
        <v>145</v>
      </c>
      <c r="I185" s="6">
        <v>15</v>
      </c>
      <c r="J185" s="7">
        <v>0.31</v>
      </c>
      <c r="K185" s="7">
        <v>0.32</v>
      </c>
      <c r="L185" s="7">
        <v>0.36</v>
      </c>
      <c r="M185" s="7">
        <v>0.68</v>
      </c>
      <c r="N185" s="15">
        <v>0.06</v>
      </c>
    </row>
    <row r="186" spans="1:14" x14ac:dyDescent="0.35">
      <c r="A186" s="5" t="s">
        <v>305</v>
      </c>
      <c r="B186" t="s">
        <v>420</v>
      </c>
      <c r="C186" s="6">
        <v>240</v>
      </c>
      <c r="D186" s="7">
        <v>0</v>
      </c>
      <c r="E186" s="6">
        <v>90</v>
      </c>
      <c r="F186" s="6">
        <v>70</v>
      </c>
      <c r="G186" s="6">
        <v>70</v>
      </c>
      <c r="H186" s="6">
        <v>160</v>
      </c>
      <c r="I186" s="6">
        <v>30</v>
      </c>
      <c r="J186" s="7">
        <v>0.38</v>
      </c>
      <c r="K186" s="7">
        <v>0.28000000000000003</v>
      </c>
      <c r="L186" s="7">
        <v>0.28999999999999998</v>
      </c>
      <c r="M186" s="7">
        <v>0.67</v>
      </c>
      <c r="N186" s="15">
        <v>0.12</v>
      </c>
    </row>
    <row r="187" spans="1:14" x14ac:dyDescent="0.35">
      <c r="A187" s="5" t="s">
        <v>305</v>
      </c>
      <c r="B187" t="s">
        <v>421</v>
      </c>
      <c r="C187" s="6">
        <v>150</v>
      </c>
      <c r="D187" s="7">
        <v>0</v>
      </c>
      <c r="E187" s="6">
        <v>80</v>
      </c>
      <c r="F187" s="6">
        <v>35</v>
      </c>
      <c r="G187" s="6">
        <v>10</v>
      </c>
      <c r="H187" s="6">
        <v>120</v>
      </c>
      <c r="I187" s="6">
        <v>15</v>
      </c>
      <c r="J187" s="7">
        <v>0.55000000000000004</v>
      </c>
      <c r="K187" s="7">
        <v>0.23</v>
      </c>
      <c r="L187" s="7">
        <v>7.0000000000000007E-2</v>
      </c>
      <c r="M187" s="7">
        <v>0.81</v>
      </c>
      <c r="N187" s="15">
        <v>0.11</v>
      </c>
    </row>
    <row r="188" spans="1:14" x14ac:dyDescent="0.35">
      <c r="A188" s="5" t="s">
        <v>305</v>
      </c>
      <c r="B188" t="s">
        <v>422</v>
      </c>
      <c r="C188" s="6">
        <v>135</v>
      </c>
      <c r="D188" s="7">
        <v>0</v>
      </c>
      <c r="E188" s="6">
        <v>80</v>
      </c>
      <c r="F188" s="6">
        <v>25</v>
      </c>
      <c r="G188" s="6">
        <v>15</v>
      </c>
      <c r="H188" s="6">
        <v>115</v>
      </c>
      <c r="I188" s="6">
        <v>15</v>
      </c>
      <c r="J188" s="7">
        <v>0.59</v>
      </c>
      <c r="K188" s="7">
        <v>0.2</v>
      </c>
      <c r="L188" s="7">
        <v>0.11</v>
      </c>
      <c r="M188" s="7">
        <v>0.84</v>
      </c>
      <c r="N188" s="15">
        <v>0.1</v>
      </c>
    </row>
    <row r="189" spans="1:14" x14ac:dyDescent="0.35">
      <c r="A189" s="5" t="s">
        <v>305</v>
      </c>
      <c r="B189" t="s">
        <v>423</v>
      </c>
      <c r="C189" s="6">
        <v>40</v>
      </c>
      <c r="D189" s="7">
        <v>0</v>
      </c>
      <c r="E189" s="6">
        <v>20</v>
      </c>
      <c r="F189" s="6">
        <v>10</v>
      </c>
      <c r="G189" s="6">
        <v>5</v>
      </c>
      <c r="H189" s="6">
        <v>30</v>
      </c>
      <c r="I189" s="6">
        <v>5</v>
      </c>
      <c r="J189" s="7">
        <v>0.53</v>
      </c>
      <c r="K189" s="7">
        <v>0.26</v>
      </c>
      <c r="L189" s="7">
        <v>0.11</v>
      </c>
      <c r="M189" s="7">
        <v>0.82</v>
      </c>
      <c r="N189" s="15">
        <v>0.11</v>
      </c>
    </row>
    <row r="190" spans="1:14" x14ac:dyDescent="0.35">
      <c r="A190" s="5" t="s">
        <v>305</v>
      </c>
      <c r="B190" t="s">
        <v>424</v>
      </c>
      <c r="C190" s="6">
        <v>1525</v>
      </c>
      <c r="D190" s="7">
        <v>0</v>
      </c>
      <c r="E190" s="6">
        <v>615</v>
      </c>
      <c r="F190" s="6">
        <v>465</v>
      </c>
      <c r="G190" s="6">
        <v>350</v>
      </c>
      <c r="H190" s="6">
        <v>950</v>
      </c>
      <c r="I190" s="6">
        <v>160</v>
      </c>
      <c r="J190" s="7">
        <v>0.4</v>
      </c>
      <c r="K190" s="7">
        <v>0.31</v>
      </c>
      <c r="L190" s="7">
        <v>0.23</v>
      </c>
      <c r="M190" s="7">
        <v>0.62</v>
      </c>
      <c r="N190" s="15">
        <v>0.1</v>
      </c>
    </row>
    <row r="191" spans="1:14" x14ac:dyDescent="0.35">
      <c r="A191" s="5" t="s">
        <v>306</v>
      </c>
      <c r="B191" t="s">
        <v>416</v>
      </c>
      <c r="C191" s="6">
        <v>515</v>
      </c>
      <c r="D191" s="7">
        <v>0.03</v>
      </c>
      <c r="E191" s="6">
        <v>495</v>
      </c>
      <c r="F191" s="6">
        <v>0</v>
      </c>
      <c r="G191" s="6">
        <v>0</v>
      </c>
      <c r="H191" s="6">
        <v>0</v>
      </c>
      <c r="I191" s="6">
        <v>20</v>
      </c>
      <c r="J191" s="7">
        <v>0.96</v>
      </c>
      <c r="K191" s="7">
        <v>0</v>
      </c>
      <c r="L191" s="7">
        <v>0</v>
      </c>
      <c r="M191" s="7">
        <v>0</v>
      </c>
      <c r="N191" s="15">
        <v>0.04</v>
      </c>
    </row>
    <row r="192" spans="1:14" x14ac:dyDescent="0.35">
      <c r="A192" s="5" t="s">
        <v>306</v>
      </c>
      <c r="B192" t="s">
        <v>417</v>
      </c>
      <c r="C192" s="6">
        <v>4450</v>
      </c>
      <c r="D192" s="7">
        <v>0.03</v>
      </c>
      <c r="E192" s="6">
        <v>1135</v>
      </c>
      <c r="F192" s="6">
        <v>1745</v>
      </c>
      <c r="G192" s="6">
        <v>895</v>
      </c>
      <c r="H192" s="6">
        <v>1875</v>
      </c>
      <c r="I192" s="6">
        <v>600</v>
      </c>
      <c r="J192" s="7">
        <v>0.26</v>
      </c>
      <c r="K192" s="7">
        <v>0.39</v>
      </c>
      <c r="L192" s="7">
        <v>0.2</v>
      </c>
      <c r="M192" s="7">
        <v>0.42</v>
      </c>
      <c r="N192" s="15">
        <v>0.13</v>
      </c>
    </row>
    <row r="193" spans="1:14" x14ac:dyDescent="0.35">
      <c r="A193" s="5" t="s">
        <v>306</v>
      </c>
      <c r="B193" t="s">
        <v>418</v>
      </c>
      <c r="C193" s="6">
        <v>3755</v>
      </c>
      <c r="D193" s="7">
        <v>0.03</v>
      </c>
      <c r="E193" s="6">
        <v>1085</v>
      </c>
      <c r="F193" s="6">
        <v>1220</v>
      </c>
      <c r="G193" s="6">
        <v>1015</v>
      </c>
      <c r="H193" s="6">
        <v>2500</v>
      </c>
      <c r="I193" s="6">
        <v>450</v>
      </c>
      <c r="J193" s="7">
        <v>0.28999999999999998</v>
      </c>
      <c r="K193" s="7">
        <v>0.33</v>
      </c>
      <c r="L193" s="7">
        <v>0.27</v>
      </c>
      <c r="M193" s="7">
        <v>0.67</v>
      </c>
      <c r="N193" s="15">
        <v>0.12</v>
      </c>
    </row>
    <row r="194" spans="1:14" x14ac:dyDescent="0.35">
      <c r="A194" s="5" t="s">
        <v>306</v>
      </c>
      <c r="B194" t="s">
        <v>419</v>
      </c>
      <c r="C194" s="6">
        <v>2715</v>
      </c>
      <c r="D194" s="7">
        <v>0.03</v>
      </c>
      <c r="E194" s="6">
        <v>1055</v>
      </c>
      <c r="F194" s="6">
        <v>835</v>
      </c>
      <c r="G194" s="6">
        <v>800</v>
      </c>
      <c r="H194" s="6">
        <v>1955</v>
      </c>
      <c r="I194" s="6">
        <v>195</v>
      </c>
      <c r="J194" s="7">
        <v>0.39</v>
      </c>
      <c r="K194" s="7">
        <v>0.31</v>
      </c>
      <c r="L194" s="7">
        <v>0.28999999999999998</v>
      </c>
      <c r="M194" s="7">
        <v>0.72</v>
      </c>
      <c r="N194" s="15">
        <v>7.0000000000000007E-2</v>
      </c>
    </row>
    <row r="195" spans="1:14" x14ac:dyDescent="0.35">
      <c r="A195" s="5" t="s">
        <v>306</v>
      </c>
      <c r="B195" t="s">
        <v>420</v>
      </c>
      <c r="C195" s="6">
        <v>2835</v>
      </c>
      <c r="D195" s="7">
        <v>0.03</v>
      </c>
      <c r="E195" s="6">
        <v>1150</v>
      </c>
      <c r="F195" s="6">
        <v>810</v>
      </c>
      <c r="G195" s="6">
        <v>725</v>
      </c>
      <c r="H195" s="6">
        <v>1985</v>
      </c>
      <c r="I195" s="6">
        <v>330</v>
      </c>
      <c r="J195" s="7">
        <v>0.41</v>
      </c>
      <c r="K195" s="7">
        <v>0.28999999999999998</v>
      </c>
      <c r="L195" s="7">
        <v>0.26</v>
      </c>
      <c r="M195" s="7">
        <v>0.7</v>
      </c>
      <c r="N195" s="15">
        <v>0.12</v>
      </c>
    </row>
    <row r="196" spans="1:14" x14ac:dyDescent="0.35">
      <c r="A196" s="5" t="s">
        <v>306</v>
      </c>
      <c r="B196" t="s">
        <v>421</v>
      </c>
      <c r="C196" s="6">
        <v>1545</v>
      </c>
      <c r="D196" s="7">
        <v>0.03</v>
      </c>
      <c r="E196" s="6">
        <v>935</v>
      </c>
      <c r="F196" s="6">
        <v>340</v>
      </c>
      <c r="G196" s="6">
        <v>165</v>
      </c>
      <c r="H196" s="6">
        <v>1280</v>
      </c>
      <c r="I196" s="6">
        <v>135</v>
      </c>
      <c r="J196" s="7">
        <v>0.6</v>
      </c>
      <c r="K196" s="7">
        <v>0.22</v>
      </c>
      <c r="L196" s="7">
        <v>0.11</v>
      </c>
      <c r="M196" s="7">
        <v>0.83</v>
      </c>
      <c r="N196" s="15">
        <v>0.09</v>
      </c>
    </row>
    <row r="197" spans="1:14" x14ac:dyDescent="0.35">
      <c r="A197" s="5" t="s">
        <v>306</v>
      </c>
      <c r="B197" t="s">
        <v>422</v>
      </c>
      <c r="C197" s="6">
        <v>1490</v>
      </c>
      <c r="D197" s="7">
        <v>0.03</v>
      </c>
      <c r="E197" s="6">
        <v>960</v>
      </c>
      <c r="F197" s="6">
        <v>325</v>
      </c>
      <c r="G197" s="6">
        <v>180</v>
      </c>
      <c r="H197" s="6">
        <v>1240</v>
      </c>
      <c r="I197" s="6">
        <v>115</v>
      </c>
      <c r="J197" s="7">
        <v>0.64</v>
      </c>
      <c r="K197" s="7">
        <v>0.22</v>
      </c>
      <c r="L197" s="7">
        <v>0.12</v>
      </c>
      <c r="M197" s="7">
        <v>0.83</v>
      </c>
      <c r="N197" s="15">
        <v>0.08</v>
      </c>
    </row>
    <row r="198" spans="1:14" x14ac:dyDescent="0.35">
      <c r="A198" s="5" t="s">
        <v>306</v>
      </c>
      <c r="B198" t="s">
        <v>423</v>
      </c>
      <c r="C198" s="6">
        <v>340</v>
      </c>
      <c r="D198" s="7">
        <v>0.03</v>
      </c>
      <c r="E198" s="6">
        <v>230</v>
      </c>
      <c r="F198" s="6">
        <v>75</v>
      </c>
      <c r="G198" s="6">
        <v>30</v>
      </c>
      <c r="H198" s="6">
        <v>270</v>
      </c>
      <c r="I198" s="6">
        <v>30</v>
      </c>
      <c r="J198" s="7">
        <v>0.68</v>
      </c>
      <c r="K198" s="7">
        <v>0.22</v>
      </c>
      <c r="L198" s="7">
        <v>0.09</v>
      </c>
      <c r="M198" s="7">
        <v>0.8</v>
      </c>
      <c r="N198" s="15">
        <v>0.09</v>
      </c>
    </row>
    <row r="199" spans="1:14" x14ac:dyDescent="0.35">
      <c r="A199" s="5" t="s">
        <v>306</v>
      </c>
      <c r="B199" t="s">
        <v>424</v>
      </c>
      <c r="C199" s="6">
        <v>17645</v>
      </c>
      <c r="D199" s="7">
        <v>0.03</v>
      </c>
      <c r="E199" s="6">
        <v>7045</v>
      </c>
      <c r="F199" s="6">
        <v>5350</v>
      </c>
      <c r="G199" s="6">
        <v>3810</v>
      </c>
      <c r="H199" s="6">
        <v>11105</v>
      </c>
      <c r="I199" s="6">
        <v>1875</v>
      </c>
      <c r="J199" s="7">
        <v>0.4</v>
      </c>
      <c r="K199" s="7">
        <v>0.3</v>
      </c>
      <c r="L199" s="7">
        <v>0.22</v>
      </c>
      <c r="M199" s="7">
        <v>0.63</v>
      </c>
      <c r="N199" s="15">
        <v>0.11</v>
      </c>
    </row>
    <row r="200" spans="1:14" x14ac:dyDescent="0.35">
      <c r="A200" s="5" t="s">
        <v>307</v>
      </c>
      <c r="B200" t="s">
        <v>416</v>
      </c>
      <c r="C200" s="6">
        <v>1450</v>
      </c>
      <c r="D200" s="7">
        <v>7.0000000000000007E-2</v>
      </c>
      <c r="E200" s="6">
        <v>1400</v>
      </c>
      <c r="F200" s="6">
        <v>0</v>
      </c>
      <c r="G200" s="6">
        <v>0</v>
      </c>
      <c r="H200" s="6">
        <v>0</v>
      </c>
      <c r="I200" s="6">
        <v>50</v>
      </c>
      <c r="J200" s="7">
        <v>0.97</v>
      </c>
      <c r="K200" s="7">
        <v>0</v>
      </c>
      <c r="L200" s="7">
        <v>0</v>
      </c>
      <c r="M200" s="7">
        <v>0</v>
      </c>
      <c r="N200" s="15">
        <v>0.03</v>
      </c>
    </row>
    <row r="201" spans="1:14" x14ac:dyDescent="0.35">
      <c r="A201" s="5" t="s">
        <v>307</v>
      </c>
      <c r="B201" t="s">
        <v>417</v>
      </c>
      <c r="C201" s="6">
        <v>10035</v>
      </c>
      <c r="D201" s="7">
        <v>0.08</v>
      </c>
      <c r="E201" s="6">
        <v>2550</v>
      </c>
      <c r="F201" s="6">
        <v>3795</v>
      </c>
      <c r="G201" s="6">
        <v>2145</v>
      </c>
      <c r="H201" s="6">
        <v>4165</v>
      </c>
      <c r="I201" s="6">
        <v>1440</v>
      </c>
      <c r="J201" s="7">
        <v>0.25</v>
      </c>
      <c r="K201" s="7">
        <v>0.38</v>
      </c>
      <c r="L201" s="7">
        <v>0.21</v>
      </c>
      <c r="M201" s="7">
        <v>0.42</v>
      </c>
      <c r="N201" s="15">
        <v>0.14000000000000001</v>
      </c>
    </row>
    <row r="202" spans="1:14" x14ac:dyDescent="0.35">
      <c r="A202" s="5" t="s">
        <v>307</v>
      </c>
      <c r="B202" t="s">
        <v>418</v>
      </c>
      <c r="C202" s="6">
        <v>9560</v>
      </c>
      <c r="D202" s="7">
        <v>0.08</v>
      </c>
      <c r="E202" s="6">
        <v>2730</v>
      </c>
      <c r="F202" s="6">
        <v>3120</v>
      </c>
      <c r="G202" s="6">
        <v>2630</v>
      </c>
      <c r="H202" s="6">
        <v>6395</v>
      </c>
      <c r="I202" s="6">
        <v>1180</v>
      </c>
      <c r="J202" s="7">
        <v>0.28999999999999998</v>
      </c>
      <c r="K202" s="7">
        <v>0.33</v>
      </c>
      <c r="L202" s="7">
        <v>0.28000000000000003</v>
      </c>
      <c r="M202" s="7">
        <v>0.67</v>
      </c>
      <c r="N202" s="15">
        <v>0.12</v>
      </c>
    </row>
    <row r="203" spans="1:14" x14ac:dyDescent="0.35">
      <c r="A203" s="5" t="s">
        <v>307</v>
      </c>
      <c r="B203" t="s">
        <v>419</v>
      </c>
      <c r="C203" s="6">
        <v>6685</v>
      </c>
      <c r="D203" s="7">
        <v>0.08</v>
      </c>
      <c r="E203" s="6">
        <v>2510</v>
      </c>
      <c r="F203" s="6">
        <v>2120</v>
      </c>
      <c r="G203" s="6">
        <v>1930</v>
      </c>
      <c r="H203" s="6">
        <v>4710</v>
      </c>
      <c r="I203" s="6">
        <v>645</v>
      </c>
      <c r="J203" s="7">
        <v>0.38</v>
      </c>
      <c r="K203" s="7">
        <v>0.32</v>
      </c>
      <c r="L203" s="7">
        <v>0.28999999999999998</v>
      </c>
      <c r="M203" s="7">
        <v>0.7</v>
      </c>
      <c r="N203" s="15">
        <v>0.1</v>
      </c>
    </row>
    <row r="204" spans="1:14" x14ac:dyDescent="0.35">
      <c r="A204" s="5" t="s">
        <v>307</v>
      </c>
      <c r="B204" t="s">
        <v>420</v>
      </c>
      <c r="C204" s="6">
        <v>6500</v>
      </c>
      <c r="D204" s="7">
        <v>0.08</v>
      </c>
      <c r="E204" s="6">
        <v>2690</v>
      </c>
      <c r="F204" s="6">
        <v>1865</v>
      </c>
      <c r="G204" s="6">
        <v>1650</v>
      </c>
      <c r="H204" s="6">
        <v>4620</v>
      </c>
      <c r="I204" s="6">
        <v>720</v>
      </c>
      <c r="J204" s="7">
        <v>0.41</v>
      </c>
      <c r="K204" s="7">
        <v>0.28999999999999998</v>
      </c>
      <c r="L204" s="7">
        <v>0.25</v>
      </c>
      <c r="M204" s="7">
        <v>0.71</v>
      </c>
      <c r="N204" s="15">
        <v>0.11</v>
      </c>
    </row>
    <row r="205" spans="1:14" x14ac:dyDescent="0.35">
      <c r="A205" s="5" t="s">
        <v>307</v>
      </c>
      <c r="B205" t="s">
        <v>421</v>
      </c>
      <c r="C205" s="6">
        <v>4115</v>
      </c>
      <c r="D205" s="7">
        <v>0.08</v>
      </c>
      <c r="E205" s="6">
        <v>2535</v>
      </c>
      <c r="F205" s="6">
        <v>930</v>
      </c>
      <c r="G205" s="6">
        <v>440</v>
      </c>
      <c r="H205" s="6">
        <v>3470</v>
      </c>
      <c r="I205" s="6">
        <v>350</v>
      </c>
      <c r="J205" s="7">
        <v>0.62</v>
      </c>
      <c r="K205" s="7">
        <v>0.23</v>
      </c>
      <c r="L205" s="7">
        <v>0.11</v>
      </c>
      <c r="M205" s="7">
        <v>0.84</v>
      </c>
      <c r="N205" s="15">
        <v>0.08</v>
      </c>
    </row>
    <row r="206" spans="1:14" x14ac:dyDescent="0.35">
      <c r="A206" s="5" t="s">
        <v>307</v>
      </c>
      <c r="B206" t="s">
        <v>422</v>
      </c>
      <c r="C206" s="6">
        <v>3750</v>
      </c>
      <c r="D206" s="7">
        <v>0.08</v>
      </c>
      <c r="E206" s="6">
        <v>2405</v>
      </c>
      <c r="F206" s="6">
        <v>785</v>
      </c>
      <c r="G206" s="6">
        <v>360</v>
      </c>
      <c r="H206" s="6">
        <v>3200</v>
      </c>
      <c r="I206" s="6">
        <v>320</v>
      </c>
      <c r="J206" s="7">
        <v>0.64</v>
      </c>
      <c r="K206" s="7">
        <v>0.21</v>
      </c>
      <c r="L206" s="7">
        <v>0.1</v>
      </c>
      <c r="M206" s="7">
        <v>0.85</v>
      </c>
      <c r="N206" s="15">
        <v>0.09</v>
      </c>
    </row>
    <row r="207" spans="1:14" x14ac:dyDescent="0.35">
      <c r="A207" s="5" t="s">
        <v>307</v>
      </c>
      <c r="B207" t="s">
        <v>423</v>
      </c>
      <c r="C207" s="6">
        <v>915</v>
      </c>
      <c r="D207" s="7">
        <v>0.08</v>
      </c>
      <c r="E207" s="6">
        <v>590</v>
      </c>
      <c r="F207" s="6">
        <v>210</v>
      </c>
      <c r="G207" s="6">
        <v>95</v>
      </c>
      <c r="H207" s="6">
        <v>765</v>
      </c>
      <c r="I207" s="6">
        <v>65</v>
      </c>
      <c r="J207" s="7">
        <v>0.64</v>
      </c>
      <c r="K207" s="7">
        <v>0.23</v>
      </c>
      <c r="L207" s="7">
        <v>0.1</v>
      </c>
      <c r="M207" s="7">
        <v>0.84</v>
      </c>
      <c r="N207" s="15">
        <v>7.0000000000000007E-2</v>
      </c>
    </row>
    <row r="208" spans="1:14" x14ac:dyDescent="0.35">
      <c r="A208" s="5" t="s">
        <v>307</v>
      </c>
      <c r="B208" t="s">
        <v>424</v>
      </c>
      <c r="C208" s="6">
        <v>43000</v>
      </c>
      <c r="D208" s="7">
        <v>0.08</v>
      </c>
      <c r="E208" s="6">
        <v>17410</v>
      </c>
      <c r="F208" s="6">
        <v>12830</v>
      </c>
      <c r="G208" s="6">
        <v>9250</v>
      </c>
      <c r="H208" s="6">
        <v>27320</v>
      </c>
      <c r="I208" s="6">
        <v>4770</v>
      </c>
      <c r="J208" s="7">
        <v>0.4</v>
      </c>
      <c r="K208" s="7">
        <v>0.3</v>
      </c>
      <c r="L208" s="7">
        <v>0.22</v>
      </c>
      <c r="M208" s="7">
        <v>0.64</v>
      </c>
      <c r="N208" s="15">
        <v>0.11</v>
      </c>
    </row>
    <row r="209" spans="1:14" x14ac:dyDescent="0.35">
      <c r="A209" s="5" t="s">
        <v>308</v>
      </c>
      <c r="B209" t="s">
        <v>416</v>
      </c>
      <c r="C209" s="6">
        <v>55</v>
      </c>
      <c r="D209" s="7">
        <v>0</v>
      </c>
      <c r="E209" s="6">
        <v>55</v>
      </c>
      <c r="F209" s="6">
        <v>0</v>
      </c>
      <c r="G209" s="6">
        <v>0</v>
      </c>
      <c r="H209" s="6">
        <v>0</v>
      </c>
      <c r="I209" s="6" t="s">
        <v>476</v>
      </c>
      <c r="J209" s="6" t="s">
        <v>476</v>
      </c>
      <c r="K209" s="7">
        <v>0</v>
      </c>
      <c r="L209" s="7">
        <v>0</v>
      </c>
      <c r="M209" s="7">
        <v>0</v>
      </c>
      <c r="N209" s="23" t="s">
        <v>476</v>
      </c>
    </row>
    <row r="210" spans="1:14" x14ac:dyDescent="0.35">
      <c r="A210" s="5" t="s">
        <v>308</v>
      </c>
      <c r="B210" t="s">
        <v>417</v>
      </c>
      <c r="C210" s="6">
        <v>215</v>
      </c>
      <c r="D210" s="7">
        <v>0</v>
      </c>
      <c r="E210" s="6">
        <v>65</v>
      </c>
      <c r="F210" s="6">
        <v>95</v>
      </c>
      <c r="G210" s="6">
        <v>55</v>
      </c>
      <c r="H210" s="6">
        <v>95</v>
      </c>
      <c r="I210" s="6">
        <v>15</v>
      </c>
      <c r="J210" s="7">
        <v>0.31</v>
      </c>
      <c r="K210" s="7">
        <v>0.44</v>
      </c>
      <c r="L210" s="7">
        <v>0.27</v>
      </c>
      <c r="M210" s="7">
        <v>0.45</v>
      </c>
      <c r="N210" s="15">
        <v>0.08</v>
      </c>
    </row>
    <row r="211" spans="1:14" x14ac:dyDescent="0.35">
      <c r="A211" s="5" t="s">
        <v>308</v>
      </c>
      <c r="B211" t="s">
        <v>418</v>
      </c>
      <c r="C211" s="6">
        <v>275</v>
      </c>
      <c r="D211" s="7">
        <v>0</v>
      </c>
      <c r="E211" s="6">
        <v>75</v>
      </c>
      <c r="F211" s="6">
        <v>90</v>
      </c>
      <c r="G211" s="6">
        <v>90</v>
      </c>
      <c r="H211" s="6">
        <v>185</v>
      </c>
      <c r="I211" s="6">
        <v>25</v>
      </c>
      <c r="J211" s="7">
        <v>0.27</v>
      </c>
      <c r="K211" s="7">
        <v>0.32</v>
      </c>
      <c r="L211" s="7">
        <v>0.34</v>
      </c>
      <c r="M211" s="7">
        <v>0.68</v>
      </c>
      <c r="N211" s="15">
        <v>0.09</v>
      </c>
    </row>
    <row r="212" spans="1:14" x14ac:dyDescent="0.35">
      <c r="A212" s="5" t="s">
        <v>308</v>
      </c>
      <c r="B212" t="s">
        <v>419</v>
      </c>
      <c r="C212" s="6">
        <v>140</v>
      </c>
      <c r="D212" s="7">
        <v>0</v>
      </c>
      <c r="E212" s="6">
        <v>40</v>
      </c>
      <c r="F212" s="6">
        <v>45</v>
      </c>
      <c r="G212" s="6">
        <v>55</v>
      </c>
      <c r="H212" s="6">
        <v>95</v>
      </c>
      <c r="I212" s="6">
        <v>10</v>
      </c>
      <c r="J212" s="7">
        <v>0.28999999999999998</v>
      </c>
      <c r="K212" s="7">
        <v>0.31</v>
      </c>
      <c r="L212" s="7">
        <v>0.4</v>
      </c>
      <c r="M212" s="7">
        <v>0.69</v>
      </c>
      <c r="N212" s="15">
        <v>0.06</v>
      </c>
    </row>
    <row r="213" spans="1:14" x14ac:dyDescent="0.35">
      <c r="A213" s="5" t="s">
        <v>308</v>
      </c>
      <c r="B213" t="s">
        <v>420</v>
      </c>
      <c r="C213" s="6">
        <v>205</v>
      </c>
      <c r="D213" s="7">
        <v>0</v>
      </c>
      <c r="E213" s="6">
        <v>80</v>
      </c>
      <c r="F213" s="6">
        <v>70</v>
      </c>
      <c r="G213" s="6">
        <v>55</v>
      </c>
      <c r="H213" s="6">
        <v>150</v>
      </c>
      <c r="I213" s="6">
        <v>15</v>
      </c>
      <c r="J213" s="7">
        <v>0.4</v>
      </c>
      <c r="K213" s="7">
        <v>0.33</v>
      </c>
      <c r="L213" s="7">
        <v>0.27</v>
      </c>
      <c r="M213" s="7">
        <v>0.74</v>
      </c>
      <c r="N213" s="15">
        <v>0.08</v>
      </c>
    </row>
    <row r="214" spans="1:14" x14ac:dyDescent="0.35">
      <c r="A214" s="5" t="s">
        <v>308</v>
      </c>
      <c r="B214" t="s">
        <v>421</v>
      </c>
      <c r="C214" s="6">
        <v>125</v>
      </c>
      <c r="D214" s="7">
        <v>0</v>
      </c>
      <c r="E214" s="6">
        <v>80</v>
      </c>
      <c r="F214" s="6">
        <v>15</v>
      </c>
      <c r="G214" s="6">
        <v>15</v>
      </c>
      <c r="H214" s="6">
        <v>110</v>
      </c>
      <c r="I214" s="6">
        <v>10</v>
      </c>
      <c r="J214" s="7">
        <v>0.63</v>
      </c>
      <c r="K214" s="7">
        <v>0.13</v>
      </c>
      <c r="L214" s="7">
        <v>0.13</v>
      </c>
      <c r="M214" s="7">
        <v>0.86</v>
      </c>
      <c r="N214" s="15">
        <v>0.09</v>
      </c>
    </row>
    <row r="215" spans="1:14" x14ac:dyDescent="0.35">
      <c r="A215" s="5" t="s">
        <v>308</v>
      </c>
      <c r="B215" t="s">
        <v>422</v>
      </c>
      <c r="C215" s="6">
        <v>90</v>
      </c>
      <c r="D215" s="7">
        <v>0</v>
      </c>
      <c r="E215" s="6">
        <v>45</v>
      </c>
      <c r="F215" s="6">
        <v>30</v>
      </c>
      <c r="G215" s="6">
        <v>10</v>
      </c>
      <c r="H215" s="6">
        <v>75</v>
      </c>
      <c r="I215" s="6">
        <v>5</v>
      </c>
      <c r="J215" s="7">
        <v>0.53</v>
      </c>
      <c r="K215" s="7">
        <v>0.31</v>
      </c>
      <c r="L215" s="7">
        <v>0.11</v>
      </c>
      <c r="M215" s="7">
        <v>0.83</v>
      </c>
      <c r="N215" s="15">
        <v>0.06</v>
      </c>
    </row>
    <row r="216" spans="1:14" x14ac:dyDescent="0.35">
      <c r="A216" s="5" t="s">
        <v>308</v>
      </c>
      <c r="B216" t="s">
        <v>423</v>
      </c>
      <c r="C216" s="6">
        <v>20</v>
      </c>
      <c r="D216" s="7">
        <v>0</v>
      </c>
      <c r="E216" s="6">
        <v>15</v>
      </c>
      <c r="F216" s="6">
        <v>5</v>
      </c>
      <c r="G216" s="6" t="s">
        <v>476</v>
      </c>
      <c r="H216" s="6">
        <v>20</v>
      </c>
      <c r="I216" s="6" t="s">
        <v>476</v>
      </c>
      <c r="J216" s="7">
        <v>0.68</v>
      </c>
      <c r="K216" s="7">
        <v>0.23</v>
      </c>
      <c r="L216" s="6" t="s">
        <v>476</v>
      </c>
      <c r="M216" s="7">
        <v>0.91</v>
      </c>
      <c r="N216" s="23" t="s">
        <v>476</v>
      </c>
    </row>
    <row r="217" spans="1:14" x14ac:dyDescent="0.35">
      <c r="A217" s="5" t="s">
        <v>308</v>
      </c>
      <c r="B217" t="s">
        <v>424</v>
      </c>
      <c r="C217" s="6">
        <v>1125</v>
      </c>
      <c r="D217" s="7">
        <v>0</v>
      </c>
      <c r="E217" s="6">
        <v>460</v>
      </c>
      <c r="F217" s="6">
        <v>345</v>
      </c>
      <c r="G217" s="6">
        <v>290</v>
      </c>
      <c r="H217" s="6">
        <v>730</v>
      </c>
      <c r="I217" s="6">
        <v>85</v>
      </c>
      <c r="J217" s="7">
        <v>0.41</v>
      </c>
      <c r="K217" s="7">
        <v>0.31</v>
      </c>
      <c r="L217" s="7">
        <v>0.26</v>
      </c>
      <c r="M217" s="7">
        <v>0.65</v>
      </c>
      <c r="N217" s="15">
        <v>0.08</v>
      </c>
    </row>
    <row r="218" spans="1:14" x14ac:dyDescent="0.35">
      <c r="A218" s="5" t="s">
        <v>309</v>
      </c>
      <c r="B218" t="s">
        <v>416</v>
      </c>
      <c r="C218" s="6">
        <v>410</v>
      </c>
      <c r="D218" s="7">
        <v>0.02</v>
      </c>
      <c r="E218" s="6">
        <v>395</v>
      </c>
      <c r="F218" s="6">
        <v>0</v>
      </c>
      <c r="G218" s="6">
        <v>0</v>
      </c>
      <c r="H218" s="6">
        <v>0</v>
      </c>
      <c r="I218" s="6">
        <v>15</v>
      </c>
      <c r="J218" s="7">
        <v>0.97</v>
      </c>
      <c r="K218" s="7">
        <v>0</v>
      </c>
      <c r="L218" s="7">
        <v>0</v>
      </c>
      <c r="M218" s="7">
        <v>0</v>
      </c>
      <c r="N218" s="15">
        <v>0.03</v>
      </c>
    </row>
    <row r="219" spans="1:14" x14ac:dyDescent="0.35">
      <c r="A219" s="5" t="s">
        <v>309</v>
      </c>
      <c r="B219" t="s">
        <v>417</v>
      </c>
      <c r="C219" s="6">
        <v>2250</v>
      </c>
      <c r="D219" s="7">
        <v>0.02</v>
      </c>
      <c r="E219" s="6">
        <v>685</v>
      </c>
      <c r="F219" s="6">
        <v>920</v>
      </c>
      <c r="G219" s="6">
        <v>480</v>
      </c>
      <c r="H219" s="6">
        <v>975</v>
      </c>
      <c r="I219" s="6">
        <v>245</v>
      </c>
      <c r="J219" s="7">
        <v>0.31</v>
      </c>
      <c r="K219" s="7">
        <v>0.41</v>
      </c>
      <c r="L219" s="7">
        <v>0.21</v>
      </c>
      <c r="M219" s="7">
        <v>0.43</v>
      </c>
      <c r="N219" s="15">
        <v>0.11</v>
      </c>
    </row>
    <row r="220" spans="1:14" x14ac:dyDescent="0.35">
      <c r="A220" s="5" t="s">
        <v>309</v>
      </c>
      <c r="B220" t="s">
        <v>418</v>
      </c>
      <c r="C220" s="6">
        <v>2480</v>
      </c>
      <c r="D220" s="7">
        <v>0.02</v>
      </c>
      <c r="E220" s="6">
        <v>695</v>
      </c>
      <c r="F220" s="6">
        <v>830</v>
      </c>
      <c r="G220" s="6">
        <v>755</v>
      </c>
      <c r="H220" s="6">
        <v>1675</v>
      </c>
      <c r="I220" s="6">
        <v>260</v>
      </c>
      <c r="J220" s="7">
        <v>0.28000000000000003</v>
      </c>
      <c r="K220" s="7">
        <v>0.34</v>
      </c>
      <c r="L220" s="7">
        <v>0.3</v>
      </c>
      <c r="M220" s="7">
        <v>0.68</v>
      </c>
      <c r="N220" s="15">
        <v>0.1</v>
      </c>
    </row>
    <row r="221" spans="1:14" x14ac:dyDescent="0.35">
      <c r="A221" s="5" t="s">
        <v>309</v>
      </c>
      <c r="B221" t="s">
        <v>419</v>
      </c>
      <c r="C221" s="6">
        <v>1700</v>
      </c>
      <c r="D221" s="7">
        <v>0.02</v>
      </c>
      <c r="E221" s="6">
        <v>640</v>
      </c>
      <c r="F221" s="6">
        <v>575</v>
      </c>
      <c r="G221" s="6">
        <v>510</v>
      </c>
      <c r="H221" s="6">
        <v>1240</v>
      </c>
      <c r="I221" s="6">
        <v>115</v>
      </c>
      <c r="J221" s="7">
        <v>0.37</v>
      </c>
      <c r="K221" s="7">
        <v>0.34</v>
      </c>
      <c r="L221" s="7">
        <v>0.3</v>
      </c>
      <c r="M221" s="7">
        <v>0.73</v>
      </c>
      <c r="N221" s="15">
        <v>7.0000000000000007E-2</v>
      </c>
    </row>
    <row r="222" spans="1:14" x14ac:dyDescent="0.35">
      <c r="A222" s="5" t="s">
        <v>309</v>
      </c>
      <c r="B222" t="s">
        <v>420</v>
      </c>
      <c r="C222" s="6">
        <v>1955</v>
      </c>
      <c r="D222" s="7">
        <v>0.02</v>
      </c>
      <c r="E222" s="6">
        <v>840</v>
      </c>
      <c r="F222" s="6">
        <v>585</v>
      </c>
      <c r="G222" s="6">
        <v>445</v>
      </c>
      <c r="H222" s="6">
        <v>1440</v>
      </c>
      <c r="I222" s="6">
        <v>210</v>
      </c>
      <c r="J222" s="7">
        <v>0.43</v>
      </c>
      <c r="K222" s="7">
        <v>0.3</v>
      </c>
      <c r="L222" s="7">
        <v>0.23</v>
      </c>
      <c r="M222" s="7">
        <v>0.74</v>
      </c>
      <c r="N222" s="15">
        <v>0.11</v>
      </c>
    </row>
    <row r="223" spans="1:14" x14ac:dyDescent="0.35">
      <c r="A223" s="5" t="s">
        <v>309</v>
      </c>
      <c r="B223" t="s">
        <v>421</v>
      </c>
      <c r="C223" s="6">
        <v>1265</v>
      </c>
      <c r="D223" s="7">
        <v>0.02</v>
      </c>
      <c r="E223" s="6">
        <v>720</v>
      </c>
      <c r="F223" s="6">
        <v>300</v>
      </c>
      <c r="G223" s="6">
        <v>170</v>
      </c>
      <c r="H223" s="6">
        <v>1025</v>
      </c>
      <c r="I223" s="6">
        <v>115</v>
      </c>
      <c r="J223" s="7">
        <v>0.56999999999999995</v>
      </c>
      <c r="K223" s="7">
        <v>0.24</v>
      </c>
      <c r="L223" s="7">
        <v>0.13</v>
      </c>
      <c r="M223" s="7">
        <v>0.81</v>
      </c>
      <c r="N223" s="15">
        <v>0.09</v>
      </c>
    </row>
    <row r="224" spans="1:14" x14ac:dyDescent="0.35">
      <c r="A224" s="5" t="s">
        <v>309</v>
      </c>
      <c r="B224" t="s">
        <v>422</v>
      </c>
      <c r="C224" s="6">
        <v>1045</v>
      </c>
      <c r="D224" s="7">
        <v>0.02</v>
      </c>
      <c r="E224" s="6">
        <v>665</v>
      </c>
      <c r="F224" s="6">
        <v>230</v>
      </c>
      <c r="G224" s="6">
        <v>115</v>
      </c>
      <c r="H224" s="6">
        <v>890</v>
      </c>
      <c r="I224" s="6">
        <v>75</v>
      </c>
      <c r="J224" s="7">
        <v>0.64</v>
      </c>
      <c r="K224" s="7">
        <v>0.22</v>
      </c>
      <c r="L224" s="7">
        <v>0.11</v>
      </c>
      <c r="M224" s="7">
        <v>0.85</v>
      </c>
      <c r="N224" s="15">
        <v>7.0000000000000007E-2</v>
      </c>
    </row>
    <row r="225" spans="1:14" x14ac:dyDescent="0.35">
      <c r="A225" s="5" t="s">
        <v>309</v>
      </c>
      <c r="B225" t="s">
        <v>423</v>
      </c>
      <c r="C225" s="6">
        <v>260</v>
      </c>
      <c r="D225" s="7">
        <v>0.02</v>
      </c>
      <c r="E225" s="6">
        <v>170</v>
      </c>
      <c r="F225" s="6">
        <v>45</v>
      </c>
      <c r="G225" s="6">
        <v>20</v>
      </c>
      <c r="H225" s="6">
        <v>225</v>
      </c>
      <c r="I225" s="6">
        <v>20</v>
      </c>
      <c r="J225" s="7">
        <v>0.65</v>
      </c>
      <c r="K225" s="7">
        <v>0.18</v>
      </c>
      <c r="L225" s="7">
        <v>7.0000000000000007E-2</v>
      </c>
      <c r="M225" s="7">
        <v>0.85</v>
      </c>
      <c r="N225" s="15">
        <v>0.08</v>
      </c>
    </row>
    <row r="226" spans="1:14" x14ac:dyDescent="0.35">
      <c r="A226" s="5" t="s">
        <v>309</v>
      </c>
      <c r="B226" t="s">
        <v>424</v>
      </c>
      <c r="C226" s="6">
        <v>11365</v>
      </c>
      <c r="D226" s="7">
        <v>0.02</v>
      </c>
      <c r="E226" s="6">
        <v>4810</v>
      </c>
      <c r="F226" s="6">
        <v>3490</v>
      </c>
      <c r="G226" s="6">
        <v>2490</v>
      </c>
      <c r="H226" s="6">
        <v>7465</v>
      </c>
      <c r="I226" s="6">
        <v>1050</v>
      </c>
      <c r="J226" s="7">
        <v>0.42</v>
      </c>
      <c r="K226" s="7">
        <v>0.31</v>
      </c>
      <c r="L226" s="7">
        <v>0.22</v>
      </c>
      <c r="M226" s="7">
        <v>0.66</v>
      </c>
      <c r="N226" s="15">
        <v>0.09</v>
      </c>
    </row>
    <row r="227" spans="1:14" x14ac:dyDescent="0.35">
      <c r="A227" s="5" t="s">
        <v>310</v>
      </c>
      <c r="B227" t="s">
        <v>416</v>
      </c>
      <c r="C227" s="6">
        <v>630</v>
      </c>
      <c r="D227" s="7">
        <v>0.03</v>
      </c>
      <c r="E227" s="6">
        <v>610</v>
      </c>
      <c r="F227" s="6">
        <v>0</v>
      </c>
      <c r="G227" s="6">
        <v>0</v>
      </c>
      <c r="H227" s="6">
        <v>0</v>
      </c>
      <c r="I227" s="6">
        <v>20</v>
      </c>
      <c r="J227" s="7">
        <v>0.97</v>
      </c>
      <c r="K227" s="7">
        <v>0</v>
      </c>
      <c r="L227" s="7">
        <v>0</v>
      </c>
      <c r="M227" s="7">
        <v>0</v>
      </c>
      <c r="N227" s="15">
        <v>0.03</v>
      </c>
    </row>
    <row r="228" spans="1:14" x14ac:dyDescent="0.35">
      <c r="A228" s="5" t="s">
        <v>310</v>
      </c>
      <c r="B228" t="s">
        <v>417</v>
      </c>
      <c r="C228" s="6">
        <v>4180</v>
      </c>
      <c r="D228" s="7">
        <v>0.03</v>
      </c>
      <c r="E228" s="6">
        <v>1000</v>
      </c>
      <c r="F228" s="6">
        <v>1600</v>
      </c>
      <c r="G228" s="6">
        <v>905</v>
      </c>
      <c r="H228" s="6">
        <v>1715</v>
      </c>
      <c r="I228" s="6">
        <v>565</v>
      </c>
      <c r="J228" s="7">
        <v>0.24</v>
      </c>
      <c r="K228" s="7">
        <v>0.38</v>
      </c>
      <c r="L228" s="7">
        <v>0.22</v>
      </c>
      <c r="M228" s="7">
        <v>0.41</v>
      </c>
      <c r="N228" s="15">
        <v>0.14000000000000001</v>
      </c>
    </row>
    <row r="229" spans="1:14" x14ac:dyDescent="0.35">
      <c r="A229" s="5" t="s">
        <v>310</v>
      </c>
      <c r="B229" t="s">
        <v>418</v>
      </c>
      <c r="C229" s="6">
        <v>3860</v>
      </c>
      <c r="D229" s="7">
        <v>0.03</v>
      </c>
      <c r="E229" s="6">
        <v>1065</v>
      </c>
      <c r="F229" s="6">
        <v>1275</v>
      </c>
      <c r="G229" s="6">
        <v>1075</v>
      </c>
      <c r="H229" s="6">
        <v>2580</v>
      </c>
      <c r="I229" s="6">
        <v>435</v>
      </c>
      <c r="J229" s="7">
        <v>0.28000000000000003</v>
      </c>
      <c r="K229" s="7">
        <v>0.33</v>
      </c>
      <c r="L229" s="7">
        <v>0.28000000000000003</v>
      </c>
      <c r="M229" s="7">
        <v>0.67</v>
      </c>
      <c r="N229" s="15">
        <v>0.11</v>
      </c>
    </row>
    <row r="230" spans="1:14" x14ac:dyDescent="0.35">
      <c r="A230" s="5" t="s">
        <v>310</v>
      </c>
      <c r="B230" t="s">
        <v>419</v>
      </c>
      <c r="C230" s="6">
        <v>2615</v>
      </c>
      <c r="D230" s="7">
        <v>0.03</v>
      </c>
      <c r="E230" s="6">
        <v>1035</v>
      </c>
      <c r="F230" s="6">
        <v>805</v>
      </c>
      <c r="G230" s="6">
        <v>720</v>
      </c>
      <c r="H230" s="6">
        <v>1880</v>
      </c>
      <c r="I230" s="6">
        <v>245</v>
      </c>
      <c r="J230" s="7">
        <v>0.4</v>
      </c>
      <c r="K230" s="7">
        <v>0.31</v>
      </c>
      <c r="L230" s="7">
        <v>0.27</v>
      </c>
      <c r="M230" s="7">
        <v>0.72</v>
      </c>
      <c r="N230" s="15">
        <v>0.09</v>
      </c>
    </row>
    <row r="231" spans="1:14" x14ac:dyDescent="0.35">
      <c r="A231" s="5" t="s">
        <v>310</v>
      </c>
      <c r="B231" t="s">
        <v>420</v>
      </c>
      <c r="C231" s="6">
        <v>2880</v>
      </c>
      <c r="D231" s="7">
        <v>0.03</v>
      </c>
      <c r="E231" s="6">
        <v>1150</v>
      </c>
      <c r="F231" s="6">
        <v>745</v>
      </c>
      <c r="G231" s="6">
        <v>755</v>
      </c>
      <c r="H231" s="6">
        <v>1970</v>
      </c>
      <c r="I231" s="6">
        <v>360</v>
      </c>
      <c r="J231" s="7">
        <v>0.4</v>
      </c>
      <c r="K231" s="7">
        <v>0.26</v>
      </c>
      <c r="L231" s="7">
        <v>0.26</v>
      </c>
      <c r="M231" s="7">
        <v>0.68</v>
      </c>
      <c r="N231" s="15">
        <v>0.13</v>
      </c>
    </row>
    <row r="232" spans="1:14" x14ac:dyDescent="0.35">
      <c r="A232" s="5" t="s">
        <v>310</v>
      </c>
      <c r="B232" t="s">
        <v>421</v>
      </c>
      <c r="C232" s="6">
        <v>1800</v>
      </c>
      <c r="D232" s="7">
        <v>0.03</v>
      </c>
      <c r="E232" s="6">
        <v>1130</v>
      </c>
      <c r="F232" s="6">
        <v>345</v>
      </c>
      <c r="G232" s="6">
        <v>190</v>
      </c>
      <c r="H232" s="6">
        <v>1505</v>
      </c>
      <c r="I232" s="6">
        <v>170</v>
      </c>
      <c r="J232" s="7">
        <v>0.63</v>
      </c>
      <c r="K232" s="7">
        <v>0.19</v>
      </c>
      <c r="L232" s="7">
        <v>0.11</v>
      </c>
      <c r="M232" s="7">
        <v>0.83</v>
      </c>
      <c r="N232" s="15">
        <v>0.09</v>
      </c>
    </row>
    <row r="233" spans="1:14" x14ac:dyDescent="0.35">
      <c r="A233" s="5" t="s">
        <v>310</v>
      </c>
      <c r="B233" t="s">
        <v>422</v>
      </c>
      <c r="C233" s="6">
        <v>1540</v>
      </c>
      <c r="D233" s="7">
        <v>0.03</v>
      </c>
      <c r="E233" s="6">
        <v>1020</v>
      </c>
      <c r="F233" s="6">
        <v>290</v>
      </c>
      <c r="G233" s="6">
        <v>155</v>
      </c>
      <c r="H233" s="6">
        <v>1315</v>
      </c>
      <c r="I233" s="6">
        <v>120</v>
      </c>
      <c r="J233" s="7">
        <v>0.66</v>
      </c>
      <c r="K233" s="7">
        <v>0.19</v>
      </c>
      <c r="L233" s="7">
        <v>0.1</v>
      </c>
      <c r="M233" s="7">
        <v>0.86</v>
      </c>
      <c r="N233" s="15">
        <v>0.08</v>
      </c>
    </row>
    <row r="234" spans="1:14" x14ac:dyDescent="0.35">
      <c r="A234" s="5" t="s">
        <v>310</v>
      </c>
      <c r="B234" t="s">
        <v>423</v>
      </c>
      <c r="C234" s="6">
        <v>380</v>
      </c>
      <c r="D234" s="7">
        <v>0.03</v>
      </c>
      <c r="E234" s="6">
        <v>250</v>
      </c>
      <c r="F234" s="6">
        <v>75</v>
      </c>
      <c r="G234" s="6">
        <v>35</v>
      </c>
      <c r="H234" s="6">
        <v>320</v>
      </c>
      <c r="I234" s="6">
        <v>25</v>
      </c>
      <c r="J234" s="7">
        <v>0.66</v>
      </c>
      <c r="K234" s="7">
        <v>0.19</v>
      </c>
      <c r="L234" s="7">
        <v>0.09</v>
      </c>
      <c r="M234" s="7">
        <v>0.84</v>
      </c>
      <c r="N234" s="15">
        <v>7.0000000000000007E-2</v>
      </c>
    </row>
    <row r="235" spans="1:14" x14ac:dyDescent="0.35">
      <c r="A235" s="5" t="s">
        <v>310</v>
      </c>
      <c r="B235" t="s">
        <v>424</v>
      </c>
      <c r="C235" s="6">
        <v>17880</v>
      </c>
      <c r="D235" s="7">
        <v>0.03</v>
      </c>
      <c r="E235" s="6">
        <v>7265</v>
      </c>
      <c r="F235" s="6">
        <v>5140</v>
      </c>
      <c r="G235" s="6">
        <v>3835</v>
      </c>
      <c r="H235" s="6">
        <v>11280</v>
      </c>
      <c r="I235" s="6">
        <v>1945</v>
      </c>
      <c r="J235" s="7">
        <v>0.41</v>
      </c>
      <c r="K235" s="7">
        <v>0.28999999999999998</v>
      </c>
      <c r="L235" s="7">
        <v>0.21</v>
      </c>
      <c r="M235" s="7">
        <v>0.63</v>
      </c>
      <c r="N235" s="15">
        <v>0.11</v>
      </c>
    </row>
    <row r="236" spans="1:14" x14ac:dyDescent="0.35">
      <c r="A236" s="5" t="s">
        <v>311</v>
      </c>
      <c r="B236" t="s">
        <v>416</v>
      </c>
      <c r="C236" s="6">
        <v>300</v>
      </c>
      <c r="D236" s="7">
        <v>0.02</v>
      </c>
      <c r="E236" s="6">
        <v>285</v>
      </c>
      <c r="F236" s="6">
        <v>0</v>
      </c>
      <c r="G236" s="6">
        <v>0</v>
      </c>
      <c r="H236" s="6">
        <v>0</v>
      </c>
      <c r="I236" s="6">
        <v>15</v>
      </c>
      <c r="J236" s="7">
        <v>0.95</v>
      </c>
      <c r="K236" s="7">
        <v>0</v>
      </c>
      <c r="L236" s="7">
        <v>0</v>
      </c>
      <c r="M236" s="7">
        <v>0</v>
      </c>
      <c r="N236" s="15">
        <v>0.05</v>
      </c>
    </row>
    <row r="237" spans="1:14" x14ac:dyDescent="0.35">
      <c r="A237" s="5" t="s">
        <v>311</v>
      </c>
      <c r="B237" t="s">
        <v>417</v>
      </c>
      <c r="C237" s="6">
        <v>1885</v>
      </c>
      <c r="D237" s="7">
        <v>0.01</v>
      </c>
      <c r="E237" s="6">
        <v>515</v>
      </c>
      <c r="F237" s="6">
        <v>755</v>
      </c>
      <c r="G237" s="6">
        <v>420</v>
      </c>
      <c r="H237" s="6">
        <v>800</v>
      </c>
      <c r="I237" s="6">
        <v>205</v>
      </c>
      <c r="J237" s="7">
        <v>0.27</v>
      </c>
      <c r="K237" s="7">
        <v>0.4</v>
      </c>
      <c r="L237" s="7">
        <v>0.22</v>
      </c>
      <c r="M237" s="7">
        <v>0.42</v>
      </c>
      <c r="N237" s="15">
        <v>0.11</v>
      </c>
    </row>
    <row r="238" spans="1:14" x14ac:dyDescent="0.35">
      <c r="A238" s="5" t="s">
        <v>311</v>
      </c>
      <c r="B238" t="s">
        <v>418</v>
      </c>
      <c r="C238" s="6">
        <v>2030</v>
      </c>
      <c r="D238" s="7">
        <v>0.02</v>
      </c>
      <c r="E238" s="6">
        <v>530</v>
      </c>
      <c r="F238" s="6">
        <v>670</v>
      </c>
      <c r="G238" s="6">
        <v>635</v>
      </c>
      <c r="H238" s="6">
        <v>1285</v>
      </c>
      <c r="I238" s="6">
        <v>235</v>
      </c>
      <c r="J238" s="7">
        <v>0.26</v>
      </c>
      <c r="K238" s="7">
        <v>0.33</v>
      </c>
      <c r="L238" s="7">
        <v>0.31</v>
      </c>
      <c r="M238" s="7">
        <v>0.63</v>
      </c>
      <c r="N238" s="15">
        <v>0.11</v>
      </c>
    </row>
    <row r="239" spans="1:14" x14ac:dyDescent="0.35">
      <c r="A239" s="5" t="s">
        <v>311</v>
      </c>
      <c r="B239" t="s">
        <v>419</v>
      </c>
      <c r="C239" s="6">
        <v>1465</v>
      </c>
      <c r="D239" s="7">
        <v>0.02</v>
      </c>
      <c r="E239" s="6">
        <v>515</v>
      </c>
      <c r="F239" s="6">
        <v>465</v>
      </c>
      <c r="G239" s="6">
        <v>480</v>
      </c>
      <c r="H239" s="6">
        <v>990</v>
      </c>
      <c r="I239" s="6">
        <v>150</v>
      </c>
      <c r="J239" s="7">
        <v>0.35</v>
      </c>
      <c r="K239" s="7">
        <v>0.32</v>
      </c>
      <c r="L239" s="7">
        <v>0.33</v>
      </c>
      <c r="M239" s="7">
        <v>0.68</v>
      </c>
      <c r="N239" s="15">
        <v>0.1</v>
      </c>
    </row>
    <row r="240" spans="1:14" x14ac:dyDescent="0.35">
      <c r="A240" s="5" t="s">
        <v>311</v>
      </c>
      <c r="B240" t="s">
        <v>420</v>
      </c>
      <c r="C240" s="6">
        <v>1435</v>
      </c>
      <c r="D240" s="7">
        <v>0.02</v>
      </c>
      <c r="E240" s="6">
        <v>580</v>
      </c>
      <c r="F240" s="6">
        <v>375</v>
      </c>
      <c r="G240" s="6">
        <v>390</v>
      </c>
      <c r="H240" s="6">
        <v>990</v>
      </c>
      <c r="I240" s="6">
        <v>155</v>
      </c>
      <c r="J240" s="7">
        <v>0.4</v>
      </c>
      <c r="K240" s="7">
        <v>0.26</v>
      </c>
      <c r="L240" s="7">
        <v>0.27</v>
      </c>
      <c r="M240" s="7">
        <v>0.69</v>
      </c>
      <c r="N240" s="15">
        <v>0.11</v>
      </c>
    </row>
    <row r="241" spans="1:14" x14ac:dyDescent="0.35">
      <c r="A241" s="5" t="s">
        <v>311</v>
      </c>
      <c r="B241" t="s">
        <v>421</v>
      </c>
      <c r="C241" s="6">
        <v>895</v>
      </c>
      <c r="D241" s="7">
        <v>0.02</v>
      </c>
      <c r="E241" s="6">
        <v>570</v>
      </c>
      <c r="F241" s="6">
        <v>220</v>
      </c>
      <c r="G241" s="6">
        <v>130</v>
      </c>
      <c r="H241" s="6">
        <v>765</v>
      </c>
      <c r="I241" s="6">
        <v>60</v>
      </c>
      <c r="J241" s="7">
        <v>0.64</v>
      </c>
      <c r="K241" s="7">
        <v>0.25</v>
      </c>
      <c r="L241" s="7">
        <v>0.15</v>
      </c>
      <c r="M241" s="7">
        <v>0.86</v>
      </c>
      <c r="N241" s="15">
        <v>7.0000000000000007E-2</v>
      </c>
    </row>
    <row r="242" spans="1:14" x14ac:dyDescent="0.35">
      <c r="A242" s="5" t="s">
        <v>311</v>
      </c>
      <c r="B242" t="s">
        <v>422</v>
      </c>
      <c r="C242" s="6">
        <v>800</v>
      </c>
      <c r="D242" s="7">
        <v>0.02</v>
      </c>
      <c r="E242" s="6">
        <v>510</v>
      </c>
      <c r="F242" s="6">
        <v>180</v>
      </c>
      <c r="G242" s="6">
        <v>85</v>
      </c>
      <c r="H242" s="6">
        <v>695</v>
      </c>
      <c r="I242" s="6">
        <v>55</v>
      </c>
      <c r="J242" s="7">
        <v>0.64</v>
      </c>
      <c r="K242" s="7">
        <v>0.22</v>
      </c>
      <c r="L242" s="7">
        <v>0.11</v>
      </c>
      <c r="M242" s="7">
        <v>0.87</v>
      </c>
      <c r="N242" s="15">
        <v>7.0000000000000007E-2</v>
      </c>
    </row>
    <row r="243" spans="1:14" x14ac:dyDescent="0.35">
      <c r="A243" s="5" t="s">
        <v>311</v>
      </c>
      <c r="B243" t="s">
        <v>423</v>
      </c>
      <c r="C243" s="6">
        <v>180</v>
      </c>
      <c r="D243" s="7">
        <v>0.02</v>
      </c>
      <c r="E243" s="6">
        <v>115</v>
      </c>
      <c r="F243" s="6">
        <v>45</v>
      </c>
      <c r="G243" s="6">
        <v>10</v>
      </c>
      <c r="H243" s="6">
        <v>150</v>
      </c>
      <c r="I243" s="6">
        <v>20</v>
      </c>
      <c r="J243" s="7">
        <v>0.65</v>
      </c>
      <c r="K243" s="7">
        <v>0.25</v>
      </c>
      <c r="L243" s="7">
        <v>7.0000000000000007E-2</v>
      </c>
      <c r="M243" s="7">
        <v>0.84</v>
      </c>
      <c r="N243" s="15">
        <v>0.1</v>
      </c>
    </row>
    <row r="244" spans="1:14" x14ac:dyDescent="0.35">
      <c r="A244" s="5" t="s">
        <v>311</v>
      </c>
      <c r="B244" t="s">
        <v>424</v>
      </c>
      <c r="C244" s="6">
        <v>8990</v>
      </c>
      <c r="D244" s="7">
        <v>0.02</v>
      </c>
      <c r="E244" s="6">
        <v>3625</v>
      </c>
      <c r="F244" s="6">
        <v>2705</v>
      </c>
      <c r="G244" s="6">
        <v>2150</v>
      </c>
      <c r="H244" s="6">
        <v>5680</v>
      </c>
      <c r="I244" s="6">
        <v>890</v>
      </c>
      <c r="J244" s="7">
        <v>0.4</v>
      </c>
      <c r="K244" s="7">
        <v>0.3</v>
      </c>
      <c r="L244" s="7">
        <v>0.24</v>
      </c>
      <c r="M244" s="7">
        <v>0.63</v>
      </c>
      <c r="N244" s="15">
        <v>0.1</v>
      </c>
    </row>
    <row r="245" spans="1:14" x14ac:dyDescent="0.35">
      <c r="A245" s="5" t="s">
        <v>312</v>
      </c>
      <c r="B245" t="s">
        <v>416</v>
      </c>
      <c r="C245" s="6">
        <v>40</v>
      </c>
      <c r="D245" s="7">
        <v>0</v>
      </c>
      <c r="E245" s="6">
        <v>35</v>
      </c>
      <c r="F245" s="6">
        <v>0</v>
      </c>
      <c r="G245" s="6">
        <v>0</v>
      </c>
      <c r="H245" s="6">
        <v>0</v>
      </c>
      <c r="I245" s="6" t="s">
        <v>476</v>
      </c>
      <c r="J245" s="6" t="s">
        <v>476</v>
      </c>
      <c r="K245" s="7">
        <v>0</v>
      </c>
      <c r="L245" s="7">
        <v>0</v>
      </c>
      <c r="M245" s="7">
        <v>0</v>
      </c>
      <c r="N245" s="23" t="s">
        <v>476</v>
      </c>
    </row>
    <row r="246" spans="1:14" x14ac:dyDescent="0.35">
      <c r="A246" s="5" t="s">
        <v>312</v>
      </c>
      <c r="B246" t="s">
        <v>417</v>
      </c>
      <c r="C246" s="6">
        <v>245</v>
      </c>
      <c r="D246" s="7">
        <v>0</v>
      </c>
      <c r="E246" s="6">
        <v>65</v>
      </c>
      <c r="F246" s="6">
        <v>115</v>
      </c>
      <c r="G246" s="6">
        <v>65</v>
      </c>
      <c r="H246" s="6">
        <v>110</v>
      </c>
      <c r="I246" s="6">
        <v>15</v>
      </c>
      <c r="J246" s="7">
        <v>0.27</v>
      </c>
      <c r="K246" s="7">
        <v>0.47</v>
      </c>
      <c r="L246" s="7">
        <v>0.27</v>
      </c>
      <c r="M246" s="7">
        <v>0.44</v>
      </c>
      <c r="N246" s="15">
        <v>0.06</v>
      </c>
    </row>
    <row r="247" spans="1:14" x14ac:dyDescent="0.35">
      <c r="A247" s="5" t="s">
        <v>312</v>
      </c>
      <c r="B247" t="s">
        <v>418</v>
      </c>
      <c r="C247" s="6">
        <v>235</v>
      </c>
      <c r="D247" s="7">
        <v>0</v>
      </c>
      <c r="E247" s="6">
        <v>65</v>
      </c>
      <c r="F247" s="6">
        <v>80</v>
      </c>
      <c r="G247" s="6">
        <v>65</v>
      </c>
      <c r="H247" s="6">
        <v>160</v>
      </c>
      <c r="I247" s="6">
        <v>25</v>
      </c>
      <c r="J247" s="7">
        <v>0.27</v>
      </c>
      <c r="K247" s="7">
        <v>0.34</v>
      </c>
      <c r="L247" s="7">
        <v>0.27</v>
      </c>
      <c r="M247" s="7">
        <v>0.69</v>
      </c>
      <c r="N247" s="15">
        <v>0.11</v>
      </c>
    </row>
    <row r="248" spans="1:14" x14ac:dyDescent="0.35">
      <c r="A248" s="5" t="s">
        <v>312</v>
      </c>
      <c r="B248" t="s">
        <v>419</v>
      </c>
      <c r="C248" s="6">
        <v>185</v>
      </c>
      <c r="D248" s="7">
        <v>0</v>
      </c>
      <c r="E248" s="6">
        <v>70</v>
      </c>
      <c r="F248" s="6">
        <v>60</v>
      </c>
      <c r="G248" s="6">
        <v>55</v>
      </c>
      <c r="H248" s="6">
        <v>125</v>
      </c>
      <c r="I248" s="6">
        <v>20</v>
      </c>
      <c r="J248" s="7">
        <v>0.37</v>
      </c>
      <c r="K248" s="7">
        <v>0.33</v>
      </c>
      <c r="L248" s="7">
        <v>0.28000000000000003</v>
      </c>
      <c r="M248" s="7">
        <v>0.68</v>
      </c>
      <c r="N248" s="15">
        <v>0.11</v>
      </c>
    </row>
    <row r="249" spans="1:14" x14ac:dyDescent="0.35">
      <c r="A249" s="5" t="s">
        <v>312</v>
      </c>
      <c r="B249" t="s">
        <v>420</v>
      </c>
      <c r="C249" s="6">
        <v>195</v>
      </c>
      <c r="D249" s="7">
        <v>0</v>
      </c>
      <c r="E249" s="6">
        <v>85</v>
      </c>
      <c r="F249" s="6">
        <v>55</v>
      </c>
      <c r="G249" s="6">
        <v>60</v>
      </c>
      <c r="H249" s="6">
        <v>135</v>
      </c>
      <c r="I249" s="6">
        <v>15</v>
      </c>
      <c r="J249" s="7">
        <v>0.44</v>
      </c>
      <c r="K249" s="7">
        <v>0.28000000000000003</v>
      </c>
      <c r="L249" s="7">
        <v>0.3</v>
      </c>
      <c r="M249" s="7">
        <v>0.7</v>
      </c>
      <c r="N249" s="15">
        <v>0.08</v>
      </c>
    </row>
    <row r="250" spans="1:14" x14ac:dyDescent="0.35">
      <c r="A250" s="5" t="s">
        <v>312</v>
      </c>
      <c r="B250" t="s">
        <v>421</v>
      </c>
      <c r="C250" s="6">
        <v>145</v>
      </c>
      <c r="D250" s="7">
        <v>0</v>
      </c>
      <c r="E250" s="6">
        <v>90</v>
      </c>
      <c r="F250" s="6">
        <v>25</v>
      </c>
      <c r="G250" s="6">
        <v>20</v>
      </c>
      <c r="H250" s="6">
        <v>120</v>
      </c>
      <c r="I250" s="6">
        <v>10</v>
      </c>
      <c r="J250" s="7">
        <v>0.63</v>
      </c>
      <c r="K250" s="7">
        <v>0.18</v>
      </c>
      <c r="L250" s="7">
        <v>0.13</v>
      </c>
      <c r="M250" s="7">
        <v>0.85</v>
      </c>
      <c r="N250" s="15">
        <v>0.08</v>
      </c>
    </row>
    <row r="251" spans="1:14" x14ac:dyDescent="0.35">
      <c r="A251" s="5" t="s">
        <v>312</v>
      </c>
      <c r="B251" t="s">
        <v>422</v>
      </c>
      <c r="C251" s="6">
        <v>140</v>
      </c>
      <c r="D251" s="7">
        <v>0</v>
      </c>
      <c r="E251" s="6">
        <v>85</v>
      </c>
      <c r="F251" s="6">
        <v>35</v>
      </c>
      <c r="G251" s="6">
        <v>15</v>
      </c>
      <c r="H251" s="6">
        <v>125</v>
      </c>
      <c r="I251" s="6">
        <v>5</v>
      </c>
      <c r="J251" s="7">
        <v>0.62</v>
      </c>
      <c r="K251" s="7">
        <v>0.24</v>
      </c>
      <c r="L251" s="7">
        <v>0.12</v>
      </c>
      <c r="M251" s="7">
        <v>0.91</v>
      </c>
      <c r="N251" s="15">
        <v>0.03</v>
      </c>
    </row>
    <row r="252" spans="1:14" x14ac:dyDescent="0.35">
      <c r="A252" s="5" t="s">
        <v>312</v>
      </c>
      <c r="B252" t="s">
        <v>423</v>
      </c>
      <c r="C252" s="6">
        <v>25</v>
      </c>
      <c r="D252" s="7">
        <v>0</v>
      </c>
      <c r="E252" s="6">
        <v>15</v>
      </c>
      <c r="F252" s="6">
        <v>5</v>
      </c>
      <c r="G252" s="6" t="s">
        <v>476</v>
      </c>
      <c r="H252" s="6">
        <v>20</v>
      </c>
      <c r="I252" s="6" t="s">
        <v>476</v>
      </c>
      <c r="J252" s="7">
        <v>0.74</v>
      </c>
      <c r="K252" s="7">
        <v>0.17</v>
      </c>
      <c r="L252" s="6" t="s">
        <v>476</v>
      </c>
      <c r="M252" s="7">
        <v>0.91</v>
      </c>
      <c r="N252" s="23" t="s">
        <v>476</v>
      </c>
    </row>
    <row r="253" spans="1:14" x14ac:dyDescent="0.35">
      <c r="A253" s="5" t="s">
        <v>312</v>
      </c>
      <c r="B253" t="s">
        <v>424</v>
      </c>
      <c r="C253" s="6">
        <v>1205</v>
      </c>
      <c r="D253" s="7">
        <v>0</v>
      </c>
      <c r="E253" s="6">
        <v>515</v>
      </c>
      <c r="F253" s="6">
        <v>375</v>
      </c>
      <c r="G253" s="6">
        <v>275</v>
      </c>
      <c r="H253" s="6">
        <v>800</v>
      </c>
      <c r="I253" s="6">
        <v>95</v>
      </c>
      <c r="J253" s="7">
        <v>0.43</v>
      </c>
      <c r="K253" s="7">
        <v>0.31</v>
      </c>
      <c r="L253" s="7">
        <v>0.23</v>
      </c>
      <c r="M253" s="7">
        <v>0.67</v>
      </c>
      <c r="N253" s="15">
        <v>0.08</v>
      </c>
    </row>
    <row r="254" spans="1:14" x14ac:dyDescent="0.35">
      <c r="A254" s="5" t="s">
        <v>313</v>
      </c>
      <c r="B254" t="s">
        <v>416</v>
      </c>
      <c r="C254" s="6">
        <v>325</v>
      </c>
      <c r="D254" s="7">
        <v>0.02</v>
      </c>
      <c r="E254" s="6">
        <v>315</v>
      </c>
      <c r="F254" s="6">
        <v>0</v>
      </c>
      <c r="G254" s="6">
        <v>0</v>
      </c>
      <c r="H254" s="6">
        <v>0</v>
      </c>
      <c r="I254" s="6">
        <v>10</v>
      </c>
      <c r="J254" s="7">
        <v>0.97</v>
      </c>
      <c r="K254" s="7">
        <v>0</v>
      </c>
      <c r="L254" s="7">
        <v>0</v>
      </c>
      <c r="M254" s="7">
        <v>0</v>
      </c>
      <c r="N254" s="15">
        <v>0.03</v>
      </c>
    </row>
    <row r="255" spans="1:14" x14ac:dyDescent="0.35">
      <c r="A255" s="5" t="s">
        <v>313</v>
      </c>
      <c r="B255" t="s">
        <v>417</v>
      </c>
      <c r="C255" s="6">
        <v>2450</v>
      </c>
      <c r="D255" s="7">
        <v>0.02</v>
      </c>
      <c r="E255" s="6">
        <v>630</v>
      </c>
      <c r="F255" s="6">
        <v>940</v>
      </c>
      <c r="G255" s="6">
        <v>600</v>
      </c>
      <c r="H255" s="6">
        <v>990</v>
      </c>
      <c r="I255" s="6">
        <v>295</v>
      </c>
      <c r="J255" s="7">
        <v>0.26</v>
      </c>
      <c r="K255" s="7">
        <v>0.38</v>
      </c>
      <c r="L255" s="7">
        <v>0.25</v>
      </c>
      <c r="M255" s="7">
        <v>0.4</v>
      </c>
      <c r="N255" s="15">
        <v>0.12</v>
      </c>
    </row>
    <row r="256" spans="1:14" x14ac:dyDescent="0.35">
      <c r="A256" s="5" t="s">
        <v>313</v>
      </c>
      <c r="B256" t="s">
        <v>418</v>
      </c>
      <c r="C256" s="6">
        <v>2390</v>
      </c>
      <c r="D256" s="7">
        <v>0.02</v>
      </c>
      <c r="E256" s="6">
        <v>650</v>
      </c>
      <c r="F256" s="6">
        <v>790</v>
      </c>
      <c r="G256" s="6">
        <v>670</v>
      </c>
      <c r="H256" s="6">
        <v>1530</v>
      </c>
      <c r="I256" s="6">
        <v>340</v>
      </c>
      <c r="J256" s="7">
        <v>0.27</v>
      </c>
      <c r="K256" s="7">
        <v>0.33</v>
      </c>
      <c r="L256" s="7">
        <v>0.28000000000000003</v>
      </c>
      <c r="M256" s="7">
        <v>0.64</v>
      </c>
      <c r="N256" s="15">
        <v>0.14000000000000001</v>
      </c>
    </row>
    <row r="257" spans="1:14" x14ac:dyDescent="0.35">
      <c r="A257" s="5" t="s">
        <v>313</v>
      </c>
      <c r="B257" t="s">
        <v>419</v>
      </c>
      <c r="C257" s="6">
        <v>1640</v>
      </c>
      <c r="D257" s="7">
        <v>0.02</v>
      </c>
      <c r="E257" s="6">
        <v>610</v>
      </c>
      <c r="F257" s="6">
        <v>520</v>
      </c>
      <c r="G257" s="6">
        <v>490</v>
      </c>
      <c r="H257" s="6">
        <v>1155</v>
      </c>
      <c r="I257" s="6">
        <v>160</v>
      </c>
      <c r="J257" s="7">
        <v>0.37</v>
      </c>
      <c r="K257" s="7">
        <v>0.32</v>
      </c>
      <c r="L257" s="7">
        <v>0.3</v>
      </c>
      <c r="M257" s="7">
        <v>0.71</v>
      </c>
      <c r="N257" s="15">
        <v>0.1</v>
      </c>
    </row>
    <row r="258" spans="1:14" x14ac:dyDescent="0.35">
      <c r="A258" s="5" t="s">
        <v>313</v>
      </c>
      <c r="B258" t="s">
        <v>420</v>
      </c>
      <c r="C258" s="6">
        <v>1550</v>
      </c>
      <c r="D258" s="7">
        <v>0.02</v>
      </c>
      <c r="E258" s="6">
        <v>590</v>
      </c>
      <c r="F258" s="6">
        <v>450</v>
      </c>
      <c r="G258" s="6">
        <v>445</v>
      </c>
      <c r="H258" s="6">
        <v>1035</v>
      </c>
      <c r="I258" s="6">
        <v>170</v>
      </c>
      <c r="J258" s="7">
        <v>0.38</v>
      </c>
      <c r="K258" s="7">
        <v>0.28999999999999998</v>
      </c>
      <c r="L258" s="7">
        <v>0.28999999999999998</v>
      </c>
      <c r="M258" s="7">
        <v>0.67</v>
      </c>
      <c r="N258" s="15">
        <v>0.11</v>
      </c>
    </row>
    <row r="259" spans="1:14" x14ac:dyDescent="0.35">
      <c r="A259" s="5" t="s">
        <v>313</v>
      </c>
      <c r="B259" t="s">
        <v>421</v>
      </c>
      <c r="C259" s="6">
        <v>1020</v>
      </c>
      <c r="D259" s="7">
        <v>0.02</v>
      </c>
      <c r="E259" s="6">
        <v>670</v>
      </c>
      <c r="F259" s="6">
        <v>230</v>
      </c>
      <c r="G259" s="6">
        <v>100</v>
      </c>
      <c r="H259" s="6">
        <v>880</v>
      </c>
      <c r="I259" s="6">
        <v>65</v>
      </c>
      <c r="J259" s="7">
        <v>0.66</v>
      </c>
      <c r="K259" s="7">
        <v>0.23</v>
      </c>
      <c r="L259" s="7">
        <v>0.1</v>
      </c>
      <c r="M259" s="7">
        <v>0.86</v>
      </c>
      <c r="N259" s="15">
        <v>0.06</v>
      </c>
    </row>
    <row r="260" spans="1:14" x14ac:dyDescent="0.35">
      <c r="A260" s="5" t="s">
        <v>313</v>
      </c>
      <c r="B260" t="s">
        <v>422</v>
      </c>
      <c r="C260" s="6">
        <v>865</v>
      </c>
      <c r="D260" s="7">
        <v>0.02</v>
      </c>
      <c r="E260" s="6">
        <v>545</v>
      </c>
      <c r="F260" s="6">
        <v>185</v>
      </c>
      <c r="G260" s="6">
        <v>75</v>
      </c>
      <c r="H260" s="6">
        <v>715</v>
      </c>
      <c r="I260" s="6">
        <v>80</v>
      </c>
      <c r="J260" s="7">
        <v>0.63</v>
      </c>
      <c r="K260" s="7">
        <v>0.21</v>
      </c>
      <c r="L260" s="7">
        <v>0.09</v>
      </c>
      <c r="M260" s="7">
        <v>0.82</v>
      </c>
      <c r="N260" s="15">
        <v>0.09</v>
      </c>
    </row>
    <row r="261" spans="1:14" x14ac:dyDescent="0.35">
      <c r="A261" s="5" t="s">
        <v>313</v>
      </c>
      <c r="B261" t="s">
        <v>423</v>
      </c>
      <c r="C261" s="6">
        <v>200</v>
      </c>
      <c r="D261" s="7">
        <v>0.02</v>
      </c>
      <c r="E261" s="6">
        <v>130</v>
      </c>
      <c r="F261" s="6">
        <v>35</v>
      </c>
      <c r="G261" s="6">
        <v>25</v>
      </c>
      <c r="H261" s="6">
        <v>160</v>
      </c>
      <c r="I261" s="6">
        <v>15</v>
      </c>
      <c r="J261" s="7">
        <v>0.66</v>
      </c>
      <c r="K261" s="7">
        <v>0.18</v>
      </c>
      <c r="L261" s="7">
        <v>0.12</v>
      </c>
      <c r="M261" s="7">
        <v>0.81</v>
      </c>
      <c r="N261" s="15">
        <v>0.08</v>
      </c>
    </row>
    <row r="262" spans="1:14" x14ac:dyDescent="0.35">
      <c r="A262" s="5" t="s">
        <v>313</v>
      </c>
      <c r="B262" t="s">
        <v>424</v>
      </c>
      <c r="C262" s="6">
        <v>10440</v>
      </c>
      <c r="D262" s="7">
        <v>0.02</v>
      </c>
      <c r="E262" s="6">
        <v>4140</v>
      </c>
      <c r="F262" s="6">
        <v>3150</v>
      </c>
      <c r="G262" s="6">
        <v>2405</v>
      </c>
      <c r="H262" s="6">
        <v>6470</v>
      </c>
      <c r="I262" s="6">
        <v>1135</v>
      </c>
      <c r="J262" s="7">
        <v>0.4</v>
      </c>
      <c r="K262" s="7">
        <v>0.3</v>
      </c>
      <c r="L262" s="7">
        <v>0.23</v>
      </c>
      <c r="M262" s="7">
        <v>0.62</v>
      </c>
      <c r="N262" s="15">
        <v>0.11</v>
      </c>
    </row>
    <row r="263" spans="1:14" x14ac:dyDescent="0.35">
      <c r="A263" s="5" t="s">
        <v>314</v>
      </c>
      <c r="B263" t="s">
        <v>416</v>
      </c>
      <c r="C263" s="6">
        <v>1135</v>
      </c>
      <c r="D263" s="7">
        <v>0.06</v>
      </c>
      <c r="E263" s="6">
        <v>1085</v>
      </c>
      <c r="F263" s="6">
        <v>0</v>
      </c>
      <c r="G263" s="6">
        <v>0</v>
      </c>
      <c r="H263" s="6">
        <v>0</v>
      </c>
      <c r="I263" s="6">
        <v>50</v>
      </c>
      <c r="J263" s="7">
        <v>0.96</v>
      </c>
      <c r="K263" s="7">
        <v>0</v>
      </c>
      <c r="L263" s="7">
        <v>0</v>
      </c>
      <c r="M263" s="7">
        <v>0</v>
      </c>
      <c r="N263" s="15">
        <v>0.04</v>
      </c>
    </row>
    <row r="264" spans="1:14" x14ac:dyDescent="0.35">
      <c r="A264" s="5" t="s">
        <v>314</v>
      </c>
      <c r="B264" t="s">
        <v>417</v>
      </c>
      <c r="C264" s="6">
        <v>7435</v>
      </c>
      <c r="D264" s="7">
        <v>0.06</v>
      </c>
      <c r="E264" s="6">
        <v>1980</v>
      </c>
      <c r="F264" s="6">
        <v>2900</v>
      </c>
      <c r="G264" s="6">
        <v>1650</v>
      </c>
      <c r="H264" s="6">
        <v>2990</v>
      </c>
      <c r="I264" s="6">
        <v>950</v>
      </c>
      <c r="J264" s="7">
        <v>0.27</v>
      </c>
      <c r="K264" s="7">
        <v>0.39</v>
      </c>
      <c r="L264" s="7">
        <v>0.22</v>
      </c>
      <c r="M264" s="7">
        <v>0.4</v>
      </c>
      <c r="N264" s="15">
        <v>0.13</v>
      </c>
    </row>
    <row r="265" spans="1:14" x14ac:dyDescent="0.35">
      <c r="A265" s="5" t="s">
        <v>314</v>
      </c>
      <c r="B265" t="s">
        <v>418</v>
      </c>
      <c r="C265" s="6">
        <v>7175</v>
      </c>
      <c r="D265" s="7">
        <v>0.06</v>
      </c>
      <c r="E265" s="6">
        <v>2110</v>
      </c>
      <c r="F265" s="6">
        <v>2345</v>
      </c>
      <c r="G265" s="6">
        <v>1905</v>
      </c>
      <c r="H265" s="6">
        <v>4840</v>
      </c>
      <c r="I265" s="6">
        <v>845</v>
      </c>
      <c r="J265" s="7">
        <v>0.28999999999999998</v>
      </c>
      <c r="K265" s="7">
        <v>0.33</v>
      </c>
      <c r="L265" s="7">
        <v>0.27</v>
      </c>
      <c r="M265" s="7">
        <v>0.67</v>
      </c>
      <c r="N265" s="15">
        <v>0.12</v>
      </c>
    </row>
    <row r="266" spans="1:14" x14ac:dyDescent="0.35">
      <c r="A266" s="5" t="s">
        <v>314</v>
      </c>
      <c r="B266" t="s">
        <v>419</v>
      </c>
      <c r="C266" s="6">
        <v>5000</v>
      </c>
      <c r="D266" s="7">
        <v>0.06</v>
      </c>
      <c r="E266" s="6">
        <v>2035</v>
      </c>
      <c r="F266" s="6">
        <v>1520</v>
      </c>
      <c r="G266" s="6">
        <v>1405</v>
      </c>
      <c r="H266" s="6">
        <v>3610</v>
      </c>
      <c r="I266" s="6">
        <v>465</v>
      </c>
      <c r="J266" s="7">
        <v>0.41</v>
      </c>
      <c r="K266" s="7">
        <v>0.3</v>
      </c>
      <c r="L266" s="7">
        <v>0.28000000000000003</v>
      </c>
      <c r="M266" s="7">
        <v>0.72</v>
      </c>
      <c r="N266" s="15">
        <v>0.09</v>
      </c>
    </row>
    <row r="267" spans="1:14" x14ac:dyDescent="0.35">
      <c r="A267" s="5" t="s">
        <v>314</v>
      </c>
      <c r="B267" t="s">
        <v>420</v>
      </c>
      <c r="C267" s="6">
        <v>5130</v>
      </c>
      <c r="D267" s="7">
        <v>0.06</v>
      </c>
      <c r="E267" s="6">
        <v>2135</v>
      </c>
      <c r="F267" s="6">
        <v>1400</v>
      </c>
      <c r="G267" s="6">
        <v>1350</v>
      </c>
      <c r="H267" s="6">
        <v>3620</v>
      </c>
      <c r="I267" s="6">
        <v>570</v>
      </c>
      <c r="J267" s="7">
        <v>0.42</v>
      </c>
      <c r="K267" s="7">
        <v>0.27</v>
      </c>
      <c r="L267" s="7">
        <v>0.26</v>
      </c>
      <c r="M267" s="7">
        <v>0.71</v>
      </c>
      <c r="N267" s="15">
        <v>0.11</v>
      </c>
    </row>
    <row r="268" spans="1:14" x14ac:dyDescent="0.35">
      <c r="A268" s="5" t="s">
        <v>314</v>
      </c>
      <c r="B268" t="s">
        <v>421</v>
      </c>
      <c r="C268" s="6">
        <v>3145</v>
      </c>
      <c r="D268" s="7">
        <v>0.06</v>
      </c>
      <c r="E268" s="6">
        <v>2000</v>
      </c>
      <c r="F268" s="6">
        <v>710</v>
      </c>
      <c r="G268" s="6">
        <v>320</v>
      </c>
      <c r="H268" s="6">
        <v>2755</v>
      </c>
      <c r="I268" s="6">
        <v>200</v>
      </c>
      <c r="J268" s="7">
        <v>0.64</v>
      </c>
      <c r="K268" s="7">
        <v>0.23</v>
      </c>
      <c r="L268" s="7">
        <v>0.1</v>
      </c>
      <c r="M268" s="7">
        <v>0.88</v>
      </c>
      <c r="N268" s="15">
        <v>0.06</v>
      </c>
    </row>
    <row r="269" spans="1:14" x14ac:dyDescent="0.35">
      <c r="A269" s="5" t="s">
        <v>314</v>
      </c>
      <c r="B269" t="s">
        <v>422</v>
      </c>
      <c r="C269" s="6">
        <v>2825</v>
      </c>
      <c r="D269" s="7">
        <v>0.06</v>
      </c>
      <c r="E269" s="6">
        <v>1860</v>
      </c>
      <c r="F269" s="6">
        <v>595</v>
      </c>
      <c r="G269" s="6">
        <v>285</v>
      </c>
      <c r="H269" s="6">
        <v>2435</v>
      </c>
      <c r="I269" s="6">
        <v>205</v>
      </c>
      <c r="J269" s="7">
        <v>0.66</v>
      </c>
      <c r="K269" s="7">
        <v>0.21</v>
      </c>
      <c r="L269" s="7">
        <v>0.1</v>
      </c>
      <c r="M269" s="7">
        <v>0.86</v>
      </c>
      <c r="N269" s="15">
        <v>7.0000000000000007E-2</v>
      </c>
    </row>
    <row r="270" spans="1:14" x14ac:dyDescent="0.35">
      <c r="A270" s="5" t="s">
        <v>314</v>
      </c>
      <c r="B270" t="s">
        <v>423</v>
      </c>
      <c r="C270" s="6">
        <v>595</v>
      </c>
      <c r="D270" s="7">
        <v>0.05</v>
      </c>
      <c r="E270" s="6">
        <v>370</v>
      </c>
      <c r="F270" s="6">
        <v>115</v>
      </c>
      <c r="G270" s="6">
        <v>60</v>
      </c>
      <c r="H270" s="6">
        <v>485</v>
      </c>
      <c r="I270" s="6">
        <v>50</v>
      </c>
      <c r="J270" s="7">
        <v>0.63</v>
      </c>
      <c r="K270" s="7">
        <v>0.2</v>
      </c>
      <c r="L270" s="7">
        <v>0.1</v>
      </c>
      <c r="M270" s="7">
        <v>0.82</v>
      </c>
      <c r="N270" s="15">
        <v>0.08</v>
      </c>
    </row>
    <row r="271" spans="1:14" x14ac:dyDescent="0.35">
      <c r="A271" s="5" t="s">
        <v>314</v>
      </c>
      <c r="B271" t="s">
        <v>424</v>
      </c>
      <c r="C271" s="6">
        <v>32440</v>
      </c>
      <c r="D271" s="7">
        <v>0.06</v>
      </c>
      <c r="E271" s="6">
        <v>13585</v>
      </c>
      <c r="F271" s="6">
        <v>9590</v>
      </c>
      <c r="G271" s="6">
        <v>6980</v>
      </c>
      <c r="H271" s="6">
        <v>20740</v>
      </c>
      <c r="I271" s="6">
        <v>3335</v>
      </c>
      <c r="J271" s="7">
        <v>0.42</v>
      </c>
      <c r="K271" s="7">
        <v>0.3</v>
      </c>
      <c r="L271" s="7">
        <v>0.22</v>
      </c>
      <c r="M271" s="7">
        <v>0.64</v>
      </c>
      <c r="N271" s="15">
        <v>0.1</v>
      </c>
    </row>
    <row r="272" spans="1:14" x14ac:dyDescent="0.35">
      <c r="A272" s="5" t="s">
        <v>315</v>
      </c>
      <c r="B272" t="s">
        <v>416</v>
      </c>
      <c r="C272" s="6">
        <v>210</v>
      </c>
      <c r="D272" s="7">
        <v>0.01</v>
      </c>
      <c r="E272" s="6">
        <v>205</v>
      </c>
      <c r="F272" s="6">
        <v>0</v>
      </c>
      <c r="G272" s="6">
        <v>0</v>
      </c>
      <c r="H272" s="6">
        <v>0</v>
      </c>
      <c r="I272" s="6">
        <v>5</v>
      </c>
      <c r="J272" s="7">
        <v>0.97</v>
      </c>
      <c r="K272" s="7">
        <v>0</v>
      </c>
      <c r="L272" s="7">
        <v>0</v>
      </c>
      <c r="M272" s="7">
        <v>0</v>
      </c>
      <c r="N272" s="15">
        <v>0.03</v>
      </c>
    </row>
    <row r="273" spans="1:14" x14ac:dyDescent="0.35">
      <c r="A273" s="5" t="s">
        <v>315</v>
      </c>
      <c r="B273" t="s">
        <v>417</v>
      </c>
      <c r="C273" s="6">
        <v>1385</v>
      </c>
      <c r="D273" s="7">
        <v>0.01</v>
      </c>
      <c r="E273" s="6">
        <v>395</v>
      </c>
      <c r="F273" s="6">
        <v>555</v>
      </c>
      <c r="G273" s="6">
        <v>265</v>
      </c>
      <c r="H273" s="6">
        <v>635</v>
      </c>
      <c r="I273" s="6">
        <v>170</v>
      </c>
      <c r="J273" s="7">
        <v>0.28999999999999998</v>
      </c>
      <c r="K273" s="7">
        <v>0.4</v>
      </c>
      <c r="L273" s="7">
        <v>0.19</v>
      </c>
      <c r="M273" s="7">
        <v>0.46</v>
      </c>
      <c r="N273" s="15">
        <v>0.12</v>
      </c>
    </row>
    <row r="274" spans="1:14" x14ac:dyDescent="0.35">
      <c r="A274" s="5" t="s">
        <v>315</v>
      </c>
      <c r="B274" t="s">
        <v>418</v>
      </c>
      <c r="C274" s="6">
        <v>1325</v>
      </c>
      <c r="D274" s="7">
        <v>0.01</v>
      </c>
      <c r="E274" s="6">
        <v>380</v>
      </c>
      <c r="F274" s="6">
        <v>460</v>
      </c>
      <c r="G274" s="6">
        <v>380</v>
      </c>
      <c r="H274" s="6">
        <v>910</v>
      </c>
      <c r="I274" s="6">
        <v>145</v>
      </c>
      <c r="J274" s="7">
        <v>0.28999999999999998</v>
      </c>
      <c r="K274" s="7">
        <v>0.35</v>
      </c>
      <c r="L274" s="7">
        <v>0.28999999999999998</v>
      </c>
      <c r="M274" s="7">
        <v>0.69</v>
      </c>
      <c r="N274" s="15">
        <v>0.11</v>
      </c>
    </row>
    <row r="275" spans="1:14" x14ac:dyDescent="0.35">
      <c r="A275" s="5" t="s">
        <v>315</v>
      </c>
      <c r="B275" t="s">
        <v>419</v>
      </c>
      <c r="C275" s="6">
        <v>1035</v>
      </c>
      <c r="D275" s="7">
        <v>0.01</v>
      </c>
      <c r="E275" s="6">
        <v>400</v>
      </c>
      <c r="F275" s="6">
        <v>325</v>
      </c>
      <c r="G275" s="6">
        <v>275</v>
      </c>
      <c r="H275" s="6">
        <v>735</v>
      </c>
      <c r="I275" s="6">
        <v>100</v>
      </c>
      <c r="J275" s="7">
        <v>0.39</v>
      </c>
      <c r="K275" s="7">
        <v>0.31</v>
      </c>
      <c r="L275" s="7">
        <v>0.27</v>
      </c>
      <c r="M275" s="7">
        <v>0.71</v>
      </c>
      <c r="N275" s="15">
        <v>0.09</v>
      </c>
    </row>
    <row r="276" spans="1:14" x14ac:dyDescent="0.35">
      <c r="A276" s="5" t="s">
        <v>315</v>
      </c>
      <c r="B276" t="s">
        <v>420</v>
      </c>
      <c r="C276" s="6">
        <v>950</v>
      </c>
      <c r="D276" s="7">
        <v>0.01</v>
      </c>
      <c r="E276" s="6">
        <v>375</v>
      </c>
      <c r="F276" s="6">
        <v>265</v>
      </c>
      <c r="G276" s="6">
        <v>265</v>
      </c>
      <c r="H276" s="6">
        <v>660</v>
      </c>
      <c r="I276" s="6">
        <v>110</v>
      </c>
      <c r="J276" s="7">
        <v>0.39</v>
      </c>
      <c r="K276" s="7">
        <v>0.28000000000000003</v>
      </c>
      <c r="L276" s="7">
        <v>0.28000000000000003</v>
      </c>
      <c r="M276" s="7">
        <v>0.69</v>
      </c>
      <c r="N276" s="15">
        <v>0.12</v>
      </c>
    </row>
    <row r="277" spans="1:14" x14ac:dyDescent="0.35">
      <c r="A277" s="5" t="s">
        <v>315</v>
      </c>
      <c r="B277" t="s">
        <v>421</v>
      </c>
      <c r="C277" s="6">
        <v>675</v>
      </c>
      <c r="D277" s="7">
        <v>0.01</v>
      </c>
      <c r="E277" s="6">
        <v>410</v>
      </c>
      <c r="F277" s="6">
        <v>135</v>
      </c>
      <c r="G277" s="6">
        <v>80</v>
      </c>
      <c r="H277" s="6">
        <v>565</v>
      </c>
      <c r="I277" s="6">
        <v>50</v>
      </c>
      <c r="J277" s="7">
        <v>0.61</v>
      </c>
      <c r="K277" s="7">
        <v>0.2</v>
      </c>
      <c r="L277" s="7">
        <v>0.12</v>
      </c>
      <c r="M277" s="7">
        <v>0.84</v>
      </c>
      <c r="N277" s="15">
        <v>7.0000000000000007E-2</v>
      </c>
    </row>
    <row r="278" spans="1:14" x14ac:dyDescent="0.35">
      <c r="A278" s="5" t="s">
        <v>315</v>
      </c>
      <c r="B278" t="s">
        <v>422</v>
      </c>
      <c r="C278" s="6">
        <v>570</v>
      </c>
      <c r="D278" s="7">
        <v>0.01</v>
      </c>
      <c r="E278" s="6">
        <v>345</v>
      </c>
      <c r="F278" s="6">
        <v>115</v>
      </c>
      <c r="G278" s="6">
        <v>65</v>
      </c>
      <c r="H278" s="6">
        <v>465</v>
      </c>
      <c r="I278" s="6">
        <v>55</v>
      </c>
      <c r="J278" s="7">
        <v>0.61</v>
      </c>
      <c r="K278" s="7">
        <v>0.21</v>
      </c>
      <c r="L278" s="7">
        <v>0.12</v>
      </c>
      <c r="M278" s="7">
        <v>0.82</v>
      </c>
      <c r="N278" s="15">
        <v>0.1</v>
      </c>
    </row>
    <row r="279" spans="1:14" x14ac:dyDescent="0.35">
      <c r="A279" s="5" t="s">
        <v>315</v>
      </c>
      <c r="B279" t="s">
        <v>423</v>
      </c>
      <c r="C279" s="6">
        <v>105</v>
      </c>
      <c r="D279" s="7">
        <v>0.01</v>
      </c>
      <c r="E279" s="6">
        <v>65</v>
      </c>
      <c r="F279" s="6">
        <v>25</v>
      </c>
      <c r="G279" s="6">
        <v>10</v>
      </c>
      <c r="H279" s="6">
        <v>90</v>
      </c>
      <c r="I279" s="6">
        <v>5</v>
      </c>
      <c r="J279" s="7">
        <v>0.62</v>
      </c>
      <c r="K279" s="7">
        <v>0.23</v>
      </c>
      <c r="L279" s="7">
        <v>0.1</v>
      </c>
      <c r="M279" s="7">
        <v>0.86</v>
      </c>
      <c r="N279" s="15">
        <v>0.04</v>
      </c>
    </row>
    <row r="280" spans="1:14" x14ac:dyDescent="0.35">
      <c r="A280" s="5" t="s">
        <v>315</v>
      </c>
      <c r="B280" t="s">
        <v>424</v>
      </c>
      <c r="C280" s="6">
        <v>6250</v>
      </c>
      <c r="D280" s="7">
        <v>0.01</v>
      </c>
      <c r="E280" s="6">
        <v>2570</v>
      </c>
      <c r="F280" s="6">
        <v>1885</v>
      </c>
      <c r="G280" s="6">
        <v>1340</v>
      </c>
      <c r="H280" s="6">
        <v>4065</v>
      </c>
      <c r="I280" s="6">
        <v>640</v>
      </c>
      <c r="J280" s="7">
        <v>0.41</v>
      </c>
      <c r="K280" s="7">
        <v>0.3</v>
      </c>
      <c r="L280" s="7">
        <v>0.21</v>
      </c>
      <c r="M280" s="7">
        <v>0.65</v>
      </c>
      <c r="N280" s="15">
        <v>0.1</v>
      </c>
    </row>
    <row r="281" spans="1:14" x14ac:dyDescent="0.35">
      <c r="A281" s="5" t="s">
        <v>316</v>
      </c>
      <c r="B281" t="s">
        <v>416</v>
      </c>
      <c r="C281" s="6">
        <v>465</v>
      </c>
      <c r="D281" s="7">
        <v>0.02</v>
      </c>
      <c r="E281" s="6">
        <v>445</v>
      </c>
      <c r="F281" s="6">
        <v>0</v>
      </c>
      <c r="G281" s="6">
        <v>0</v>
      </c>
      <c r="H281" s="6">
        <v>0</v>
      </c>
      <c r="I281" s="6">
        <v>20</v>
      </c>
      <c r="J281" s="7">
        <v>0.96</v>
      </c>
      <c r="K281" s="7">
        <v>0</v>
      </c>
      <c r="L281" s="7">
        <v>0</v>
      </c>
      <c r="M281" s="7">
        <v>0</v>
      </c>
      <c r="N281" s="15">
        <v>0.04</v>
      </c>
    </row>
    <row r="282" spans="1:14" x14ac:dyDescent="0.35">
      <c r="A282" s="5" t="s">
        <v>316</v>
      </c>
      <c r="B282" t="s">
        <v>417</v>
      </c>
      <c r="C282" s="6">
        <v>3185</v>
      </c>
      <c r="D282" s="7">
        <v>0.02</v>
      </c>
      <c r="E282" s="6">
        <v>775</v>
      </c>
      <c r="F282" s="6">
        <v>1205</v>
      </c>
      <c r="G282" s="6">
        <v>675</v>
      </c>
      <c r="H282" s="6">
        <v>1270</v>
      </c>
      <c r="I282" s="6">
        <v>500</v>
      </c>
      <c r="J282" s="7">
        <v>0.24</v>
      </c>
      <c r="K282" s="7">
        <v>0.38</v>
      </c>
      <c r="L282" s="7">
        <v>0.21</v>
      </c>
      <c r="M282" s="7">
        <v>0.4</v>
      </c>
      <c r="N282" s="15">
        <v>0.16</v>
      </c>
    </row>
    <row r="283" spans="1:14" x14ac:dyDescent="0.35">
      <c r="A283" s="5" t="s">
        <v>316</v>
      </c>
      <c r="B283" t="s">
        <v>418</v>
      </c>
      <c r="C283" s="6">
        <v>2725</v>
      </c>
      <c r="D283" s="7">
        <v>0.02</v>
      </c>
      <c r="E283" s="6">
        <v>735</v>
      </c>
      <c r="F283" s="6">
        <v>840</v>
      </c>
      <c r="G283" s="6">
        <v>760</v>
      </c>
      <c r="H283" s="6">
        <v>1825</v>
      </c>
      <c r="I283" s="6">
        <v>330</v>
      </c>
      <c r="J283" s="7">
        <v>0.27</v>
      </c>
      <c r="K283" s="7">
        <v>0.31</v>
      </c>
      <c r="L283" s="7">
        <v>0.28000000000000003</v>
      </c>
      <c r="M283" s="7">
        <v>0.67</v>
      </c>
      <c r="N283" s="15">
        <v>0.12</v>
      </c>
    </row>
    <row r="284" spans="1:14" x14ac:dyDescent="0.35">
      <c r="A284" s="5" t="s">
        <v>316</v>
      </c>
      <c r="B284" t="s">
        <v>419</v>
      </c>
      <c r="C284" s="6">
        <v>2045</v>
      </c>
      <c r="D284" s="7">
        <v>0.02</v>
      </c>
      <c r="E284" s="6">
        <v>770</v>
      </c>
      <c r="F284" s="6">
        <v>620</v>
      </c>
      <c r="G284" s="6">
        <v>570</v>
      </c>
      <c r="H284" s="6">
        <v>1445</v>
      </c>
      <c r="I284" s="6">
        <v>225</v>
      </c>
      <c r="J284" s="7">
        <v>0.38</v>
      </c>
      <c r="K284" s="7">
        <v>0.3</v>
      </c>
      <c r="L284" s="7">
        <v>0.28000000000000003</v>
      </c>
      <c r="M284" s="7">
        <v>0.71</v>
      </c>
      <c r="N284" s="15">
        <v>0.11</v>
      </c>
    </row>
    <row r="285" spans="1:14" x14ac:dyDescent="0.35">
      <c r="A285" s="5" t="s">
        <v>316</v>
      </c>
      <c r="B285" t="s">
        <v>420</v>
      </c>
      <c r="C285" s="6">
        <v>1985</v>
      </c>
      <c r="D285" s="7">
        <v>0.02</v>
      </c>
      <c r="E285" s="6">
        <v>850</v>
      </c>
      <c r="F285" s="6">
        <v>550</v>
      </c>
      <c r="G285" s="6">
        <v>475</v>
      </c>
      <c r="H285" s="6">
        <v>1420</v>
      </c>
      <c r="I285" s="6">
        <v>215</v>
      </c>
      <c r="J285" s="7">
        <v>0.43</v>
      </c>
      <c r="K285" s="7">
        <v>0.28000000000000003</v>
      </c>
      <c r="L285" s="7">
        <v>0.24</v>
      </c>
      <c r="M285" s="7">
        <v>0.71</v>
      </c>
      <c r="N285" s="15">
        <v>0.11</v>
      </c>
    </row>
    <row r="286" spans="1:14" x14ac:dyDescent="0.35">
      <c r="A286" s="5" t="s">
        <v>316</v>
      </c>
      <c r="B286" t="s">
        <v>421</v>
      </c>
      <c r="C286" s="6">
        <v>1240</v>
      </c>
      <c r="D286" s="7">
        <v>0.02</v>
      </c>
      <c r="E286" s="6">
        <v>850</v>
      </c>
      <c r="F286" s="6">
        <v>240</v>
      </c>
      <c r="G286" s="6">
        <v>115</v>
      </c>
      <c r="H286" s="6">
        <v>1095</v>
      </c>
      <c r="I286" s="6">
        <v>75</v>
      </c>
      <c r="J286" s="7">
        <v>0.69</v>
      </c>
      <c r="K286" s="7">
        <v>0.19</v>
      </c>
      <c r="L286" s="7">
        <v>0.09</v>
      </c>
      <c r="M286" s="7">
        <v>0.88</v>
      </c>
      <c r="N286" s="15">
        <v>0.06</v>
      </c>
    </row>
    <row r="287" spans="1:14" x14ac:dyDescent="0.35">
      <c r="A287" s="5" t="s">
        <v>316</v>
      </c>
      <c r="B287" t="s">
        <v>422</v>
      </c>
      <c r="C287" s="6">
        <v>1120</v>
      </c>
      <c r="D287" s="7">
        <v>0.02</v>
      </c>
      <c r="E287" s="6">
        <v>765</v>
      </c>
      <c r="F287" s="6">
        <v>205</v>
      </c>
      <c r="G287" s="6">
        <v>75</v>
      </c>
      <c r="H287" s="6">
        <v>985</v>
      </c>
      <c r="I287" s="6">
        <v>85</v>
      </c>
      <c r="J287" s="7">
        <v>0.68</v>
      </c>
      <c r="K287" s="7">
        <v>0.18</v>
      </c>
      <c r="L287" s="7">
        <v>7.0000000000000007E-2</v>
      </c>
      <c r="M287" s="7">
        <v>0.88</v>
      </c>
      <c r="N287" s="15">
        <v>7.0000000000000007E-2</v>
      </c>
    </row>
    <row r="288" spans="1:14" x14ac:dyDescent="0.35">
      <c r="A288" s="5" t="s">
        <v>316</v>
      </c>
      <c r="B288" t="s">
        <v>423</v>
      </c>
      <c r="C288" s="6">
        <v>245</v>
      </c>
      <c r="D288" s="7">
        <v>0.02</v>
      </c>
      <c r="E288" s="6">
        <v>155</v>
      </c>
      <c r="F288" s="6">
        <v>60</v>
      </c>
      <c r="G288" s="6">
        <v>25</v>
      </c>
      <c r="H288" s="6">
        <v>215</v>
      </c>
      <c r="I288" s="6">
        <v>15</v>
      </c>
      <c r="J288" s="7">
        <v>0.63</v>
      </c>
      <c r="K288" s="7">
        <v>0.24</v>
      </c>
      <c r="L288" s="7">
        <v>0.11</v>
      </c>
      <c r="M288" s="7">
        <v>0.87</v>
      </c>
      <c r="N288" s="15">
        <v>0.05</v>
      </c>
    </row>
    <row r="289" spans="1:14" x14ac:dyDescent="0.35">
      <c r="A289" s="5" t="s">
        <v>316</v>
      </c>
      <c r="B289" t="s">
        <v>424</v>
      </c>
      <c r="C289" s="6">
        <v>13015</v>
      </c>
      <c r="D289" s="7">
        <v>0.02</v>
      </c>
      <c r="E289" s="6">
        <v>5355</v>
      </c>
      <c r="F289" s="6">
        <v>3720</v>
      </c>
      <c r="G289" s="6">
        <v>2705</v>
      </c>
      <c r="H289" s="6">
        <v>8250</v>
      </c>
      <c r="I289" s="6">
        <v>1460</v>
      </c>
      <c r="J289" s="7">
        <v>0.41</v>
      </c>
      <c r="K289" s="7">
        <v>0.28999999999999998</v>
      </c>
      <c r="L289" s="7">
        <v>0.21</v>
      </c>
      <c r="M289" s="7">
        <v>0.63</v>
      </c>
      <c r="N289" s="15">
        <v>0.11</v>
      </c>
    </row>
    <row r="290" spans="1:14" x14ac:dyDescent="0.35">
      <c r="A290" s="5" t="s">
        <v>317</v>
      </c>
      <c r="B290" t="s">
        <v>416</v>
      </c>
      <c r="C290" s="6">
        <v>685</v>
      </c>
      <c r="D290" s="7">
        <v>0.04</v>
      </c>
      <c r="E290" s="6">
        <v>660</v>
      </c>
      <c r="F290" s="6">
        <v>0</v>
      </c>
      <c r="G290" s="6">
        <v>0</v>
      </c>
      <c r="H290" s="6">
        <v>0</v>
      </c>
      <c r="I290" s="6">
        <v>25</v>
      </c>
      <c r="J290" s="7">
        <v>0.96</v>
      </c>
      <c r="K290" s="7">
        <v>0</v>
      </c>
      <c r="L290" s="7">
        <v>0</v>
      </c>
      <c r="M290" s="7">
        <v>0</v>
      </c>
      <c r="N290" s="15">
        <v>0.04</v>
      </c>
    </row>
    <row r="291" spans="1:14" x14ac:dyDescent="0.35">
      <c r="A291" s="5" t="s">
        <v>317</v>
      </c>
      <c r="B291" t="s">
        <v>417</v>
      </c>
      <c r="C291" s="6">
        <v>4885</v>
      </c>
      <c r="D291" s="7">
        <v>0.04</v>
      </c>
      <c r="E291" s="6">
        <v>1105</v>
      </c>
      <c r="F291" s="6">
        <v>1900</v>
      </c>
      <c r="G291" s="6">
        <v>1165</v>
      </c>
      <c r="H291" s="6">
        <v>1935</v>
      </c>
      <c r="I291" s="6">
        <v>675</v>
      </c>
      <c r="J291" s="7">
        <v>0.23</v>
      </c>
      <c r="K291" s="7">
        <v>0.39</v>
      </c>
      <c r="L291" s="7">
        <v>0.24</v>
      </c>
      <c r="M291" s="7">
        <v>0.4</v>
      </c>
      <c r="N291" s="15">
        <v>0.14000000000000001</v>
      </c>
    </row>
    <row r="292" spans="1:14" x14ac:dyDescent="0.35">
      <c r="A292" s="5" t="s">
        <v>317</v>
      </c>
      <c r="B292" t="s">
        <v>418</v>
      </c>
      <c r="C292" s="6">
        <v>4495</v>
      </c>
      <c r="D292" s="7">
        <v>0.04</v>
      </c>
      <c r="E292" s="6">
        <v>1240</v>
      </c>
      <c r="F292" s="6">
        <v>1425</v>
      </c>
      <c r="G292" s="6">
        <v>1360</v>
      </c>
      <c r="H292" s="6">
        <v>2930</v>
      </c>
      <c r="I292" s="6">
        <v>530</v>
      </c>
      <c r="J292" s="7">
        <v>0.28000000000000003</v>
      </c>
      <c r="K292" s="7">
        <v>0.32</v>
      </c>
      <c r="L292" s="7">
        <v>0.3</v>
      </c>
      <c r="M292" s="7">
        <v>0.65</v>
      </c>
      <c r="N292" s="15">
        <v>0.12</v>
      </c>
    </row>
    <row r="293" spans="1:14" x14ac:dyDescent="0.35">
      <c r="A293" s="5" t="s">
        <v>317</v>
      </c>
      <c r="B293" t="s">
        <v>419</v>
      </c>
      <c r="C293" s="6">
        <v>3250</v>
      </c>
      <c r="D293" s="7">
        <v>0.04</v>
      </c>
      <c r="E293" s="6">
        <v>1215</v>
      </c>
      <c r="F293" s="6">
        <v>1000</v>
      </c>
      <c r="G293" s="6">
        <v>930</v>
      </c>
      <c r="H293" s="6">
        <v>2305</v>
      </c>
      <c r="I293" s="6">
        <v>265</v>
      </c>
      <c r="J293" s="7">
        <v>0.37</v>
      </c>
      <c r="K293" s="7">
        <v>0.31</v>
      </c>
      <c r="L293" s="7">
        <v>0.28999999999999998</v>
      </c>
      <c r="M293" s="7">
        <v>0.71</v>
      </c>
      <c r="N293" s="15">
        <v>0.08</v>
      </c>
    </row>
    <row r="294" spans="1:14" x14ac:dyDescent="0.35">
      <c r="A294" s="5" t="s">
        <v>317</v>
      </c>
      <c r="B294" t="s">
        <v>420</v>
      </c>
      <c r="C294" s="6">
        <v>3380</v>
      </c>
      <c r="D294" s="7">
        <v>0.04</v>
      </c>
      <c r="E294" s="6">
        <v>1430</v>
      </c>
      <c r="F294" s="6">
        <v>910</v>
      </c>
      <c r="G294" s="6">
        <v>905</v>
      </c>
      <c r="H294" s="6">
        <v>2350</v>
      </c>
      <c r="I294" s="6">
        <v>375</v>
      </c>
      <c r="J294" s="7">
        <v>0.42</v>
      </c>
      <c r="K294" s="7">
        <v>0.27</v>
      </c>
      <c r="L294" s="7">
        <v>0.27</v>
      </c>
      <c r="M294" s="7">
        <v>0.7</v>
      </c>
      <c r="N294" s="15">
        <v>0.11</v>
      </c>
    </row>
    <row r="295" spans="1:14" x14ac:dyDescent="0.35">
      <c r="A295" s="5" t="s">
        <v>317</v>
      </c>
      <c r="B295" t="s">
        <v>421</v>
      </c>
      <c r="C295" s="6">
        <v>1910</v>
      </c>
      <c r="D295" s="7">
        <v>0.04</v>
      </c>
      <c r="E295" s="6">
        <v>1185</v>
      </c>
      <c r="F295" s="6">
        <v>430</v>
      </c>
      <c r="G295" s="6">
        <v>190</v>
      </c>
      <c r="H295" s="6">
        <v>1620</v>
      </c>
      <c r="I295" s="6">
        <v>155</v>
      </c>
      <c r="J295" s="7">
        <v>0.62</v>
      </c>
      <c r="K295" s="7">
        <v>0.22</v>
      </c>
      <c r="L295" s="7">
        <v>0.1</v>
      </c>
      <c r="M295" s="7">
        <v>0.85</v>
      </c>
      <c r="N295" s="15">
        <v>0.08</v>
      </c>
    </row>
    <row r="296" spans="1:14" x14ac:dyDescent="0.35">
      <c r="A296" s="5" t="s">
        <v>317</v>
      </c>
      <c r="B296" t="s">
        <v>422</v>
      </c>
      <c r="C296" s="6">
        <v>1785</v>
      </c>
      <c r="D296" s="7">
        <v>0.04</v>
      </c>
      <c r="E296" s="6">
        <v>1115</v>
      </c>
      <c r="F296" s="6">
        <v>415</v>
      </c>
      <c r="G296" s="6">
        <v>120</v>
      </c>
      <c r="H296" s="6">
        <v>1540</v>
      </c>
      <c r="I296" s="6">
        <v>145</v>
      </c>
      <c r="J296" s="7">
        <v>0.63</v>
      </c>
      <c r="K296" s="7">
        <v>0.23</v>
      </c>
      <c r="L296" s="7">
        <v>7.0000000000000007E-2</v>
      </c>
      <c r="M296" s="7">
        <v>0.86</v>
      </c>
      <c r="N296" s="15">
        <v>0.08</v>
      </c>
    </row>
    <row r="297" spans="1:14" x14ac:dyDescent="0.35">
      <c r="A297" s="5" t="s">
        <v>317</v>
      </c>
      <c r="B297" t="s">
        <v>423</v>
      </c>
      <c r="C297" s="6">
        <v>430</v>
      </c>
      <c r="D297" s="7">
        <v>0.04</v>
      </c>
      <c r="E297" s="6">
        <v>225</v>
      </c>
      <c r="F297" s="6">
        <v>100</v>
      </c>
      <c r="G297" s="6">
        <v>55</v>
      </c>
      <c r="H297" s="6">
        <v>335</v>
      </c>
      <c r="I297" s="6">
        <v>50</v>
      </c>
      <c r="J297" s="7">
        <v>0.53</v>
      </c>
      <c r="K297" s="7">
        <v>0.23</v>
      </c>
      <c r="L297" s="7">
        <v>0.13</v>
      </c>
      <c r="M297" s="7">
        <v>0.78</v>
      </c>
      <c r="N297" s="15">
        <v>0.12</v>
      </c>
    </row>
    <row r="298" spans="1:14" x14ac:dyDescent="0.35">
      <c r="A298" s="5" t="s">
        <v>317</v>
      </c>
      <c r="B298" t="s">
        <v>424</v>
      </c>
      <c r="C298" s="6">
        <v>20820</v>
      </c>
      <c r="D298" s="7">
        <v>0.04</v>
      </c>
      <c r="E298" s="6">
        <v>8185</v>
      </c>
      <c r="F298" s="6">
        <v>6175</v>
      </c>
      <c r="G298" s="6">
        <v>4725</v>
      </c>
      <c r="H298" s="6">
        <v>13015</v>
      </c>
      <c r="I298" s="6">
        <v>2210</v>
      </c>
      <c r="J298" s="7">
        <v>0.39</v>
      </c>
      <c r="K298" s="7">
        <v>0.3</v>
      </c>
      <c r="L298" s="7">
        <v>0.23</v>
      </c>
      <c r="M298" s="7">
        <v>0.63</v>
      </c>
      <c r="N298" s="15">
        <v>0.11</v>
      </c>
    </row>
    <row r="299" spans="1:14" x14ac:dyDescent="0.35">
      <c r="A299" s="5" t="s">
        <v>318</v>
      </c>
      <c r="B299" t="s">
        <v>416</v>
      </c>
      <c r="C299" s="6">
        <v>1960</v>
      </c>
      <c r="D299" s="7">
        <v>0.1</v>
      </c>
      <c r="E299" s="6">
        <v>1905</v>
      </c>
      <c r="F299" s="6">
        <v>0</v>
      </c>
      <c r="G299" s="6">
        <v>0</v>
      </c>
      <c r="H299" s="6">
        <v>0</v>
      </c>
      <c r="I299" s="6">
        <v>55</v>
      </c>
      <c r="J299" s="7">
        <v>0.97</v>
      </c>
      <c r="K299" s="7">
        <v>0</v>
      </c>
      <c r="L299" s="7">
        <v>0</v>
      </c>
      <c r="M299" s="7">
        <v>0</v>
      </c>
      <c r="N299" s="15">
        <v>0.03</v>
      </c>
    </row>
    <row r="300" spans="1:14" x14ac:dyDescent="0.35">
      <c r="A300" s="5" t="s">
        <v>318</v>
      </c>
      <c r="B300" t="s">
        <v>417</v>
      </c>
      <c r="C300" s="6">
        <v>6815</v>
      </c>
      <c r="D300" s="7">
        <v>0.05</v>
      </c>
      <c r="E300" s="6">
        <v>3945</v>
      </c>
      <c r="F300" s="6">
        <v>1725</v>
      </c>
      <c r="G300" s="6">
        <v>635</v>
      </c>
      <c r="H300" s="6">
        <v>3895</v>
      </c>
      <c r="I300" s="6">
        <v>575</v>
      </c>
      <c r="J300" s="7">
        <v>0.57999999999999996</v>
      </c>
      <c r="K300" s="7">
        <v>0.25</v>
      </c>
      <c r="L300" s="7">
        <v>0.09</v>
      </c>
      <c r="M300" s="7">
        <v>0.56999999999999995</v>
      </c>
      <c r="N300" s="15">
        <v>0.08</v>
      </c>
    </row>
    <row r="301" spans="1:14" x14ac:dyDescent="0.35">
      <c r="A301" s="5" t="s">
        <v>318</v>
      </c>
      <c r="B301" t="s">
        <v>418</v>
      </c>
      <c r="C301" s="6">
        <v>2640</v>
      </c>
      <c r="D301" s="7">
        <v>0.02</v>
      </c>
      <c r="E301" s="6">
        <v>1395</v>
      </c>
      <c r="F301" s="6">
        <v>695</v>
      </c>
      <c r="G301" s="6">
        <v>285</v>
      </c>
      <c r="H301" s="6">
        <v>2200</v>
      </c>
      <c r="I301" s="6">
        <v>225</v>
      </c>
      <c r="J301" s="7">
        <v>0.53</v>
      </c>
      <c r="K301" s="7">
        <v>0.26</v>
      </c>
      <c r="L301" s="7">
        <v>0.11</v>
      </c>
      <c r="M301" s="7">
        <v>0.83</v>
      </c>
      <c r="N301" s="15">
        <v>0.08</v>
      </c>
    </row>
    <row r="302" spans="1:14" x14ac:dyDescent="0.35">
      <c r="A302" s="5" t="s">
        <v>318</v>
      </c>
      <c r="B302" t="s">
        <v>419</v>
      </c>
      <c r="C302" s="6">
        <v>940</v>
      </c>
      <c r="D302" s="7">
        <v>0.01</v>
      </c>
      <c r="E302" s="6">
        <v>375</v>
      </c>
      <c r="F302" s="6">
        <v>300</v>
      </c>
      <c r="G302" s="6">
        <v>185</v>
      </c>
      <c r="H302" s="6">
        <v>720</v>
      </c>
      <c r="I302" s="6">
        <v>85</v>
      </c>
      <c r="J302" s="7">
        <v>0.4</v>
      </c>
      <c r="K302" s="7">
        <v>0.32</v>
      </c>
      <c r="L302" s="7">
        <v>0.2</v>
      </c>
      <c r="M302" s="7">
        <v>0.76</v>
      </c>
      <c r="N302" s="15">
        <v>0.09</v>
      </c>
    </row>
    <row r="303" spans="1:14" x14ac:dyDescent="0.35">
      <c r="A303" s="5" t="s">
        <v>318</v>
      </c>
      <c r="B303" t="s">
        <v>420</v>
      </c>
      <c r="C303" s="6">
        <v>775</v>
      </c>
      <c r="D303" s="7">
        <v>0.01</v>
      </c>
      <c r="E303" s="6">
        <v>355</v>
      </c>
      <c r="F303" s="6">
        <v>195</v>
      </c>
      <c r="G303" s="6">
        <v>125</v>
      </c>
      <c r="H303" s="6">
        <v>595</v>
      </c>
      <c r="I303" s="6">
        <v>80</v>
      </c>
      <c r="J303" s="7">
        <v>0.46</v>
      </c>
      <c r="K303" s="7">
        <v>0.25</v>
      </c>
      <c r="L303" s="7">
        <v>0.16</v>
      </c>
      <c r="M303" s="7">
        <v>0.77</v>
      </c>
      <c r="N303" s="15">
        <v>0.1</v>
      </c>
    </row>
    <row r="304" spans="1:14" x14ac:dyDescent="0.35">
      <c r="A304" s="5" t="s">
        <v>318</v>
      </c>
      <c r="B304" t="s">
        <v>421</v>
      </c>
      <c r="C304" s="6">
        <v>450</v>
      </c>
      <c r="D304" s="7">
        <v>0.01</v>
      </c>
      <c r="E304" s="6">
        <v>265</v>
      </c>
      <c r="F304" s="6">
        <v>100</v>
      </c>
      <c r="G304" s="6">
        <v>50</v>
      </c>
      <c r="H304" s="6">
        <v>395</v>
      </c>
      <c r="I304" s="6">
        <v>35</v>
      </c>
      <c r="J304" s="7">
        <v>0.59</v>
      </c>
      <c r="K304" s="7">
        <v>0.22</v>
      </c>
      <c r="L304" s="7">
        <v>0.11</v>
      </c>
      <c r="M304" s="7">
        <v>0.88</v>
      </c>
      <c r="N304" s="15">
        <v>7.0000000000000007E-2</v>
      </c>
    </row>
    <row r="305" spans="1:14" x14ac:dyDescent="0.35">
      <c r="A305" s="5" t="s">
        <v>318</v>
      </c>
      <c r="B305" t="s">
        <v>422</v>
      </c>
      <c r="C305" s="6">
        <v>330</v>
      </c>
      <c r="D305" s="7">
        <v>0.01</v>
      </c>
      <c r="E305" s="6">
        <v>220</v>
      </c>
      <c r="F305" s="6">
        <v>65</v>
      </c>
      <c r="G305" s="6">
        <v>25</v>
      </c>
      <c r="H305" s="6">
        <v>285</v>
      </c>
      <c r="I305" s="6">
        <v>20</v>
      </c>
      <c r="J305" s="7">
        <v>0.67</v>
      </c>
      <c r="K305" s="7">
        <v>0.19</v>
      </c>
      <c r="L305" s="7">
        <v>0.08</v>
      </c>
      <c r="M305" s="7">
        <v>0.87</v>
      </c>
      <c r="N305" s="15">
        <v>7.0000000000000007E-2</v>
      </c>
    </row>
    <row r="306" spans="1:14" x14ac:dyDescent="0.35">
      <c r="A306" s="5" t="s">
        <v>318</v>
      </c>
      <c r="B306" t="s">
        <v>423</v>
      </c>
      <c r="C306" s="6">
        <v>35</v>
      </c>
      <c r="D306" s="7">
        <v>0</v>
      </c>
      <c r="E306" s="6">
        <v>20</v>
      </c>
      <c r="F306" s="6">
        <v>10</v>
      </c>
      <c r="G306" s="6">
        <v>0</v>
      </c>
      <c r="H306" s="6">
        <v>30</v>
      </c>
      <c r="I306" s="6">
        <v>5</v>
      </c>
      <c r="J306" s="7">
        <v>0.59</v>
      </c>
      <c r="K306" s="7">
        <v>0.24</v>
      </c>
      <c r="L306" s="7">
        <v>0</v>
      </c>
      <c r="M306" s="7">
        <v>0.91</v>
      </c>
      <c r="N306" s="15">
        <v>0.09</v>
      </c>
    </row>
    <row r="307" spans="1:14" x14ac:dyDescent="0.35">
      <c r="A307" s="5" t="s">
        <v>318</v>
      </c>
      <c r="B307" t="s">
        <v>424</v>
      </c>
      <c r="C307" s="6">
        <v>13945</v>
      </c>
      <c r="D307" s="7">
        <v>0.03</v>
      </c>
      <c r="E307" s="6">
        <v>8485</v>
      </c>
      <c r="F307" s="6">
        <v>3090</v>
      </c>
      <c r="G307" s="6">
        <v>1310</v>
      </c>
      <c r="H307" s="6">
        <v>8115</v>
      </c>
      <c r="I307" s="6">
        <v>1075</v>
      </c>
      <c r="J307" s="7">
        <v>0.61</v>
      </c>
      <c r="K307" s="7">
        <v>0.22</v>
      </c>
      <c r="L307" s="7">
        <v>0.09</v>
      </c>
      <c r="M307" s="7">
        <v>0.57999999999999996</v>
      </c>
      <c r="N307" s="15">
        <v>0.08</v>
      </c>
    </row>
    <row r="308" spans="1:14" x14ac:dyDescent="0.35">
      <c r="A308" s="5" t="s">
        <v>319</v>
      </c>
      <c r="B308" t="s">
        <v>416</v>
      </c>
      <c r="C308" s="6">
        <v>55</v>
      </c>
      <c r="D308" s="7">
        <v>0</v>
      </c>
      <c r="E308" s="6">
        <v>45</v>
      </c>
      <c r="F308" s="6">
        <v>0</v>
      </c>
      <c r="G308" s="6">
        <v>0</v>
      </c>
      <c r="H308" s="6">
        <v>0</v>
      </c>
      <c r="I308" s="6">
        <v>10</v>
      </c>
      <c r="J308" s="7">
        <v>0.84</v>
      </c>
      <c r="K308" s="7">
        <v>0</v>
      </c>
      <c r="L308" s="7">
        <v>0</v>
      </c>
      <c r="M308" s="7">
        <v>0</v>
      </c>
      <c r="N308" s="15">
        <v>0.16</v>
      </c>
    </row>
    <row r="309" spans="1:14" x14ac:dyDescent="0.35">
      <c r="A309" s="5" t="s">
        <v>319</v>
      </c>
      <c r="B309" t="s">
        <v>417</v>
      </c>
      <c r="C309" s="6">
        <v>225</v>
      </c>
      <c r="D309" s="7">
        <v>0</v>
      </c>
      <c r="E309" s="6">
        <v>90</v>
      </c>
      <c r="F309" s="6">
        <v>75</v>
      </c>
      <c r="G309" s="6">
        <v>35</v>
      </c>
      <c r="H309" s="6">
        <v>105</v>
      </c>
      <c r="I309" s="6">
        <v>30</v>
      </c>
      <c r="J309" s="7">
        <v>0.4</v>
      </c>
      <c r="K309" s="7">
        <v>0.34</v>
      </c>
      <c r="L309" s="7">
        <v>0.15</v>
      </c>
      <c r="M309" s="7">
        <v>0.47</v>
      </c>
      <c r="N309" s="15">
        <v>0.12</v>
      </c>
    </row>
    <row r="310" spans="1:14" x14ac:dyDescent="0.35">
      <c r="A310" s="5" t="s">
        <v>319</v>
      </c>
      <c r="B310" t="s">
        <v>418</v>
      </c>
      <c r="C310" s="6">
        <v>230</v>
      </c>
      <c r="D310" s="7">
        <v>0</v>
      </c>
      <c r="E310" s="6">
        <v>75</v>
      </c>
      <c r="F310" s="6">
        <v>85</v>
      </c>
      <c r="G310" s="6">
        <v>55</v>
      </c>
      <c r="H310" s="6">
        <v>170</v>
      </c>
      <c r="I310" s="6">
        <v>25</v>
      </c>
      <c r="J310" s="7">
        <v>0.32</v>
      </c>
      <c r="K310" s="7">
        <v>0.38</v>
      </c>
      <c r="L310" s="7">
        <v>0.24</v>
      </c>
      <c r="M310" s="7">
        <v>0.73</v>
      </c>
      <c r="N310" s="15">
        <v>0.12</v>
      </c>
    </row>
    <row r="311" spans="1:14" x14ac:dyDescent="0.35">
      <c r="A311" s="5" t="s">
        <v>319</v>
      </c>
      <c r="B311" t="s">
        <v>419</v>
      </c>
      <c r="C311" s="6">
        <v>170</v>
      </c>
      <c r="D311" s="7">
        <v>0</v>
      </c>
      <c r="E311" s="6">
        <v>55</v>
      </c>
      <c r="F311" s="6">
        <v>55</v>
      </c>
      <c r="G311" s="6">
        <v>50</v>
      </c>
      <c r="H311" s="6">
        <v>120</v>
      </c>
      <c r="I311" s="6">
        <v>10</v>
      </c>
      <c r="J311" s="7">
        <v>0.33</v>
      </c>
      <c r="K311" s="7">
        <v>0.32</v>
      </c>
      <c r="L311" s="7">
        <v>0.3</v>
      </c>
      <c r="M311" s="7">
        <v>0.7</v>
      </c>
      <c r="N311" s="15">
        <v>7.0000000000000007E-2</v>
      </c>
    </row>
    <row r="312" spans="1:14" x14ac:dyDescent="0.35">
      <c r="A312" s="5" t="s">
        <v>319</v>
      </c>
      <c r="B312" t="s">
        <v>420</v>
      </c>
      <c r="C312" s="6">
        <v>155</v>
      </c>
      <c r="D312" s="7">
        <v>0</v>
      </c>
      <c r="E312" s="6">
        <v>55</v>
      </c>
      <c r="F312" s="6">
        <v>40</v>
      </c>
      <c r="G312" s="6">
        <v>30</v>
      </c>
      <c r="H312" s="6">
        <v>100</v>
      </c>
      <c r="I312" s="6">
        <v>25</v>
      </c>
      <c r="J312" s="7">
        <v>0.35</v>
      </c>
      <c r="K312" s="7">
        <v>0.24</v>
      </c>
      <c r="L312" s="7">
        <v>0.21</v>
      </c>
      <c r="M312" s="7">
        <v>0.65</v>
      </c>
      <c r="N312" s="15">
        <v>0.17</v>
      </c>
    </row>
    <row r="313" spans="1:14" x14ac:dyDescent="0.35">
      <c r="A313" s="5" t="s">
        <v>319</v>
      </c>
      <c r="B313" t="s">
        <v>421</v>
      </c>
      <c r="C313" s="6">
        <v>85</v>
      </c>
      <c r="D313" s="7">
        <v>0</v>
      </c>
      <c r="E313" s="6">
        <v>45</v>
      </c>
      <c r="F313" s="6">
        <v>20</v>
      </c>
      <c r="G313" s="6">
        <v>5</v>
      </c>
      <c r="H313" s="6">
        <v>70</v>
      </c>
      <c r="I313" s="6">
        <v>10</v>
      </c>
      <c r="J313" s="7">
        <v>0.55000000000000004</v>
      </c>
      <c r="K313" s="7">
        <v>0.22</v>
      </c>
      <c r="L313" s="7">
        <v>0.08</v>
      </c>
      <c r="M313" s="7">
        <v>0.79</v>
      </c>
      <c r="N313" s="15">
        <v>0.12</v>
      </c>
    </row>
    <row r="314" spans="1:14" x14ac:dyDescent="0.35">
      <c r="A314" s="5" t="s">
        <v>319</v>
      </c>
      <c r="B314" t="s">
        <v>422</v>
      </c>
      <c r="C314" s="6">
        <v>140</v>
      </c>
      <c r="D314" s="7">
        <v>0</v>
      </c>
      <c r="E314" s="6">
        <v>65</v>
      </c>
      <c r="F314" s="6">
        <v>25</v>
      </c>
      <c r="G314" s="6">
        <v>20</v>
      </c>
      <c r="H314" s="6">
        <v>110</v>
      </c>
      <c r="I314" s="6">
        <v>20</v>
      </c>
      <c r="J314" s="7">
        <v>0.46</v>
      </c>
      <c r="K314" s="7">
        <v>0.17</v>
      </c>
      <c r="L314" s="7">
        <v>0.13</v>
      </c>
      <c r="M314" s="7">
        <v>0.78</v>
      </c>
      <c r="N314" s="15">
        <v>0.14000000000000001</v>
      </c>
    </row>
    <row r="315" spans="1:14" x14ac:dyDescent="0.35">
      <c r="A315" s="5" t="s">
        <v>319</v>
      </c>
      <c r="B315" t="s">
        <v>423</v>
      </c>
      <c r="C315" s="6">
        <v>40</v>
      </c>
      <c r="D315" s="7">
        <v>0</v>
      </c>
      <c r="E315" s="6">
        <v>15</v>
      </c>
      <c r="F315" s="6">
        <v>10</v>
      </c>
      <c r="G315" s="6" t="s">
        <v>476</v>
      </c>
      <c r="H315" s="6">
        <v>30</v>
      </c>
      <c r="I315" s="6">
        <v>5</v>
      </c>
      <c r="J315" s="7">
        <v>0.45</v>
      </c>
      <c r="K315" s="7">
        <v>0.28999999999999998</v>
      </c>
      <c r="L315" s="6" t="s">
        <v>476</v>
      </c>
      <c r="M315" s="7">
        <v>0.82</v>
      </c>
      <c r="N315" s="23" t="s">
        <v>476</v>
      </c>
    </row>
    <row r="316" spans="1:14" x14ac:dyDescent="0.35">
      <c r="A316" s="5" t="s">
        <v>319</v>
      </c>
      <c r="B316" t="s">
        <v>424</v>
      </c>
      <c r="C316" s="6">
        <v>1100</v>
      </c>
      <c r="D316" s="7">
        <v>0</v>
      </c>
      <c r="E316" s="6">
        <v>450</v>
      </c>
      <c r="F316" s="6">
        <v>310</v>
      </c>
      <c r="G316" s="6">
        <v>200</v>
      </c>
      <c r="H316" s="6">
        <v>700</v>
      </c>
      <c r="I316" s="6">
        <v>135</v>
      </c>
      <c r="J316" s="7">
        <v>0.41</v>
      </c>
      <c r="K316" s="7">
        <v>0.28000000000000003</v>
      </c>
      <c r="L316" s="7">
        <v>0.18</v>
      </c>
      <c r="M316" s="7">
        <v>0.64</v>
      </c>
      <c r="N316" s="15">
        <v>0.12</v>
      </c>
    </row>
    <row r="317" spans="1:14" x14ac:dyDescent="0.35">
      <c r="A317" s="5" t="s">
        <v>320</v>
      </c>
      <c r="B317" t="s">
        <v>416</v>
      </c>
      <c r="C317" s="6">
        <v>25</v>
      </c>
      <c r="D317" s="7">
        <v>0</v>
      </c>
      <c r="E317" s="6">
        <v>25</v>
      </c>
      <c r="F317" s="6">
        <v>0</v>
      </c>
      <c r="G317" s="6">
        <v>0</v>
      </c>
      <c r="H317" s="6">
        <v>0</v>
      </c>
      <c r="I317" s="6">
        <v>0</v>
      </c>
      <c r="J317" s="7">
        <v>1</v>
      </c>
      <c r="K317" s="7">
        <v>0</v>
      </c>
      <c r="L317" s="7">
        <v>0</v>
      </c>
      <c r="M317" s="7">
        <v>0</v>
      </c>
      <c r="N317" s="15">
        <v>0</v>
      </c>
    </row>
    <row r="318" spans="1:14" x14ac:dyDescent="0.35">
      <c r="A318" s="5" t="s">
        <v>320</v>
      </c>
      <c r="B318" t="s">
        <v>417</v>
      </c>
      <c r="C318" s="6">
        <v>205</v>
      </c>
      <c r="D318" s="7">
        <v>0</v>
      </c>
      <c r="E318" s="6">
        <v>60</v>
      </c>
      <c r="F318" s="6">
        <v>85</v>
      </c>
      <c r="G318" s="6">
        <v>40</v>
      </c>
      <c r="H318" s="6">
        <v>110</v>
      </c>
      <c r="I318" s="6">
        <v>20</v>
      </c>
      <c r="J318" s="7">
        <v>0.28999999999999998</v>
      </c>
      <c r="K318" s="7">
        <v>0.42</v>
      </c>
      <c r="L318" s="7">
        <v>0.19</v>
      </c>
      <c r="M318" s="7">
        <v>0.53</v>
      </c>
      <c r="N318" s="15">
        <v>0.1</v>
      </c>
    </row>
    <row r="319" spans="1:14" x14ac:dyDescent="0.35">
      <c r="A319" s="5" t="s">
        <v>320</v>
      </c>
      <c r="B319" t="s">
        <v>418</v>
      </c>
      <c r="C319" s="6">
        <v>165</v>
      </c>
      <c r="D319" s="7">
        <v>0</v>
      </c>
      <c r="E319" s="6">
        <v>55</v>
      </c>
      <c r="F319" s="6">
        <v>50</v>
      </c>
      <c r="G319" s="6">
        <v>45</v>
      </c>
      <c r="H319" s="6">
        <v>120</v>
      </c>
      <c r="I319" s="6">
        <v>20</v>
      </c>
      <c r="J319" s="7">
        <v>0.32</v>
      </c>
      <c r="K319" s="7">
        <v>0.31</v>
      </c>
      <c r="L319" s="7">
        <v>0.26</v>
      </c>
      <c r="M319" s="7">
        <v>0.73</v>
      </c>
      <c r="N319" s="15">
        <v>0.11</v>
      </c>
    </row>
    <row r="320" spans="1:14" x14ac:dyDescent="0.35">
      <c r="A320" s="5" t="s">
        <v>320</v>
      </c>
      <c r="B320" t="s">
        <v>419</v>
      </c>
      <c r="C320" s="6">
        <v>155</v>
      </c>
      <c r="D320" s="7">
        <v>0</v>
      </c>
      <c r="E320" s="6">
        <v>75</v>
      </c>
      <c r="F320" s="6">
        <v>45</v>
      </c>
      <c r="G320" s="6">
        <v>45</v>
      </c>
      <c r="H320" s="6">
        <v>125</v>
      </c>
      <c r="I320" s="6">
        <v>15</v>
      </c>
      <c r="J320" s="7">
        <v>0.48</v>
      </c>
      <c r="K320" s="7">
        <v>0.27</v>
      </c>
      <c r="L320" s="7">
        <v>0.28999999999999998</v>
      </c>
      <c r="M320" s="7">
        <v>0.78</v>
      </c>
      <c r="N320" s="15">
        <v>0.1</v>
      </c>
    </row>
    <row r="321" spans="1:14" x14ac:dyDescent="0.35">
      <c r="A321" s="5" t="s">
        <v>320</v>
      </c>
      <c r="B321" t="s">
        <v>420</v>
      </c>
      <c r="C321" s="6">
        <v>165</v>
      </c>
      <c r="D321" s="7">
        <v>0</v>
      </c>
      <c r="E321" s="6">
        <v>80</v>
      </c>
      <c r="F321" s="6">
        <v>35</v>
      </c>
      <c r="G321" s="6">
        <v>30</v>
      </c>
      <c r="H321" s="6">
        <v>125</v>
      </c>
      <c r="I321" s="6">
        <v>15</v>
      </c>
      <c r="J321" s="7">
        <v>0.48</v>
      </c>
      <c r="K321" s="7">
        <v>0.23</v>
      </c>
      <c r="L321" s="7">
        <v>0.19</v>
      </c>
      <c r="M321" s="7">
        <v>0.78</v>
      </c>
      <c r="N321" s="15">
        <v>0.09</v>
      </c>
    </row>
    <row r="322" spans="1:14" x14ac:dyDescent="0.35">
      <c r="A322" s="5" t="s">
        <v>320</v>
      </c>
      <c r="B322" t="s">
        <v>421</v>
      </c>
      <c r="C322" s="6">
        <v>110</v>
      </c>
      <c r="D322" s="7">
        <v>0</v>
      </c>
      <c r="E322" s="6">
        <v>70</v>
      </c>
      <c r="F322" s="6">
        <v>25</v>
      </c>
      <c r="G322" s="6">
        <v>10</v>
      </c>
      <c r="H322" s="6">
        <v>95</v>
      </c>
      <c r="I322" s="6">
        <v>10</v>
      </c>
      <c r="J322" s="7">
        <v>0.65</v>
      </c>
      <c r="K322" s="7">
        <v>0.22</v>
      </c>
      <c r="L322" s="7">
        <v>7.0000000000000007E-2</v>
      </c>
      <c r="M322" s="7">
        <v>0.87</v>
      </c>
      <c r="N322" s="15">
        <v>0.09</v>
      </c>
    </row>
    <row r="323" spans="1:14" x14ac:dyDescent="0.35">
      <c r="A323" s="5" t="s">
        <v>320</v>
      </c>
      <c r="B323" t="s">
        <v>422</v>
      </c>
      <c r="C323" s="6">
        <v>120</v>
      </c>
      <c r="D323" s="7">
        <v>0</v>
      </c>
      <c r="E323" s="6">
        <v>80</v>
      </c>
      <c r="F323" s="6">
        <v>25</v>
      </c>
      <c r="G323" s="6">
        <v>15</v>
      </c>
      <c r="H323" s="6">
        <v>100</v>
      </c>
      <c r="I323" s="6">
        <v>10</v>
      </c>
      <c r="J323" s="7">
        <v>0.67</v>
      </c>
      <c r="K323" s="7">
        <v>0.22</v>
      </c>
      <c r="L323" s="7">
        <v>0.12</v>
      </c>
      <c r="M323" s="7">
        <v>0.83</v>
      </c>
      <c r="N323" s="15">
        <v>0.1</v>
      </c>
    </row>
    <row r="324" spans="1:14" x14ac:dyDescent="0.35">
      <c r="A324" s="5" t="s">
        <v>320</v>
      </c>
      <c r="B324" t="s">
        <v>423</v>
      </c>
      <c r="C324" s="6">
        <v>35</v>
      </c>
      <c r="D324" s="7">
        <v>0</v>
      </c>
      <c r="E324" s="6">
        <v>20</v>
      </c>
      <c r="F324" s="6">
        <v>5</v>
      </c>
      <c r="G324" s="6">
        <v>5</v>
      </c>
      <c r="H324" s="6">
        <v>25</v>
      </c>
      <c r="I324" s="6">
        <v>5</v>
      </c>
      <c r="J324" s="7">
        <v>0.65</v>
      </c>
      <c r="K324" s="7">
        <v>0.15</v>
      </c>
      <c r="L324" s="7">
        <v>0.09</v>
      </c>
      <c r="M324" s="7">
        <v>0.79</v>
      </c>
      <c r="N324" s="15">
        <v>0.12</v>
      </c>
    </row>
    <row r="325" spans="1:14" x14ac:dyDescent="0.35">
      <c r="A325" s="5" t="s">
        <v>320</v>
      </c>
      <c r="B325" t="s">
        <v>424</v>
      </c>
      <c r="C325" s="6">
        <v>980</v>
      </c>
      <c r="D325" s="7">
        <v>0</v>
      </c>
      <c r="E325" s="6">
        <v>470</v>
      </c>
      <c r="F325" s="6">
        <v>275</v>
      </c>
      <c r="G325" s="6">
        <v>180</v>
      </c>
      <c r="H325" s="6">
        <v>705</v>
      </c>
      <c r="I325" s="6">
        <v>95</v>
      </c>
      <c r="J325" s="7">
        <v>0.48</v>
      </c>
      <c r="K325" s="7">
        <v>0.28000000000000003</v>
      </c>
      <c r="L325" s="7">
        <v>0.19</v>
      </c>
      <c r="M325" s="7">
        <v>0.72</v>
      </c>
      <c r="N325" s="15">
        <v>0.1</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163"/>
  <sheetViews>
    <sheetView workbookViewId="0"/>
  </sheetViews>
  <sheetFormatPr defaultColWidth="10.58203125" defaultRowHeight="15.5" x14ac:dyDescent="0.35"/>
  <cols>
    <col min="1" max="1" width="32.58203125" customWidth="1"/>
    <col min="2" max="11" width="16.58203125" customWidth="1"/>
  </cols>
  <sheetData>
    <row r="1" spans="1:11" ht="62" x14ac:dyDescent="0.35">
      <c r="A1" s="4" t="s">
        <v>331</v>
      </c>
      <c r="B1" s="4" t="s">
        <v>441</v>
      </c>
      <c r="C1" s="4" t="s">
        <v>165</v>
      </c>
      <c r="D1" s="4" t="s">
        <v>166</v>
      </c>
      <c r="E1" s="4" t="s">
        <v>167</v>
      </c>
      <c r="F1" s="4" t="s">
        <v>168</v>
      </c>
      <c r="G1" s="4" t="s">
        <v>169</v>
      </c>
      <c r="H1" s="4" t="s">
        <v>170</v>
      </c>
      <c r="I1" s="4" t="s">
        <v>171</v>
      </c>
      <c r="J1" s="4" t="s">
        <v>172</v>
      </c>
      <c r="K1" s="24" t="s">
        <v>173</v>
      </c>
    </row>
    <row r="2" spans="1:11" x14ac:dyDescent="0.35">
      <c r="A2" s="8" t="s">
        <v>174</v>
      </c>
      <c r="B2" s="11" t="s">
        <v>416</v>
      </c>
      <c r="C2" s="9">
        <v>19480</v>
      </c>
      <c r="D2" s="10">
        <v>1</v>
      </c>
      <c r="E2" s="9">
        <v>17935</v>
      </c>
      <c r="F2" s="9">
        <v>11505</v>
      </c>
      <c r="G2" s="9">
        <v>6080</v>
      </c>
      <c r="H2" s="9">
        <v>350</v>
      </c>
      <c r="I2" s="10">
        <v>0.64</v>
      </c>
      <c r="J2" s="10">
        <v>0.34</v>
      </c>
      <c r="K2" s="16">
        <v>0.02</v>
      </c>
    </row>
    <row r="3" spans="1:11" x14ac:dyDescent="0.35">
      <c r="A3" s="8" t="s">
        <v>174</v>
      </c>
      <c r="B3" s="11" t="s">
        <v>417</v>
      </c>
      <c r="C3" s="9">
        <v>128075</v>
      </c>
      <c r="D3" s="10">
        <v>1</v>
      </c>
      <c r="E3" s="9">
        <v>120680</v>
      </c>
      <c r="F3" s="9">
        <v>80095</v>
      </c>
      <c r="G3" s="9">
        <v>35375</v>
      </c>
      <c r="H3" s="9">
        <v>5210</v>
      </c>
      <c r="I3" s="10">
        <v>0.66</v>
      </c>
      <c r="J3" s="10">
        <v>0.28999999999999998</v>
      </c>
      <c r="K3" s="16">
        <v>0.04</v>
      </c>
    </row>
    <row r="4" spans="1:11" x14ac:dyDescent="0.35">
      <c r="A4" s="8" t="s">
        <v>174</v>
      </c>
      <c r="B4" s="11" t="s">
        <v>418</v>
      </c>
      <c r="C4" s="9">
        <v>118605</v>
      </c>
      <c r="D4" s="10">
        <v>1</v>
      </c>
      <c r="E4" s="9">
        <v>112490</v>
      </c>
      <c r="F4" s="9">
        <v>76955</v>
      </c>
      <c r="G4" s="9">
        <v>33480</v>
      </c>
      <c r="H4" s="9">
        <v>2060</v>
      </c>
      <c r="I4" s="10">
        <v>0.68</v>
      </c>
      <c r="J4" s="10">
        <v>0.3</v>
      </c>
      <c r="K4" s="16">
        <v>0.02</v>
      </c>
    </row>
    <row r="5" spans="1:11" x14ac:dyDescent="0.35">
      <c r="A5" s="8" t="s">
        <v>174</v>
      </c>
      <c r="B5" s="11" t="s">
        <v>419</v>
      </c>
      <c r="C5" s="9">
        <v>84240</v>
      </c>
      <c r="D5" s="10">
        <v>1</v>
      </c>
      <c r="E5" s="9">
        <v>83005</v>
      </c>
      <c r="F5" s="9">
        <v>57485</v>
      </c>
      <c r="G5" s="9">
        <v>20015</v>
      </c>
      <c r="H5" s="9">
        <v>5510</v>
      </c>
      <c r="I5" s="10">
        <v>0.69</v>
      </c>
      <c r="J5" s="10">
        <v>0.24</v>
      </c>
      <c r="K5" s="16">
        <v>7.0000000000000007E-2</v>
      </c>
    </row>
    <row r="6" spans="1:11" x14ac:dyDescent="0.35">
      <c r="A6" s="8" t="s">
        <v>174</v>
      </c>
      <c r="B6" s="11" t="s">
        <v>420</v>
      </c>
      <c r="C6" s="9">
        <v>85825</v>
      </c>
      <c r="D6" s="10">
        <v>1</v>
      </c>
      <c r="E6" s="9">
        <v>88990</v>
      </c>
      <c r="F6" s="9">
        <v>58425</v>
      </c>
      <c r="G6" s="9">
        <v>27845</v>
      </c>
      <c r="H6" s="9">
        <v>2720</v>
      </c>
      <c r="I6" s="10">
        <v>0.66</v>
      </c>
      <c r="J6" s="10">
        <v>0.31</v>
      </c>
      <c r="K6" s="16">
        <v>0.03</v>
      </c>
    </row>
    <row r="7" spans="1:11" x14ac:dyDescent="0.35">
      <c r="A7" s="8" t="s">
        <v>174</v>
      </c>
      <c r="B7" s="11" t="s">
        <v>421</v>
      </c>
      <c r="C7" s="9">
        <v>53260</v>
      </c>
      <c r="D7" s="10">
        <v>1</v>
      </c>
      <c r="E7" s="9">
        <v>62395</v>
      </c>
      <c r="F7" s="9">
        <v>36045</v>
      </c>
      <c r="G7" s="9">
        <v>25150</v>
      </c>
      <c r="H7" s="9">
        <v>1200</v>
      </c>
      <c r="I7" s="10">
        <v>0.57999999999999996</v>
      </c>
      <c r="J7" s="10">
        <v>0.4</v>
      </c>
      <c r="K7" s="16">
        <v>0.02</v>
      </c>
    </row>
    <row r="8" spans="1:11" x14ac:dyDescent="0.35">
      <c r="A8" s="8" t="s">
        <v>174</v>
      </c>
      <c r="B8" s="11" t="s">
        <v>422</v>
      </c>
      <c r="C8" s="9">
        <v>47745</v>
      </c>
      <c r="D8" s="10">
        <v>1</v>
      </c>
      <c r="E8" s="9">
        <v>47595</v>
      </c>
      <c r="F8" s="9">
        <v>30825</v>
      </c>
      <c r="G8" s="9">
        <v>16010</v>
      </c>
      <c r="H8" s="9">
        <v>755</v>
      </c>
      <c r="I8" s="10">
        <v>0.65</v>
      </c>
      <c r="J8" s="10">
        <v>0.34</v>
      </c>
      <c r="K8" s="16">
        <v>0.02</v>
      </c>
    </row>
    <row r="9" spans="1:11" x14ac:dyDescent="0.35">
      <c r="A9" s="8" t="s">
        <v>174</v>
      </c>
      <c r="B9" s="11" t="s">
        <v>423</v>
      </c>
      <c r="C9" s="9">
        <v>11000</v>
      </c>
      <c r="D9" s="10">
        <v>1</v>
      </c>
      <c r="E9" s="9">
        <v>10895</v>
      </c>
      <c r="F9" s="9">
        <v>7265</v>
      </c>
      <c r="G9" s="9">
        <v>3440</v>
      </c>
      <c r="H9" s="9">
        <v>195</v>
      </c>
      <c r="I9" s="10">
        <v>0.67</v>
      </c>
      <c r="J9" s="10">
        <v>0.32</v>
      </c>
      <c r="K9" s="16">
        <v>0.02</v>
      </c>
    </row>
    <row r="10" spans="1:11" x14ac:dyDescent="0.35">
      <c r="A10" s="27" t="s">
        <v>174</v>
      </c>
      <c r="B10" s="19" t="s">
        <v>424</v>
      </c>
      <c r="C10" s="28">
        <v>548235</v>
      </c>
      <c r="D10" s="29">
        <v>1</v>
      </c>
      <c r="E10" s="28">
        <v>544045</v>
      </c>
      <c r="F10" s="28">
        <v>358635</v>
      </c>
      <c r="G10" s="28">
        <v>167405</v>
      </c>
      <c r="H10" s="28">
        <v>18000</v>
      </c>
      <c r="I10" s="29">
        <v>0.66</v>
      </c>
      <c r="J10" s="29">
        <v>0.31</v>
      </c>
      <c r="K10" s="30">
        <v>0.03</v>
      </c>
    </row>
    <row r="11" spans="1:11" x14ac:dyDescent="0.35">
      <c r="A11" s="5" t="s">
        <v>332</v>
      </c>
      <c r="B11" t="s">
        <v>416</v>
      </c>
      <c r="C11" s="6">
        <v>1400</v>
      </c>
      <c r="D11" s="7">
        <v>7.0000000000000007E-2</v>
      </c>
      <c r="E11" s="6">
        <v>1295</v>
      </c>
      <c r="F11" s="6">
        <v>950</v>
      </c>
      <c r="G11" s="6">
        <v>315</v>
      </c>
      <c r="H11" s="6">
        <v>30</v>
      </c>
      <c r="I11" s="7">
        <v>0.73</v>
      </c>
      <c r="J11" s="7">
        <v>0.24</v>
      </c>
      <c r="K11" s="15">
        <v>0.02</v>
      </c>
    </row>
    <row r="12" spans="1:11" x14ac:dyDescent="0.35">
      <c r="A12" s="5" t="s">
        <v>332</v>
      </c>
      <c r="B12" t="s">
        <v>417</v>
      </c>
      <c r="C12" s="6">
        <v>10790</v>
      </c>
      <c r="D12" s="7">
        <v>0.08</v>
      </c>
      <c r="E12" s="6">
        <v>10140</v>
      </c>
      <c r="F12" s="6">
        <v>7195</v>
      </c>
      <c r="G12" s="6">
        <v>2475</v>
      </c>
      <c r="H12" s="6">
        <v>470</v>
      </c>
      <c r="I12" s="7">
        <v>0.71</v>
      </c>
      <c r="J12" s="7">
        <v>0.24</v>
      </c>
      <c r="K12" s="15">
        <v>0.05</v>
      </c>
    </row>
    <row r="13" spans="1:11" x14ac:dyDescent="0.35">
      <c r="A13" s="5" t="s">
        <v>332</v>
      </c>
      <c r="B13" t="s">
        <v>418</v>
      </c>
      <c r="C13" s="6">
        <v>9585</v>
      </c>
      <c r="D13" s="7">
        <v>0.08</v>
      </c>
      <c r="E13" s="6">
        <v>9160</v>
      </c>
      <c r="F13" s="6">
        <v>6490</v>
      </c>
      <c r="G13" s="6">
        <v>2525</v>
      </c>
      <c r="H13" s="6">
        <v>145</v>
      </c>
      <c r="I13" s="7">
        <v>0.71</v>
      </c>
      <c r="J13" s="7">
        <v>0.28000000000000003</v>
      </c>
      <c r="K13" s="15">
        <v>0.02</v>
      </c>
    </row>
    <row r="14" spans="1:11" x14ac:dyDescent="0.35">
      <c r="A14" s="5" t="s">
        <v>332</v>
      </c>
      <c r="B14" t="s">
        <v>419</v>
      </c>
      <c r="C14" s="6">
        <v>6790</v>
      </c>
      <c r="D14" s="7">
        <v>0.08</v>
      </c>
      <c r="E14" s="6">
        <v>6705</v>
      </c>
      <c r="F14" s="6">
        <v>4805</v>
      </c>
      <c r="G14" s="6">
        <v>1430</v>
      </c>
      <c r="H14" s="6">
        <v>475</v>
      </c>
      <c r="I14" s="7">
        <v>0.72</v>
      </c>
      <c r="J14" s="7">
        <v>0.21</v>
      </c>
      <c r="K14" s="15">
        <v>7.0000000000000007E-2</v>
      </c>
    </row>
    <row r="15" spans="1:11" x14ac:dyDescent="0.35">
      <c r="A15" s="5" t="s">
        <v>332</v>
      </c>
      <c r="B15" t="s">
        <v>420</v>
      </c>
      <c r="C15" s="6">
        <v>6875</v>
      </c>
      <c r="D15" s="7">
        <v>0.08</v>
      </c>
      <c r="E15" s="6">
        <v>7190</v>
      </c>
      <c r="F15" s="6">
        <v>4855</v>
      </c>
      <c r="G15" s="6">
        <v>2110</v>
      </c>
      <c r="H15" s="6">
        <v>225</v>
      </c>
      <c r="I15" s="7">
        <v>0.68</v>
      </c>
      <c r="J15" s="7">
        <v>0.28999999999999998</v>
      </c>
      <c r="K15" s="15">
        <v>0.03</v>
      </c>
    </row>
    <row r="16" spans="1:11" x14ac:dyDescent="0.35">
      <c r="A16" s="5" t="s">
        <v>332</v>
      </c>
      <c r="B16" t="s">
        <v>421</v>
      </c>
      <c r="C16" s="6">
        <v>4130</v>
      </c>
      <c r="D16" s="7">
        <v>0.08</v>
      </c>
      <c r="E16" s="6">
        <v>4815</v>
      </c>
      <c r="F16" s="6">
        <v>2900</v>
      </c>
      <c r="G16" s="6">
        <v>1835</v>
      </c>
      <c r="H16" s="6">
        <v>80</v>
      </c>
      <c r="I16" s="7">
        <v>0.6</v>
      </c>
      <c r="J16" s="7">
        <v>0.38</v>
      </c>
      <c r="K16" s="15">
        <v>0.02</v>
      </c>
    </row>
    <row r="17" spans="1:11" x14ac:dyDescent="0.35">
      <c r="A17" s="5" t="s">
        <v>332</v>
      </c>
      <c r="B17" t="s">
        <v>422</v>
      </c>
      <c r="C17" s="6">
        <v>3695</v>
      </c>
      <c r="D17" s="7">
        <v>0.08</v>
      </c>
      <c r="E17" s="6">
        <v>3645</v>
      </c>
      <c r="F17" s="6">
        <v>2435</v>
      </c>
      <c r="G17" s="6">
        <v>1170</v>
      </c>
      <c r="H17" s="6">
        <v>40</v>
      </c>
      <c r="I17" s="7">
        <v>0.67</v>
      </c>
      <c r="J17" s="7">
        <v>0.32</v>
      </c>
      <c r="K17" s="15">
        <v>0.01</v>
      </c>
    </row>
    <row r="18" spans="1:11" x14ac:dyDescent="0.35">
      <c r="A18" s="5" t="s">
        <v>332</v>
      </c>
      <c r="B18" t="s">
        <v>423</v>
      </c>
      <c r="C18" s="6">
        <v>840</v>
      </c>
      <c r="D18" s="7">
        <v>0.08</v>
      </c>
      <c r="E18" s="6">
        <v>835</v>
      </c>
      <c r="F18" s="6">
        <v>550</v>
      </c>
      <c r="G18" s="6">
        <v>275</v>
      </c>
      <c r="H18" s="6">
        <v>10</v>
      </c>
      <c r="I18" s="7">
        <v>0.66</v>
      </c>
      <c r="J18" s="7">
        <v>0.33</v>
      </c>
      <c r="K18" s="15">
        <v>0.01</v>
      </c>
    </row>
    <row r="19" spans="1:11" x14ac:dyDescent="0.35">
      <c r="A19" s="5" t="s">
        <v>332</v>
      </c>
      <c r="B19" t="s">
        <v>424</v>
      </c>
      <c r="C19" s="6">
        <v>44110</v>
      </c>
      <c r="D19" s="7">
        <v>0.08</v>
      </c>
      <c r="E19" s="6">
        <v>43795</v>
      </c>
      <c r="F19" s="6">
        <v>30180</v>
      </c>
      <c r="G19" s="6">
        <v>12140</v>
      </c>
      <c r="H19" s="6">
        <v>1475</v>
      </c>
      <c r="I19" s="7">
        <v>0.69</v>
      </c>
      <c r="J19" s="7">
        <v>0.28000000000000003</v>
      </c>
      <c r="K19" s="15">
        <v>0.03</v>
      </c>
    </row>
    <row r="20" spans="1:11" x14ac:dyDescent="0.35">
      <c r="A20" s="5" t="s">
        <v>333</v>
      </c>
      <c r="B20" t="s">
        <v>416</v>
      </c>
      <c r="C20" s="6">
        <v>300</v>
      </c>
      <c r="D20" s="7">
        <v>0.02</v>
      </c>
      <c r="E20" s="6">
        <v>280</v>
      </c>
      <c r="F20" s="6">
        <v>205</v>
      </c>
      <c r="G20" s="6">
        <v>65</v>
      </c>
      <c r="H20" s="6">
        <v>10</v>
      </c>
      <c r="I20" s="7">
        <v>0.73</v>
      </c>
      <c r="J20" s="7">
        <v>0.23</v>
      </c>
      <c r="K20" s="15">
        <v>0.04</v>
      </c>
    </row>
    <row r="21" spans="1:11" x14ac:dyDescent="0.35">
      <c r="A21" s="5" t="s">
        <v>333</v>
      </c>
      <c r="B21" t="s">
        <v>417</v>
      </c>
      <c r="C21" s="6">
        <v>1885</v>
      </c>
      <c r="D21" s="7">
        <v>0.01</v>
      </c>
      <c r="E21" s="6">
        <v>1755</v>
      </c>
      <c r="F21" s="6">
        <v>1290</v>
      </c>
      <c r="G21" s="6">
        <v>395</v>
      </c>
      <c r="H21" s="6">
        <v>70</v>
      </c>
      <c r="I21" s="7">
        <v>0.74</v>
      </c>
      <c r="J21" s="7">
        <v>0.22</v>
      </c>
      <c r="K21" s="15">
        <v>0.04</v>
      </c>
    </row>
    <row r="22" spans="1:11" x14ac:dyDescent="0.35">
      <c r="A22" s="5" t="s">
        <v>333</v>
      </c>
      <c r="B22" t="s">
        <v>418</v>
      </c>
      <c r="C22" s="6">
        <v>2030</v>
      </c>
      <c r="D22" s="7">
        <v>0.02</v>
      </c>
      <c r="E22" s="6">
        <v>1925</v>
      </c>
      <c r="F22" s="6">
        <v>1355</v>
      </c>
      <c r="G22" s="6">
        <v>540</v>
      </c>
      <c r="H22" s="6">
        <v>30</v>
      </c>
      <c r="I22" s="7">
        <v>0.7</v>
      </c>
      <c r="J22" s="7">
        <v>0.28000000000000003</v>
      </c>
      <c r="K22" s="15">
        <v>0.02</v>
      </c>
    </row>
    <row r="23" spans="1:11" x14ac:dyDescent="0.35">
      <c r="A23" s="5" t="s">
        <v>333</v>
      </c>
      <c r="B23" t="s">
        <v>419</v>
      </c>
      <c r="C23" s="6">
        <v>1465</v>
      </c>
      <c r="D23" s="7">
        <v>0.02</v>
      </c>
      <c r="E23" s="6">
        <v>1425</v>
      </c>
      <c r="F23" s="6">
        <v>1000</v>
      </c>
      <c r="G23" s="6">
        <v>350</v>
      </c>
      <c r="H23" s="6">
        <v>75</v>
      </c>
      <c r="I23" s="7">
        <v>0.7</v>
      </c>
      <c r="J23" s="7">
        <v>0.25</v>
      </c>
      <c r="K23" s="15">
        <v>0.05</v>
      </c>
    </row>
    <row r="24" spans="1:11" x14ac:dyDescent="0.35">
      <c r="A24" s="5" t="s">
        <v>333</v>
      </c>
      <c r="B24" t="s">
        <v>420</v>
      </c>
      <c r="C24" s="6">
        <v>1435</v>
      </c>
      <c r="D24" s="7">
        <v>0.02</v>
      </c>
      <c r="E24" s="6">
        <v>1495</v>
      </c>
      <c r="F24" s="6">
        <v>1005</v>
      </c>
      <c r="G24" s="6">
        <v>450</v>
      </c>
      <c r="H24" s="6">
        <v>40</v>
      </c>
      <c r="I24" s="7">
        <v>0.67</v>
      </c>
      <c r="J24" s="7">
        <v>0.3</v>
      </c>
      <c r="K24" s="15">
        <v>0.03</v>
      </c>
    </row>
    <row r="25" spans="1:11" x14ac:dyDescent="0.35">
      <c r="A25" s="5" t="s">
        <v>333</v>
      </c>
      <c r="B25" t="s">
        <v>421</v>
      </c>
      <c r="C25" s="6">
        <v>895</v>
      </c>
      <c r="D25" s="7">
        <v>0.02</v>
      </c>
      <c r="E25" s="6">
        <v>1075</v>
      </c>
      <c r="F25" s="6">
        <v>630</v>
      </c>
      <c r="G25" s="6">
        <v>430</v>
      </c>
      <c r="H25" s="6">
        <v>15</v>
      </c>
      <c r="I25" s="7">
        <v>0.59</v>
      </c>
      <c r="J25" s="7">
        <v>0.4</v>
      </c>
      <c r="K25" s="15">
        <v>0.01</v>
      </c>
    </row>
    <row r="26" spans="1:11" x14ac:dyDescent="0.35">
      <c r="A26" s="5" t="s">
        <v>333</v>
      </c>
      <c r="B26" t="s">
        <v>422</v>
      </c>
      <c r="C26" s="6">
        <v>800</v>
      </c>
      <c r="D26" s="7">
        <v>0.02</v>
      </c>
      <c r="E26" s="6">
        <v>770</v>
      </c>
      <c r="F26" s="6">
        <v>515</v>
      </c>
      <c r="G26" s="6">
        <v>245</v>
      </c>
      <c r="H26" s="6">
        <v>5</v>
      </c>
      <c r="I26" s="7">
        <v>0.67</v>
      </c>
      <c r="J26" s="7">
        <v>0.32</v>
      </c>
      <c r="K26" s="15">
        <v>0.01</v>
      </c>
    </row>
    <row r="27" spans="1:11" x14ac:dyDescent="0.35">
      <c r="A27" s="5" t="s">
        <v>333</v>
      </c>
      <c r="B27" t="s">
        <v>423</v>
      </c>
      <c r="C27" s="6">
        <v>180</v>
      </c>
      <c r="D27" s="7">
        <v>0.02</v>
      </c>
      <c r="E27" s="6">
        <v>190</v>
      </c>
      <c r="F27" s="6">
        <v>130</v>
      </c>
      <c r="G27" s="6">
        <v>60</v>
      </c>
      <c r="H27" s="6">
        <v>5</v>
      </c>
      <c r="I27" s="7">
        <v>0.67</v>
      </c>
      <c r="J27" s="7">
        <v>0.31</v>
      </c>
      <c r="K27" s="15">
        <v>0.02</v>
      </c>
    </row>
    <row r="28" spans="1:11" x14ac:dyDescent="0.35">
      <c r="A28" s="5" t="s">
        <v>333</v>
      </c>
      <c r="B28" t="s">
        <v>424</v>
      </c>
      <c r="C28" s="6">
        <v>8990</v>
      </c>
      <c r="D28" s="7">
        <v>0.02</v>
      </c>
      <c r="E28" s="6">
        <v>8920</v>
      </c>
      <c r="F28" s="6">
        <v>6130</v>
      </c>
      <c r="G28" s="6">
        <v>2535</v>
      </c>
      <c r="H28" s="6">
        <v>250</v>
      </c>
      <c r="I28" s="7">
        <v>0.69</v>
      </c>
      <c r="J28" s="7">
        <v>0.28000000000000003</v>
      </c>
      <c r="K28" s="15">
        <v>0.03</v>
      </c>
    </row>
    <row r="29" spans="1:11" x14ac:dyDescent="0.35">
      <c r="A29" s="5" t="s">
        <v>292</v>
      </c>
      <c r="B29" t="s">
        <v>416</v>
      </c>
      <c r="C29" s="6">
        <v>435</v>
      </c>
      <c r="D29" s="7">
        <v>0.02</v>
      </c>
      <c r="E29" s="6">
        <v>410</v>
      </c>
      <c r="F29" s="6">
        <v>300</v>
      </c>
      <c r="G29" s="6">
        <v>100</v>
      </c>
      <c r="H29" s="6">
        <v>10</v>
      </c>
      <c r="I29" s="7">
        <v>0.73</v>
      </c>
      <c r="J29" s="7">
        <v>0.24</v>
      </c>
      <c r="K29" s="15">
        <v>0.02</v>
      </c>
    </row>
    <row r="30" spans="1:11" x14ac:dyDescent="0.35">
      <c r="A30" s="5" t="s">
        <v>292</v>
      </c>
      <c r="B30" t="s">
        <v>417</v>
      </c>
      <c r="C30" s="6">
        <v>3310</v>
      </c>
      <c r="D30" s="7">
        <v>0.03</v>
      </c>
      <c r="E30" s="6">
        <v>3070</v>
      </c>
      <c r="F30" s="6">
        <v>2220</v>
      </c>
      <c r="G30" s="6">
        <v>715</v>
      </c>
      <c r="H30" s="6">
        <v>130</v>
      </c>
      <c r="I30" s="7">
        <v>0.72</v>
      </c>
      <c r="J30" s="7">
        <v>0.23</v>
      </c>
      <c r="K30" s="15">
        <v>0.04</v>
      </c>
    </row>
    <row r="31" spans="1:11" x14ac:dyDescent="0.35">
      <c r="A31" s="5" t="s">
        <v>292</v>
      </c>
      <c r="B31" t="s">
        <v>418</v>
      </c>
      <c r="C31" s="6">
        <v>3075</v>
      </c>
      <c r="D31" s="7">
        <v>0.03</v>
      </c>
      <c r="E31" s="6">
        <v>2975</v>
      </c>
      <c r="F31" s="6">
        <v>2115</v>
      </c>
      <c r="G31" s="6">
        <v>810</v>
      </c>
      <c r="H31" s="6">
        <v>55</v>
      </c>
      <c r="I31" s="7">
        <v>0.71</v>
      </c>
      <c r="J31" s="7">
        <v>0.27</v>
      </c>
      <c r="K31" s="15">
        <v>0.02</v>
      </c>
    </row>
    <row r="32" spans="1:11" x14ac:dyDescent="0.35">
      <c r="A32" s="5" t="s">
        <v>292</v>
      </c>
      <c r="B32" t="s">
        <v>419</v>
      </c>
      <c r="C32" s="6">
        <v>2290</v>
      </c>
      <c r="D32" s="7">
        <v>0.03</v>
      </c>
      <c r="E32" s="6">
        <v>2170</v>
      </c>
      <c r="F32" s="6">
        <v>1490</v>
      </c>
      <c r="G32" s="6">
        <v>515</v>
      </c>
      <c r="H32" s="6">
        <v>165</v>
      </c>
      <c r="I32" s="7">
        <v>0.69</v>
      </c>
      <c r="J32" s="7">
        <v>0.24</v>
      </c>
      <c r="K32" s="15">
        <v>0.08</v>
      </c>
    </row>
    <row r="33" spans="1:11" x14ac:dyDescent="0.35">
      <c r="A33" s="5" t="s">
        <v>292</v>
      </c>
      <c r="B33" t="s">
        <v>420</v>
      </c>
      <c r="C33" s="6">
        <v>2310</v>
      </c>
      <c r="D33" s="7">
        <v>0.03</v>
      </c>
      <c r="E33" s="6">
        <v>2470</v>
      </c>
      <c r="F33" s="6">
        <v>1655</v>
      </c>
      <c r="G33" s="6">
        <v>750</v>
      </c>
      <c r="H33" s="6">
        <v>65</v>
      </c>
      <c r="I33" s="7">
        <v>0.67</v>
      </c>
      <c r="J33" s="7">
        <v>0.3</v>
      </c>
      <c r="K33" s="15">
        <v>0.03</v>
      </c>
    </row>
    <row r="34" spans="1:11" x14ac:dyDescent="0.35">
      <c r="A34" s="5" t="s">
        <v>292</v>
      </c>
      <c r="B34" t="s">
        <v>421</v>
      </c>
      <c r="C34" s="6">
        <v>1410</v>
      </c>
      <c r="D34" s="7">
        <v>0.03</v>
      </c>
      <c r="E34" s="6">
        <v>1630</v>
      </c>
      <c r="F34" s="6">
        <v>960</v>
      </c>
      <c r="G34" s="6">
        <v>635</v>
      </c>
      <c r="H34" s="6">
        <v>30</v>
      </c>
      <c r="I34" s="7">
        <v>0.59</v>
      </c>
      <c r="J34" s="7">
        <v>0.39</v>
      </c>
      <c r="K34" s="15">
        <v>0.02</v>
      </c>
    </row>
    <row r="35" spans="1:11" x14ac:dyDescent="0.35">
      <c r="A35" s="5" t="s">
        <v>292</v>
      </c>
      <c r="B35" t="s">
        <v>422</v>
      </c>
      <c r="C35" s="6">
        <v>1200</v>
      </c>
      <c r="D35" s="7">
        <v>0.03</v>
      </c>
      <c r="E35" s="6">
        <v>1225</v>
      </c>
      <c r="F35" s="6">
        <v>825</v>
      </c>
      <c r="G35" s="6">
        <v>385</v>
      </c>
      <c r="H35" s="6">
        <v>15</v>
      </c>
      <c r="I35" s="7">
        <v>0.67</v>
      </c>
      <c r="J35" s="7">
        <v>0.31</v>
      </c>
      <c r="K35" s="15">
        <v>0.01</v>
      </c>
    </row>
    <row r="36" spans="1:11" x14ac:dyDescent="0.35">
      <c r="A36" s="5" t="s">
        <v>292</v>
      </c>
      <c r="B36" t="s">
        <v>423</v>
      </c>
      <c r="C36" s="6">
        <v>250</v>
      </c>
      <c r="D36" s="7">
        <v>0.02</v>
      </c>
      <c r="E36" s="6">
        <v>240</v>
      </c>
      <c r="F36" s="6">
        <v>165</v>
      </c>
      <c r="G36" s="6">
        <v>75</v>
      </c>
      <c r="H36" s="6">
        <v>5</v>
      </c>
      <c r="I36" s="7">
        <v>0.68</v>
      </c>
      <c r="J36" s="7">
        <v>0.31</v>
      </c>
      <c r="K36" s="15">
        <v>0.01</v>
      </c>
    </row>
    <row r="37" spans="1:11" x14ac:dyDescent="0.35">
      <c r="A37" s="5" t="s">
        <v>292</v>
      </c>
      <c r="B37" t="s">
        <v>424</v>
      </c>
      <c r="C37" s="6">
        <v>14280</v>
      </c>
      <c r="D37" s="7">
        <v>0.03</v>
      </c>
      <c r="E37" s="6">
        <v>14185</v>
      </c>
      <c r="F37" s="6">
        <v>9725</v>
      </c>
      <c r="G37" s="6">
        <v>3990</v>
      </c>
      <c r="H37" s="6">
        <v>475</v>
      </c>
      <c r="I37" s="7">
        <v>0.69</v>
      </c>
      <c r="J37" s="7">
        <v>0.28000000000000003</v>
      </c>
      <c r="K37" s="15">
        <v>0.03</v>
      </c>
    </row>
    <row r="38" spans="1:11" x14ac:dyDescent="0.35">
      <c r="A38" s="5" t="s">
        <v>299</v>
      </c>
      <c r="B38" t="s">
        <v>416</v>
      </c>
      <c r="C38" s="6">
        <v>1310</v>
      </c>
      <c r="D38" s="7">
        <v>7.0000000000000007E-2</v>
      </c>
      <c r="E38" s="6">
        <v>1220</v>
      </c>
      <c r="F38" s="6">
        <v>900</v>
      </c>
      <c r="G38" s="6">
        <v>305</v>
      </c>
      <c r="H38" s="6">
        <v>15</v>
      </c>
      <c r="I38" s="7">
        <v>0.74</v>
      </c>
      <c r="J38" s="7">
        <v>0.25</v>
      </c>
      <c r="K38" s="15">
        <v>0.01</v>
      </c>
    </row>
    <row r="39" spans="1:11" x14ac:dyDescent="0.35">
      <c r="A39" s="5" t="s">
        <v>299</v>
      </c>
      <c r="B39" t="s">
        <v>417</v>
      </c>
      <c r="C39" s="6">
        <v>9440</v>
      </c>
      <c r="D39" s="7">
        <v>7.0000000000000007E-2</v>
      </c>
      <c r="E39" s="6">
        <v>8845</v>
      </c>
      <c r="F39" s="6">
        <v>6275</v>
      </c>
      <c r="G39" s="6">
        <v>2160</v>
      </c>
      <c r="H39" s="6">
        <v>410</v>
      </c>
      <c r="I39" s="7">
        <v>0.71</v>
      </c>
      <c r="J39" s="7">
        <v>0.24</v>
      </c>
      <c r="K39" s="15">
        <v>0.05</v>
      </c>
    </row>
    <row r="40" spans="1:11" x14ac:dyDescent="0.35">
      <c r="A40" s="5" t="s">
        <v>299</v>
      </c>
      <c r="B40" t="s">
        <v>418</v>
      </c>
      <c r="C40" s="6">
        <v>8450</v>
      </c>
      <c r="D40" s="7">
        <v>7.0000000000000007E-2</v>
      </c>
      <c r="E40" s="6">
        <v>8065</v>
      </c>
      <c r="F40" s="6">
        <v>5765</v>
      </c>
      <c r="G40" s="6">
        <v>2190</v>
      </c>
      <c r="H40" s="6">
        <v>110</v>
      </c>
      <c r="I40" s="7">
        <v>0.71</v>
      </c>
      <c r="J40" s="7">
        <v>0.27</v>
      </c>
      <c r="K40" s="15">
        <v>0.01</v>
      </c>
    </row>
    <row r="41" spans="1:11" x14ac:dyDescent="0.35">
      <c r="A41" s="5" t="s">
        <v>299</v>
      </c>
      <c r="B41" t="s">
        <v>419</v>
      </c>
      <c r="C41" s="6">
        <v>6420</v>
      </c>
      <c r="D41" s="7">
        <v>0.08</v>
      </c>
      <c r="E41" s="6">
        <v>6360</v>
      </c>
      <c r="F41" s="6">
        <v>4605</v>
      </c>
      <c r="G41" s="6">
        <v>1355</v>
      </c>
      <c r="H41" s="6">
        <v>400</v>
      </c>
      <c r="I41" s="7">
        <v>0.72</v>
      </c>
      <c r="J41" s="7">
        <v>0.21</v>
      </c>
      <c r="K41" s="15">
        <v>0.06</v>
      </c>
    </row>
    <row r="42" spans="1:11" x14ac:dyDescent="0.35">
      <c r="A42" s="5" t="s">
        <v>299</v>
      </c>
      <c r="B42" t="s">
        <v>420</v>
      </c>
      <c r="C42" s="6">
        <v>6200</v>
      </c>
      <c r="D42" s="7">
        <v>7.0000000000000007E-2</v>
      </c>
      <c r="E42" s="6">
        <v>6465</v>
      </c>
      <c r="F42" s="6">
        <v>4425</v>
      </c>
      <c r="G42" s="6">
        <v>1835</v>
      </c>
      <c r="H42" s="6">
        <v>205</v>
      </c>
      <c r="I42" s="7">
        <v>0.68</v>
      </c>
      <c r="J42" s="7">
        <v>0.28000000000000003</v>
      </c>
      <c r="K42" s="15">
        <v>0.03</v>
      </c>
    </row>
    <row r="43" spans="1:11" x14ac:dyDescent="0.35">
      <c r="A43" s="5" t="s">
        <v>299</v>
      </c>
      <c r="B43" t="s">
        <v>421</v>
      </c>
      <c r="C43" s="6">
        <v>3830</v>
      </c>
      <c r="D43" s="7">
        <v>7.0000000000000007E-2</v>
      </c>
      <c r="E43" s="6">
        <v>4405</v>
      </c>
      <c r="F43" s="6">
        <v>2600</v>
      </c>
      <c r="G43" s="6">
        <v>1730</v>
      </c>
      <c r="H43" s="6">
        <v>75</v>
      </c>
      <c r="I43" s="7">
        <v>0.59</v>
      </c>
      <c r="J43" s="7">
        <v>0.39</v>
      </c>
      <c r="K43" s="15">
        <v>0.02</v>
      </c>
    </row>
    <row r="44" spans="1:11" x14ac:dyDescent="0.35">
      <c r="A44" s="5" t="s">
        <v>299</v>
      </c>
      <c r="B44" t="s">
        <v>422</v>
      </c>
      <c r="C44" s="6">
        <v>3230</v>
      </c>
      <c r="D44" s="7">
        <v>7.0000000000000007E-2</v>
      </c>
      <c r="E44" s="6">
        <v>3245</v>
      </c>
      <c r="F44" s="6">
        <v>2190</v>
      </c>
      <c r="G44" s="6">
        <v>1020</v>
      </c>
      <c r="H44" s="6">
        <v>35</v>
      </c>
      <c r="I44" s="7">
        <v>0.67</v>
      </c>
      <c r="J44" s="7">
        <v>0.31</v>
      </c>
      <c r="K44" s="15">
        <v>0.01</v>
      </c>
    </row>
    <row r="45" spans="1:11" x14ac:dyDescent="0.35">
      <c r="A45" s="5" t="s">
        <v>299</v>
      </c>
      <c r="B45" t="s">
        <v>423</v>
      </c>
      <c r="C45" s="6">
        <v>785</v>
      </c>
      <c r="D45" s="7">
        <v>7.0000000000000007E-2</v>
      </c>
      <c r="E45" s="6">
        <v>785</v>
      </c>
      <c r="F45" s="6">
        <v>555</v>
      </c>
      <c r="G45" s="6">
        <v>220</v>
      </c>
      <c r="H45" s="6">
        <v>15</v>
      </c>
      <c r="I45" s="7">
        <v>0.7</v>
      </c>
      <c r="J45" s="7">
        <v>0.28000000000000003</v>
      </c>
      <c r="K45" s="15">
        <v>0.02</v>
      </c>
    </row>
    <row r="46" spans="1:11" x14ac:dyDescent="0.35">
      <c r="A46" s="5" t="s">
        <v>299</v>
      </c>
      <c r="B46" t="s">
        <v>424</v>
      </c>
      <c r="C46" s="6">
        <v>39670</v>
      </c>
      <c r="D46" s="7">
        <v>7.0000000000000007E-2</v>
      </c>
      <c r="E46" s="6">
        <v>39400</v>
      </c>
      <c r="F46" s="6">
        <v>27315</v>
      </c>
      <c r="G46" s="6">
        <v>10810</v>
      </c>
      <c r="H46" s="6">
        <v>1270</v>
      </c>
      <c r="I46" s="7">
        <v>0.69</v>
      </c>
      <c r="J46" s="7">
        <v>0.27</v>
      </c>
      <c r="K46" s="15">
        <v>0.03</v>
      </c>
    </row>
    <row r="47" spans="1:11" x14ac:dyDescent="0.35">
      <c r="A47" s="5" t="s">
        <v>334</v>
      </c>
      <c r="B47" t="s">
        <v>416</v>
      </c>
      <c r="C47" s="6">
        <v>895</v>
      </c>
      <c r="D47" s="7">
        <v>0.05</v>
      </c>
      <c r="E47" s="6">
        <v>805</v>
      </c>
      <c r="F47" s="6">
        <v>565</v>
      </c>
      <c r="G47" s="6">
        <v>215</v>
      </c>
      <c r="H47" s="6">
        <v>20</v>
      </c>
      <c r="I47" s="7">
        <v>0.7</v>
      </c>
      <c r="J47" s="7">
        <v>0.27</v>
      </c>
      <c r="K47" s="15">
        <v>0.03</v>
      </c>
    </row>
    <row r="48" spans="1:11" x14ac:dyDescent="0.35">
      <c r="A48" s="5" t="s">
        <v>334</v>
      </c>
      <c r="B48" t="s">
        <v>417</v>
      </c>
      <c r="C48" s="6">
        <v>6345</v>
      </c>
      <c r="D48" s="7">
        <v>0.05</v>
      </c>
      <c r="E48" s="6">
        <v>5990</v>
      </c>
      <c r="F48" s="6">
        <v>4295</v>
      </c>
      <c r="G48" s="6">
        <v>1430</v>
      </c>
      <c r="H48" s="6">
        <v>270</v>
      </c>
      <c r="I48" s="7">
        <v>0.72</v>
      </c>
      <c r="J48" s="7">
        <v>0.24</v>
      </c>
      <c r="K48" s="15">
        <v>0.04</v>
      </c>
    </row>
    <row r="49" spans="1:11" x14ac:dyDescent="0.35">
      <c r="A49" s="5" t="s">
        <v>334</v>
      </c>
      <c r="B49" t="s">
        <v>418</v>
      </c>
      <c r="C49" s="6">
        <v>5995</v>
      </c>
      <c r="D49" s="7">
        <v>0.05</v>
      </c>
      <c r="E49" s="6">
        <v>5720</v>
      </c>
      <c r="F49" s="6">
        <v>4100</v>
      </c>
      <c r="G49" s="6">
        <v>1515</v>
      </c>
      <c r="H49" s="6">
        <v>100</v>
      </c>
      <c r="I49" s="7">
        <v>0.72</v>
      </c>
      <c r="J49" s="7">
        <v>0.27</v>
      </c>
      <c r="K49" s="15">
        <v>0.02</v>
      </c>
    </row>
    <row r="50" spans="1:11" x14ac:dyDescent="0.35">
      <c r="A50" s="5" t="s">
        <v>334</v>
      </c>
      <c r="B50" t="s">
        <v>419</v>
      </c>
      <c r="C50" s="6">
        <v>4445</v>
      </c>
      <c r="D50" s="7">
        <v>0.05</v>
      </c>
      <c r="E50" s="6">
        <v>4310</v>
      </c>
      <c r="F50" s="6">
        <v>3025</v>
      </c>
      <c r="G50" s="6">
        <v>975</v>
      </c>
      <c r="H50" s="6">
        <v>310</v>
      </c>
      <c r="I50" s="7">
        <v>0.7</v>
      </c>
      <c r="J50" s="7">
        <v>0.23</v>
      </c>
      <c r="K50" s="15">
        <v>7.0000000000000007E-2</v>
      </c>
    </row>
    <row r="51" spans="1:11" x14ac:dyDescent="0.35">
      <c r="A51" s="5" t="s">
        <v>334</v>
      </c>
      <c r="B51" t="s">
        <v>420</v>
      </c>
      <c r="C51" s="6">
        <v>4660</v>
      </c>
      <c r="D51" s="7">
        <v>0.05</v>
      </c>
      <c r="E51" s="6">
        <v>4835</v>
      </c>
      <c r="F51" s="6">
        <v>3205</v>
      </c>
      <c r="G51" s="6">
        <v>1500</v>
      </c>
      <c r="H51" s="6">
        <v>130</v>
      </c>
      <c r="I51" s="7">
        <v>0.66</v>
      </c>
      <c r="J51" s="7">
        <v>0.31</v>
      </c>
      <c r="K51" s="15">
        <v>0.03</v>
      </c>
    </row>
    <row r="52" spans="1:11" x14ac:dyDescent="0.35">
      <c r="A52" s="5" t="s">
        <v>334</v>
      </c>
      <c r="B52" t="s">
        <v>421</v>
      </c>
      <c r="C52" s="6">
        <v>2795</v>
      </c>
      <c r="D52" s="7">
        <v>0.05</v>
      </c>
      <c r="E52" s="6">
        <v>3265</v>
      </c>
      <c r="F52" s="6">
        <v>1900</v>
      </c>
      <c r="G52" s="6">
        <v>1315</v>
      </c>
      <c r="H52" s="6">
        <v>50</v>
      </c>
      <c r="I52" s="7">
        <v>0.57999999999999996</v>
      </c>
      <c r="J52" s="7">
        <v>0.4</v>
      </c>
      <c r="K52" s="15">
        <v>0.02</v>
      </c>
    </row>
    <row r="53" spans="1:11" x14ac:dyDescent="0.35">
      <c r="A53" s="5" t="s">
        <v>334</v>
      </c>
      <c r="B53" t="s">
        <v>422</v>
      </c>
      <c r="C53" s="6">
        <v>2725</v>
      </c>
      <c r="D53" s="7">
        <v>0.06</v>
      </c>
      <c r="E53" s="6">
        <v>2715</v>
      </c>
      <c r="F53" s="6">
        <v>1650</v>
      </c>
      <c r="G53" s="6">
        <v>1035</v>
      </c>
      <c r="H53" s="6">
        <v>30</v>
      </c>
      <c r="I53" s="7">
        <v>0.61</v>
      </c>
      <c r="J53" s="7">
        <v>0.38</v>
      </c>
      <c r="K53" s="15">
        <v>0.01</v>
      </c>
    </row>
    <row r="54" spans="1:11" x14ac:dyDescent="0.35">
      <c r="A54" s="5" t="s">
        <v>334</v>
      </c>
      <c r="B54" t="s">
        <v>423</v>
      </c>
      <c r="C54" s="6">
        <v>555</v>
      </c>
      <c r="D54" s="7">
        <v>0.05</v>
      </c>
      <c r="E54" s="6">
        <v>555</v>
      </c>
      <c r="F54" s="6">
        <v>375</v>
      </c>
      <c r="G54" s="6">
        <v>170</v>
      </c>
      <c r="H54" s="6">
        <v>10</v>
      </c>
      <c r="I54" s="7">
        <v>0.68</v>
      </c>
      <c r="J54" s="7">
        <v>0.31</v>
      </c>
      <c r="K54" s="15">
        <v>0.01</v>
      </c>
    </row>
    <row r="55" spans="1:11" x14ac:dyDescent="0.35">
      <c r="A55" s="5" t="s">
        <v>334</v>
      </c>
      <c r="B55" t="s">
        <v>424</v>
      </c>
      <c r="C55" s="6">
        <v>28415</v>
      </c>
      <c r="D55" s="7">
        <v>0.05</v>
      </c>
      <c r="E55" s="6">
        <v>28200</v>
      </c>
      <c r="F55" s="6">
        <v>19115</v>
      </c>
      <c r="G55" s="6">
        <v>8160</v>
      </c>
      <c r="H55" s="6">
        <v>925</v>
      </c>
      <c r="I55" s="7">
        <v>0.68</v>
      </c>
      <c r="J55" s="7">
        <v>0.28999999999999998</v>
      </c>
      <c r="K55" s="15">
        <v>0.03</v>
      </c>
    </row>
    <row r="56" spans="1:11" x14ac:dyDescent="0.35">
      <c r="A56" s="5" t="s">
        <v>335</v>
      </c>
      <c r="B56" t="s">
        <v>416</v>
      </c>
      <c r="C56" s="6">
        <v>1425</v>
      </c>
      <c r="D56" s="7">
        <v>7.0000000000000007E-2</v>
      </c>
      <c r="E56" s="6">
        <v>1290</v>
      </c>
      <c r="F56" s="6">
        <v>795</v>
      </c>
      <c r="G56" s="6">
        <v>470</v>
      </c>
      <c r="H56" s="6">
        <v>25</v>
      </c>
      <c r="I56" s="7">
        <v>0.62</v>
      </c>
      <c r="J56" s="7">
        <v>0.36</v>
      </c>
      <c r="K56" s="15">
        <v>0.02</v>
      </c>
    </row>
    <row r="57" spans="1:11" x14ac:dyDescent="0.35">
      <c r="A57" s="5" t="s">
        <v>335</v>
      </c>
      <c r="B57" t="s">
        <v>417</v>
      </c>
      <c r="C57" s="6">
        <v>7860</v>
      </c>
      <c r="D57" s="7">
        <v>0.06</v>
      </c>
      <c r="E57" s="6">
        <v>7370</v>
      </c>
      <c r="F57" s="6">
        <v>5160</v>
      </c>
      <c r="G57" s="6">
        <v>1900</v>
      </c>
      <c r="H57" s="6">
        <v>310</v>
      </c>
      <c r="I57" s="7">
        <v>0.7</v>
      </c>
      <c r="J57" s="7">
        <v>0.26</v>
      </c>
      <c r="K57" s="15">
        <v>0.04</v>
      </c>
    </row>
    <row r="58" spans="1:11" x14ac:dyDescent="0.35">
      <c r="A58" s="5" t="s">
        <v>335</v>
      </c>
      <c r="B58" t="s">
        <v>418</v>
      </c>
      <c r="C58" s="6">
        <v>8915</v>
      </c>
      <c r="D58" s="7">
        <v>0.08</v>
      </c>
      <c r="E58" s="6">
        <v>8305</v>
      </c>
      <c r="F58" s="6">
        <v>5715</v>
      </c>
      <c r="G58" s="6">
        <v>2445</v>
      </c>
      <c r="H58" s="6">
        <v>145</v>
      </c>
      <c r="I58" s="7">
        <v>0.69</v>
      </c>
      <c r="J58" s="7">
        <v>0.28999999999999998</v>
      </c>
      <c r="K58" s="15">
        <v>0.02</v>
      </c>
    </row>
    <row r="59" spans="1:11" x14ac:dyDescent="0.35">
      <c r="A59" s="5" t="s">
        <v>335</v>
      </c>
      <c r="B59" t="s">
        <v>419</v>
      </c>
      <c r="C59" s="6">
        <v>6285</v>
      </c>
      <c r="D59" s="7">
        <v>7.0000000000000007E-2</v>
      </c>
      <c r="E59" s="6">
        <v>6320</v>
      </c>
      <c r="F59" s="6">
        <v>4250</v>
      </c>
      <c r="G59" s="6">
        <v>1680</v>
      </c>
      <c r="H59" s="6">
        <v>390</v>
      </c>
      <c r="I59" s="7">
        <v>0.67</v>
      </c>
      <c r="J59" s="7">
        <v>0.27</v>
      </c>
      <c r="K59" s="15">
        <v>0.06</v>
      </c>
    </row>
    <row r="60" spans="1:11" x14ac:dyDescent="0.35">
      <c r="A60" s="5" t="s">
        <v>335</v>
      </c>
      <c r="B60" t="s">
        <v>420</v>
      </c>
      <c r="C60" s="6">
        <v>6840</v>
      </c>
      <c r="D60" s="7">
        <v>0.08</v>
      </c>
      <c r="E60" s="6">
        <v>6995</v>
      </c>
      <c r="F60" s="6">
        <v>4380</v>
      </c>
      <c r="G60" s="6">
        <v>2405</v>
      </c>
      <c r="H60" s="6">
        <v>210</v>
      </c>
      <c r="I60" s="7">
        <v>0.63</v>
      </c>
      <c r="J60" s="7">
        <v>0.34</v>
      </c>
      <c r="K60" s="15">
        <v>0.03</v>
      </c>
    </row>
    <row r="61" spans="1:11" x14ac:dyDescent="0.35">
      <c r="A61" s="5" t="s">
        <v>335</v>
      </c>
      <c r="B61" t="s">
        <v>421</v>
      </c>
      <c r="C61" s="6">
        <v>3950</v>
      </c>
      <c r="D61" s="7">
        <v>7.0000000000000007E-2</v>
      </c>
      <c r="E61" s="6">
        <v>4740</v>
      </c>
      <c r="F61" s="6">
        <v>2520</v>
      </c>
      <c r="G61" s="6">
        <v>2120</v>
      </c>
      <c r="H61" s="6">
        <v>100</v>
      </c>
      <c r="I61" s="7">
        <v>0.53</v>
      </c>
      <c r="J61" s="7">
        <v>0.45</v>
      </c>
      <c r="K61" s="15">
        <v>0.02</v>
      </c>
    </row>
    <row r="62" spans="1:11" x14ac:dyDescent="0.35">
      <c r="A62" s="5" t="s">
        <v>335</v>
      </c>
      <c r="B62" t="s">
        <v>422</v>
      </c>
      <c r="C62" s="6">
        <v>3655</v>
      </c>
      <c r="D62" s="7">
        <v>0.08</v>
      </c>
      <c r="E62" s="6">
        <v>3630</v>
      </c>
      <c r="F62" s="6">
        <v>2310</v>
      </c>
      <c r="G62" s="6">
        <v>1270</v>
      </c>
      <c r="H62" s="6">
        <v>50</v>
      </c>
      <c r="I62" s="7">
        <v>0.64</v>
      </c>
      <c r="J62" s="7">
        <v>0.35</v>
      </c>
      <c r="K62" s="15">
        <v>0.01</v>
      </c>
    </row>
    <row r="63" spans="1:11" x14ac:dyDescent="0.35">
      <c r="A63" s="5" t="s">
        <v>335</v>
      </c>
      <c r="B63" t="s">
        <v>423</v>
      </c>
      <c r="C63" s="6">
        <v>785</v>
      </c>
      <c r="D63" s="7">
        <v>7.0000000000000007E-2</v>
      </c>
      <c r="E63" s="6">
        <v>765</v>
      </c>
      <c r="F63" s="6">
        <v>500</v>
      </c>
      <c r="G63" s="6">
        <v>255</v>
      </c>
      <c r="H63" s="6">
        <v>15</v>
      </c>
      <c r="I63" s="7">
        <v>0.65</v>
      </c>
      <c r="J63" s="7">
        <v>0.33</v>
      </c>
      <c r="K63" s="15">
        <v>0.02</v>
      </c>
    </row>
    <row r="64" spans="1:11" x14ac:dyDescent="0.35">
      <c r="A64" s="5" t="s">
        <v>335</v>
      </c>
      <c r="B64" t="s">
        <v>424</v>
      </c>
      <c r="C64" s="6">
        <v>39710</v>
      </c>
      <c r="D64" s="7">
        <v>7.0000000000000007E-2</v>
      </c>
      <c r="E64" s="6">
        <v>39420</v>
      </c>
      <c r="F64" s="6">
        <v>25635</v>
      </c>
      <c r="G64" s="6">
        <v>12540</v>
      </c>
      <c r="H64" s="6">
        <v>1245</v>
      </c>
      <c r="I64" s="7">
        <v>0.65</v>
      </c>
      <c r="J64" s="7">
        <v>0.32</v>
      </c>
      <c r="K64" s="15">
        <v>0.03</v>
      </c>
    </row>
    <row r="65" spans="1:11" x14ac:dyDescent="0.35">
      <c r="A65" s="5" t="s">
        <v>336</v>
      </c>
      <c r="B65" t="s">
        <v>416</v>
      </c>
      <c r="C65" s="6">
        <v>4390</v>
      </c>
      <c r="D65" s="7">
        <v>0.23</v>
      </c>
      <c r="E65" s="6">
        <v>3995</v>
      </c>
      <c r="F65" s="6">
        <v>2985</v>
      </c>
      <c r="G65" s="6">
        <v>925</v>
      </c>
      <c r="H65" s="6">
        <v>85</v>
      </c>
      <c r="I65" s="7">
        <v>0.75</v>
      </c>
      <c r="J65" s="7">
        <v>0.23</v>
      </c>
      <c r="K65" s="15">
        <v>0.02</v>
      </c>
    </row>
    <row r="66" spans="1:11" x14ac:dyDescent="0.35">
      <c r="A66" s="5" t="s">
        <v>336</v>
      </c>
      <c r="B66" t="s">
        <v>417</v>
      </c>
      <c r="C66" s="6">
        <v>32760</v>
      </c>
      <c r="D66" s="7">
        <v>0.26</v>
      </c>
      <c r="E66" s="6">
        <v>30800</v>
      </c>
      <c r="F66" s="6">
        <v>21045</v>
      </c>
      <c r="G66" s="6">
        <v>8400</v>
      </c>
      <c r="H66" s="6">
        <v>1355</v>
      </c>
      <c r="I66" s="7">
        <v>0.68</v>
      </c>
      <c r="J66" s="7">
        <v>0.27</v>
      </c>
      <c r="K66" s="15">
        <v>0.04</v>
      </c>
    </row>
    <row r="67" spans="1:11" x14ac:dyDescent="0.35">
      <c r="A67" s="5" t="s">
        <v>336</v>
      </c>
      <c r="B67" t="s">
        <v>418</v>
      </c>
      <c r="C67" s="6">
        <v>29700</v>
      </c>
      <c r="D67" s="7">
        <v>0.25</v>
      </c>
      <c r="E67" s="6">
        <v>28215</v>
      </c>
      <c r="F67" s="6">
        <v>19200</v>
      </c>
      <c r="G67" s="6">
        <v>8445</v>
      </c>
      <c r="H67" s="6">
        <v>565</v>
      </c>
      <c r="I67" s="7">
        <v>0.68</v>
      </c>
      <c r="J67" s="7">
        <v>0.3</v>
      </c>
      <c r="K67" s="15">
        <v>0.02</v>
      </c>
    </row>
    <row r="68" spans="1:11" x14ac:dyDescent="0.35">
      <c r="A68" s="5" t="s">
        <v>336</v>
      </c>
      <c r="B68" t="s">
        <v>419</v>
      </c>
      <c r="C68" s="6">
        <v>21275</v>
      </c>
      <c r="D68" s="7">
        <v>0.25</v>
      </c>
      <c r="E68" s="6">
        <v>21045</v>
      </c>
      <c r="F68" s="6">
        <v>14400</v>
      </c>
      <c r="G68" s="6">
        <v>5280</v>
      </c>
      <c r="H68" s="6">
        <v>1365</v>
      </c>
      <c r="I68" s="7">
        <v>0.68</v>
      </c>
      <c r="J68" s="7">
        <v>0.25</v>
      </c>
      <c r="K68" s="15">
        <v>0.06</v>
      </c>
    </row>
    <row r="69" spans="1:11" x14ac:dyDescent="0.35">
      <c r="A69" s="5" t="s">
        <v>336</v>
      </c>
      <c r="B69" t="s">
        <v>420</v>
      </c>
      <c r="C69" s="6">
        <v>21830</v>
      </c>
      <c r="D69" s="7">
        <v>0.25</v>
      </c>
      <c r="E69" s="6">
        <v>22405</v>
      </c>
      <c r="F69" s="6">
        <v>14635</v>
      </c>
      <c r="G69" s="6">
        <v>7085</v>
      </c>
      <c r="H69" s="6">
        <v>680</v>
      </c>
      <c r="I69" s="7">
        <v>0.65</v>
      </c>
      <c r="J69" s="7">
        <v>0.32</v>
      </c>
      <c r="K69" s="15">
        <v>0.03</v>
      </c>
    </row>
    <row r="70" spans="1:11" x14ac:dyDescent="0.35">
      <c r="A70" s="5" t="s">
        <v>336</v>
      </c>
      <c r="B70" t="s">
        <v>421</v>
      </c>
      <c r="C70" s="6">
        <v>13960</v>
      </c>
      <c r="D70" s="7">
        <v>0.26</v>
      </c>
      <c r="E70" s="6">
        <v>16315</v>
      </c>
      <c r="F70" s="6">
        <v>9590</v>
      </c>
      <c r="G70" s="6">
        <v>6415</v>
      </c>
      <c r="H70" s="6">
        <v>310</v>
      </c>
      <c r="I70" s="7">
        <v>0.59</v>
      </c>
      <c r="J70" s="7">
        <v>0.39</v>
      </c>
      <c r="K70" s="15">
        <v>0.02</v>
      </c>
    </row>
    <row r="71" spans="1:11" x14ac:dyDescent="0.35">
      <c r="A71" s="5" t="s">
        <v>336</v>
      </c>
      <c r="B71" t="s">
        <v>422</v>
      </c>
      <c r="C71" s="6">
        <v>12770</v>
      </c>
      <c r="D71" s="7">
        <v>0.27</v>
      </c>
      <c r="E71" s="6">
        <v>12785</v>
      </c>
      <c r="F71" s="6">
        <v>8315</v>
      </c>
      <c r="G71" s="6">
        <v>4245</v>
      </c>
      <c r="H71" s="6">
        <v>225</v>
      </c>
      <c r="I71" s="7">
        <v>0.65</v>
      </c>
      <c r="J71" s="7">
        <v>0.33</v>
      </c>
      <c r="K71" s="15">
        <v>0.02</v>
      </c>
    </row>
    <row r="72" spans="1:11" x14ac:dyDescent="0.35">
      <c r="A72" s="5" t="s">
        <v>336</v>
      </c>
      <c r="B72" t="s">
        <v>423</v>
      </c>
      <c r="C72" s="6">
        <v>3005</v>
      </c>
      <c r="D72" s="7">
        <v>0.27</v>
      </c>
      <c r="E72" s="6">
        <v>2960</v>
      </c>
      <c r="F72" s="6">
        <v>1945</v>
      </c>
      <c r="G72" s="6">
        <v>955</v>
      </c>
      <c r="H72" s="6">
        <v>60</v>
      </c>
      <c r="I72" s="7">
        <v>0.66</v>
      </c>
      <c r="J72" s="7">
        <v>0.32</v>
      </c>
      <c r="K72" s="15">
        <v>0.02</v>
      </c>
    </row>
    <row r="73" spans="1:11" x14ac:dyDescent="0.35">
      <c r="A73" s="5" t="s">
        <v>336</v>
      </c>
      <c r="B73" t="s">
        <v>424</v>
      </c>
      <c r="C73" s="6">
        <v>139695</v>
      </c>
      <c r="D73" s="7">
        <v>0.25</v>
      </c>
      <c r="E73" s="6">
        <v>138530</v>
      </c>
      <c r="F73" s="6">
        <v>92130</v>
      </c>
      <c r="G73" s="6">
        <v>41755</v>
      </c>
      <c r="H73" s="6">
        <v>4645</v>
      </c>
      <c r="I73" s="7">
        <v>0.67</v>
      </c>
      <c r="J73" s="7">
        <v>0.3</v>
      </c>
      <c r="K73" s="15">
        <v>0.03</v>
      </c>
    </row>
    <row r="74" spans="1:11" x14ac:dyDescent="0.35">
      <c r="A74" s="5" t="s">
        <v>301</v>
      </c>
      <c r="B74" t="s">
        <v>416</v>
      </c>
      <c r="C74" s="6">
        <v>875</v>
      </c>
      <c r="D74" s="7">
        <v>0.04</v>
      </c>
      <c r="E74" s="6">
        <v>805</v>
      </c>
      <c r="F74" s="6">
        <v>540</v>
      </c>
      <c r="G74" s="6">
        <v>250</v>
      </c>
      <c r="H74" s="6">
        <v>15</v>
      </c>
      <c r="I74" s="7">
        <v>0.67</v>
      </c>
      <c r="J74" s="7">
        <v>0.31</v>
      </c>
      <c r="K74" s="15">
        <v>0.02</v>
      </c>
    </row>
    <row r="75" spans="1:11" x14ac:dyDescent="0.35">
      <c r="A75" s="5" t="s">
        <v>301</v>
      </c>
      <c r="B75" t="s">
        <v>417</v>
      </c>
      <c r="C75" s="6">
        <v>5120</v>
      </c>
      <c r="D75" s="7">
        <v>0.04</v>
      </c>
      <c r="E75" s="6">
        <v>4815</v>
      </c>
      <c r="F75" s="6">
        <v>3385</v>
      </c>
      <c r="G75" s="6">
        <v>1220</v>
      </c>
      <c r="H75" s="6">
        <v>210</v>
      </c>
      <c r="I75" s="7">
        <v>0.7</v>
      </c>
      <c r="J75" s="7">
        <v>0.25</v>
      </c>
      <c r="K75" s="15">
        <v>0.04</v>
      </c>
    </row>
    <row r="76" spans="1:11" x14ac:dyDescent="0.35">
      <c r="A76" s="5" t="s">
        <v>301</v>
      </c>
      <c r="B76" t="s">
        <v>418</v>
      </c>
      <c r="C76" s="6">
        <v>5515</v>
      </c>
      <c r="D76" s="7">
        <v>0.05</v>
      </c>
      <c r="E76" s="6">
        <v>5150</v>
      </c>
      <c r="F76" s="6">
        <v>3585</v>
      </c>
      <c r="G76" s="6">
        <v>1455</v>
      </c>
      <c r="H76" s="6">
        <v>110</v>
      </c>
      <c r="I76" s="7">
        <v>0.7</v>
      </c>
      <c r="J76" s="7">
        <v>0.28000000000000003</v>
      </c>
      <c r="K76" s="15">
        <v>0.02</v>
      </c>
    </row>
    <row r="77" spans="1:11" x14ac:dyDescent="0.35">
      <c r="A77" s="5" t="s">
        <v>301</v>
      </c>
      <c r="B77" t="s">
        <v>419</v>
      </c>
      <c r="C77" s="6">
        <v>3875</v>
      </c>
      <c r="D77" s="7">
        <v>0.05</v>
      </c>
      <c r="E77" s="6">
        <v>3810</v>
      </c>
      <c r="F77" s="6">
        <v>2595</v>
      </c>
      <c r="G77" s="6">
        <v>980</v>
      </c>
      <c r="H77" s="6">
        <v>235</v>
      </c>
      <c r="I77" s="7">
        <v>0.68</v>
      </c>
      <c r="J77" s="7">
        <v>0.26</v>
      </c>
      <c r="K77" s="15">
        <v>0.06</v>
      </c>
    </row>
    <row r="78" spans="1:11" x14ac:dyDescent="0.35">
      <c r="A78" s="5" t="s">
        <v>301</v>
      </c>
      <c r="B78" t="s">
        <v>420</v>
      </c>
      <c r="C78" s="6">
        <v>3940</v>
      </c>
      <c r="D78" s="7">
        <v>0.05</v>
      </c>
      <c r="E78" s="6">
        <v>4100</v>
      </c>
      <c r="F78" s="6">
        <v>2655</v>
      </c>
      <c r="G78" s="6">
        <v>1330</v>
      </c>
      <c r="H78" s="6">
        <v>120</v>
      </c>
      <c r="I78" s="7">
        <v>0.65</v>
      </c>
      <c r="J78" s="7">
        <v>0.32</v>
      </c>
      <c r="K78" s="15">
        <v>0.03</v>
      </c>
    </row>
    <row r="79" spans="1:11" x14ac:dyDescent="0.35">
      <c r="A79" s="5" t="s">
        <v>301</v>
      </c>
      <c r="B79" t="s">
        <v>421</v>
      </c>
      <c r="C79" s="6">
        <v>2440</v>
      </c>
      <c r="D79" s="7">
        <v>0.05</v>
      </c>
      <c r="E79" s="6">
        <v>2910</v>
      </c>
      <c r="F79" s="6">
        <v>1590</v>
      </c>
      <c r="G79" s="6">
        <v>1275</v>
      </c>
      <c r="H79" s="6">
        <v>50</v>
      </c>
      <c r="I79" s="7">
        <v>0.55000000000000004</v>
      </c>
      <c r="J79" s="7">
        <v>0.44</v>
      </c>
      <c r="K79" s="15">
        <v>0.02</v>
      </c>
    </row>
    <row r="80" spans="1:11" x14ac:dyDescent="0.35">
      <c r="A80" s="5" t="s">
        <v>301</v>
      </c>
      <c r="B80" t="s">
        <v>422</v>
      </c>
      <c r="C80" s="6">
        <v>2105</v>
      </c>
      <c r="D80" s="7">
        <v>0.04</v>
      </c>
      <c r="E80" s="6">
        <v>2115</v>
      </c>
      <c r="F80" s="6">
        <v>1365</v>
      </c>
      <c r="G80" s="6">
        <v>735</v>
      </c>
      <c r="H80" s="6">
        <v>15</v>
      </c>
      <c r="I80" s="7">
        <v>0.64</v>
      </c>
      <c r="J80" s="7">
        <v>0.35</v>
      </c>
      <c r="K80" s="15">
        <v>0.01</v>
      </c>
    </row>
    <row r="81" spans="1:11" x14ac:dyDescent="0.35">
      <c r="A81" s="5" t="s">
        <v>301</v>
      </c>
      <c r="B81" t="s">
        <v>423</v>
      </c>
      <c r="C81" s="6">
        <v>475</v>
      </c>
      <c r="D81" s="7">
        <v>0.04</v>
      </c>
      <c r="E81" s="6">
        <v>450</v>
      </c>
      <c r="F81" s="6">
        <v>300</v>
      </c>
      <c r="G81" s="6">
        <v>145</v>
      </c>
      <c r="H81" s="6">
        <v>5</v>
      </c>
      <c r="I81" s="7">
        <v>0.67</v>
      </c>
      <c r="J81" s="7">
        <v>0.33</v>
      </c>
      <c r="K81" s="15">
        <v>0.01</v>
      </c>
    </row>
    <row r="82" spans="1:11" x14ac:dyDescent="0.35">
      <c r="A82" s="5" t="s">
        <v>301</v>
      </c>
      <c r="B82" t="s">
        <v>424</v>
      </c>
      <c r="C82" s="6">
        <v>24350</v>
      </c>
      <c r="D82" s="7">
        <v>0.04</v>
      </c>
      <c r="E82" s="6">
        <v>24160</v>
      </c>
      <c r="F82" s="6">
        <v>16010</v>
      </c>
      <c r="G82" s="6">
        <v>7395</v>
      </c>
      <c r="H82" s="6">
        <v>755</v>
      </c>
      <c r="I82" s="7">
        <v>0.66</v>
      </c>
      <c r="J82" s="7">
        <v>0.31</v>
      </c>
      <c r="K82" s="15">
        <v>0.03</v>
      </c>
    </row>
    <row r="83" spans="1:11" x14ac:dyDescent="0.35">
      <c r="A83" s="5" t="s">
        <v>337</v>
      </c>
      <c r="B83" t="s">
        <v>416</v>
      </c>
      <c r="C83" s="6">
        <v>2585</v>
      </c>
      <c r="D83" s="7">
        <v>0.13</v>
      </c>
      <c r="E83" s="6">
        <v>2345</v>
      </c>
      <c r="F83" s="6">
        <v>1685</v>
      </c>
      <c r="G83" s="6">
        <v>625</v>
      </c>
      <c r="H83" s="6">
        <v>40</v>
      </c>
      <c r="I83" s="7">
        <v>0.72</v>
      </c>
      <c r="J83" s="7">
        <v>0.27</v>
      </c>
      <c r="K83" s="15">
        <v>0.02</v>
      </c>
    </row>
    <row r="84" spans="1:11" x14ac:dyDescent="0.35">
      <c r="A84" s="5" t="s">
        <v>337</v>
      </c>
      <c r="B84" t="s">
        <v>417</v>
      </c>
      <c r="C84" s="6">
        <v>17470</v>
      </c>
      <c r="D84" s="7">
        <v>0.14000000000000001</v>
      </c>
      <c r="E84" s="6">
        <v>16515</v>
      </c>
      <c r="F84" s="6">
        <v>11505</v>
      </c>
      <c r="G84" s="6">
        <v>4275</v>
      </c>
      <c r="H84" s="6">
        <v>735</v>
      </c>
      <c r="I84" s="7">
        <v>0.7</v>
      </c>
      <c r="J84" s="7">
        <v>0.26</v>
      </c>
      <c r="K84" s="15">
        <v>0.04</v>
      </c>
    </row>
    <row r="85" spans="1:11" x14ac:dyDescent="0.35">
      <c r="A85" s="5" t="s">
        <v>337</v>
      </c>
      <c r="B85" t="s">
        <v>418</v>
      </c>
      <c r="C85" s="6">
        <v>16735</v>
      </c>
      <c r="D85" s="7">
        <v>0.14000000000000001</v>
      </c>
      <c r="E85" s="6">
        <v>15865</v>
      </c>
      <c r="F85" s="6">
        <v>11000</v>
      </c>
      <c r="G85" s="6">
        <v>4580</v>
      </c>
      <c r="H85" s="6">
        <v>290</v>
      </c>
      <c r="I85" s="7">
        <v>0.69</v>
      </c>
      <c r="J85" s="7">
        <v>0.28999999999999998</v>
      </c>
      <c r="K85" s="15">
        <v>0.02</v>
      </c>
    </row>
    <row r="86" spans="1:11" x14ac:dyDescent="0.35">
      <c r="A86" s="5" t="s">
        <v>337</v>
      </c>
      <c r="B86" t="s">
        <v>419</v>
      </c>
      <c r="C86" s="6">
        <v>11680</v>
      </c>
      <c r="D86" s="7">
        <v>0.14000000000000001</v>
      </c>
      <c r="E86" s="6">
        <v>11340</v>
      </c>
      <c r="F86" s="6">
        <v>7945</v>
      </c>
      <c r="G86" s="6">
        <v>2685</v>
      </c>
      <c r="H86" s="6">
        <v>710</v>
      </c>
      <c r="I86" s="7">
        <v>0.7</v>
      </c>
      <c r="J86" s="7">
        <v>0.24</v>
      </c>
      <c r="K86" s="15">
        <v>0.06</v>
      </c>
    </row>
    <row r="87" spans="1:11" x14ac:dyDescent="0.35">
      <c r="A87" s="5" t="s">
        <v>337</v>
      </c>
      <c r="B87" t="s">
        <v>420</v>
      </c>
      <c r="C87" s="6">
        <v>11625</v>
      </c>
      <c r="D87" s="7">
        <v>0.14000000000000001</v>
      </c>
      <c r="E87" s="6">
        <v>12325</v>
      </c>
      <c r="F87" s="6">
        <v>8160</v>
      </c>
      <c r="G87" s="6">
        <v>3790</v>
      </c>
      <c r="H87" s="6">
        <v>375</v>
      </c>
      <c r="I87" s="7">
        <v>0.66</v>
      </c>
      <c r="J87" s="7">
        <v>0.31</v>
      </c>
      <c r="K87" s="15">
        <v>0.03</v>
      </c>
    </row>
    <row r="88" spans="1:11" x14ac:dyDescent="0.35">
      <c r="A88" s="5" t="s">
        <v>337</v>
      </c>
      <c r="B88" t="s">
        <v>421</v>
      </c>
      <c r="C88" s="6">
        <v>7260</v>
      </c>
      <c r="D88" s="7">
        <v>0.14000000000000001</v>
      </c>
      <c r="E88" s="6">
        <v>8430</v>
      </c>
      <c r="F88" s="6">
        <v>4965</v>
      </c>
      <c r="G88" s="6">
        <v>3295</v>
      </c>
      <c r="H88" s="6">
        <v>170</v>
      </c>
      <c r="I88" s="7">
        <v>0.59</v>
      </c>
      <c r="J88" s="7">
        <v>0.39</v>
      </c>
      <c r="K88" s="15">
        <v>0.02</v>
      </c>
    </row>
    <row r="89" spans="1:11" x14ac:dyDescent="0.35">
      <c r="A89" s="5" t="s">
        <v>337</v>
      </c>
      <c r="B89" t="s">
        <v>422</v>
      </c>
      <c r="C89" s="6">
        <v>6575</v>
      </c>
      <c r="D89" s="7">
        <v>0.14000000000000001</v>
      </c>
      <c r="E89" s="6">
        <v>6610</v>
      </c>
      <c r="F89" s="6">
        <v>4290</v>
      </c>
      <c r="G89" s="6">
        <v>2230</v>
      </c>
      <c r="H89" s="6">
        <v>90</v>
      </c>
      <c r="I89" s="7">
        <v>0.65</v>
      </c>
      <c r="J89" s="7">
        <v>0.34</v>
      </c>
      <c r="K89" s="15">
        <v>0.01</v>
      </c>
    </row>
    <row r="90" spans="1:11" x14ac:dyDescent="0.35">
      <c r="A90" s="5" t="s">
        <v>337</v>
      </c>
      <c r="B90" t="s">
        <v>423</v>
      </c>
      <c r="C90" s="6">
        <v>1510</v>
      </c>
      <c r="D90" s="7">
        <v>0.14000000000000001</v>
      </c>
      <c r="E90" s="6">
        <v>1470</v>
      </c>
      <c r="F90" s="6">
        <v>1010</v>
      </c>
      <c r="G90" s="6">
        <v>435</v>
      </c>
      <c r="H90" s="6">
        <v>25</v>
      </c>
      <c r="I90" s="7">
        <v>0.69</v>
      </c>
      <c r="J90" s="7">
        <v>0.28999999999999998</v>
      </c>
      <c r="K90" s="15">
        <v>0.02</v>
      </c>
    </row>
    <row r="91" spans="1:11" x14ac:dyDescent="0.35">
      <c r="A91" s="5" t="s">
        <v>337</v>
      </c>
      <c r="B91" t="s">
        <v>424</v>
      </c>
      <c r="C91" s="6">
        <v>75435</v>
      </c>
      <c r="D91" s="7">
        <v>0.14000000000000001</v>
      </c>
      <c r="E91" s="6">
        <v>74905</v>
      </c>
      <c r="F91" s="6">
        <v>50560</v>
      </c>
      <c r="G91" s="6">
        <v>21910</v>
      </c>
      <c r="H91" s="6">
        <v>2435</v>
      </c>
      <c r="I91" s="7">
        <v>0.67</v>
      </c>
      <c r="J91" s="7">
        <v>0.28999999999999998</v>
      </c>
      <c r="K91" s="15">
        <v>0.03</v>
      </c>
    </row>
    <row r="92" spans="1:11" x14ac:dyDescent="0.35">
      <c r="A92" s="5" t="s">
        <v>338</v>
      </c>
      <c r="B92" t="s">
        <v>416</v>
      </c>
      <c r="C92" s="6">
        <v>2310</v>
      </c>
      <c r="D92" s="7">
        <v>0.12</v>
      </c>
      <c r="E92" s="6">
        <v>2100</v>
      </c>
      <c r="F92" s="6">
        <v>1485</v>
      </c>
      <c r="G92" s="6">
        <v>575</v>
      </c>
      <c r="H92" s="6">
        <v>40</v>
      </c>
      <c r="I92" s="7">
        <v>0.71</v>
      </c>
      <c r="J92" s="7">
        <v>0.27</v>
      </c>
      <c r="K92" s="15">
        <v>0.02</v>
      </c>
    </row>
    <row r="93" spans="1:11" x14ac:dyDescent="0.35">
      <c r="A93" s="5" t="s">
        <v>338</v>
      </c>
      <c r="B93" t="s">
        <v>417</v>
      </c>
      <c r="C93" s="6">
        <v>16020</v>
      </c>
      <c r="D93" s="7">
        <v>0.13</v>
      </c>
      <c r="E93" s="6">
        <v>15025</v>
      </c>
      <c r="F93" s="6">
        <v>10465</v>
      </c>
      <c r="G93" s="6">
        <v>3960</v>
      </c>
      <c r="H93" s="6">
        <v>600</v>
      </c>
      <c r="I93" s="7">
        <v>0.7</v>
      </c>
      <c r="J93" s="7">
        <v>0.26</v>
      </c>
      <c r="K93" s="15">
        <v>0.04</v>
      </c>
    </row>
    <row r="94" spans="1:11" x14ac:dyDescent="0.35">
      <c r="A94" s="5" t="s">
        <v>338</v>
      </c>
      <c r="B94" t="s">
        <v>418</v>
      </c>
      <c r="C94" s="6">
        <v>16285</v>
      </c>
      <c r="D94" s="7">
        <v>0.14000000000000001</v>
      </c>
      <c r="E94" s="6">
        <v>15390</v>
      </c>
      <c r="F94" s="6">
        <v>10630</v>
      </c>
      <c r="G94" s="6">
        <v>4475</v>
      </c>
      <c r="H94" s="6">
        <v>285</v>
      </c>
      <c r="I94" s="7">
        <v>0.69</v>
      </c>
      <c r="J94" s="7">
        <v>0.28999999999999998</v>
      </c>
      <c r="K94" s="15">
        <v>0.02</v>
      </c>
    </row>
    <row r="95" spans="1:11" x14ac:dyDescent="0.35">
      <c r="A95" s="5" t="s">
        <v>338</v>
      </c>
      <c r="B95" t="s">
        <v>419</v>
      </c>
      <c r="C95" s="6">
        <v>11660</v>
      </c>
      <c r="D95" s="7">
        <v>0.14000000000000001</v>
      </c>
      <c r="E95" s="6">
        <v>11610</v>
      </c>
      <c r="F95" s="6">
        <v>7940</v>
      </c>
      <c r="G95" s="6">
        <v>2850</v>
      </c>
      <c r="H95" s="6">
        <v>820</v>
      </c>
      <c r="I95" s="7">
        <v>0.68</v>
      </c>
      <c r="J95" s="7">
        <v>0.25</v>
      </c>
      <c r="K95" s="15">
        <v>7.0000000000000007E-2</v>
      </c>
    </row>
    <row r="96" spans="1:11" x14ac:dyDescent="0.35">
      <c r="A96" s="5" t="s">
        <v>338</v>
      </c>
      <c r="B96" t="s">
        <v>420</v>
      </c>
      <c r="C96" s="6">
        <v>11960</v>
      </c>
      <c r="D96" s="7">
        <v>0.14000000000000001</v>
      </c>
      <c r="E96" s="6">
        <v>12290</v>
      </c>
      <c r="F96" s="6">
        <v>8000</v>
      </c>
      <c r="G96" s="6">
        <v>3910</v>
      </c>
      <c r="H96" s="6">
        <v>380</v>
      </c>
      <c r="I96" s="7">
        <v>0.65</v>
      </c>
      <c r="J96" s="7">
        <v>0.32</v>
      </c>
      <c r="K96" s="15">
        <v>0.03</v>
      </c>
    </row>
    <row r="97" spans="1:11" x14ac:dyDescent="0.35">
      <c r="A97" s="5" t="s">
        <v>338</v>
      </c>
      <c r="B97" t="s">
        <v>421</v>
      </c>
      <c r="C97" s="6">
        <v>7415</v>
      </c>
      <c r="D97" s="7">
        <v>0.14000000000000001</v>
      </c>
      <c r="E97" s="6">
        <v>8760</v>
      </c>
      <c r="F97" s="6">
        <v>4945</v>
      </c>
      <c r="G97" s="6">
        <v>3660</v>
      </c>
      <c r="H97" s="6">
        <v>155</v>
      </c>
      <c r="I97" s="7">
        <v>0.56000000000000005</v>
      </c>
      <c r="J97" s="7">
        <v>0.42</v>
      </c>
      <c r="K97" s="15">
        <v>0.02</v>
      </c>
    </row>
    <row r="98" spans="1:11" x14ac:dyDescent="0.35">
      <c r="A98" s="5" t="s">
        <v>338</v>
      </c>
      <c r="B98" t="s">
        <v>422</v>
      </c>
      <c r="C98" s="6">
        <v>6645</v>
      </c>
      <c r="D98" s="7">
        <v>0.14000000000000001</v>
      </c>
      <c r="E98" s="6">
        <v>6510</v>
      </c>
      <c r="F98" s="6">
        <v>4220</v>
      </c>
      <c r="G98" s="6">
        <v>2205</v>
      </c>
      <c r="H98" s="6">
        <v>85</v>
      </c>
      <c r="I98" s="7">
        <v>0.65</v>
      </c>
      <c r="J98" s="7">
        <v>0.34</v>
      </c>
      <c r="K98" s="15">
        <v>0.01</v>
      </c>
    </row>
    <row r="99" spans="1:11" x14ac:dyDescent="0.35">
      <c r="A99" s="5" t="s">
        <v>338</v>
      </c>
      <c r="B99" t="s">
        <v>423</v>
      </c>
      <c r="C99" s="6">
        <v>1585</v>
      </c>
      <c r="D99" s="7">
        <v>0.14000000000000001</v>
      </c>
      <c r="E99" s="6">
        <v>1645</v>
      </c>
      <c r="F99" s="6">
        <v>1090</v>
      </c>
      <c r="G99" s="6">
        <v>525</v>
      </c>
      <c r="H99" s="6">
        <v>35</v>
      </c>
      <c r="I99" s="7">
        <v>0.66</v>
      </c>
      <c r="J99" s="7">
        <v>0.32</v>
      </c>
      <c r="K99" s="15">
        <v>0.02</v>
      </c>
    </row>
    <row r="100" spans="1:11" x14ac:dyDescent="0.35">
      <c r="A100" s="5" t="s">
        <v>338</v>
      </c>
      <c r="B100" t="s">
        <v>424</v>
      </c>
      <c r="C100" s="6">
        <v>73885</v>
      </c>
      <c r="D100" s="7">
        <v>0.13</v>
      </c>
      <c r="E100" s="6">
        <v>73340</v>
      </c>
      <c r="F100" s="6">
        <v>48780</v>
      </c>
      <c r="G100" s="6">
        <v>22160</v>
      </c>
      <c r="H100" s="6">
        <v>2400</v>
      </c>
      <c r="I100" s="7">
        <v>0.67</v>
      </c>
      <c r="J100" s="7">
        <v>0.3</v>
      </c>
      <c r="K100" s="15">
        <v>0.03</v>
      </c>
    </row>
    <row r="101" spans="1:11" x14ac:dyDescent="0.35">
      <c r="A101" s="5" t="s">
        <v>339</v>
      </c>
      <c r="B101" t="s">
        <v>416</v>
      </c>
      <c r="C101" s="6">
        <v>55</v>
      </c>
      <c r="D101" s="7">
        <v>0</v>
      </c>
      <c r="E101" s="6">
        <v>55</v>
      </c>
      <c r="F101" s="6">
        <v>30</v>
      </c>
      <c r="G101" s="6">
        <v>25</v>
      </c>
      <c r="H101" s="6">
        <v>0</v>
      </c>
      <c r="I101" s="7">
        <v>0.52</v>
      </c>
      <c r="J101" s="7">
        <v>0.48</v>
      </c>
      <c r="K101" s="15">
        <v>0</v>
      </c>
    </row>
    <row r="102" spans="1:11" x14ac:dyDescent="0.35">
      <c r="A102" s="5" t="s">
        <v>339</v>
      </c>
      <c r="B102" t="s">
        <v>417</v>
      </c>
      <c r="C102" s="6">
        <v>215</v>
      </c>
      <c r="D102" s="7">
        <v>0</v>
      </c>
      <c r="E102" s="6">
        <v>200</v>
      </c>
      <c r="F102" s="6">
        <v>135</v>
      </c>
      <c r="G102" s="6">
        <v>55</v>
      </c>
      <c r="H102" s="6">
        <v>10</v>
      </c>
      <c r="I102" s="7">
        <v>0.68</v>
      </c>
      <c r="J102" s="7">
        <v>0.27</v>
      </c>
      <c r="K102" s="15">
        <v>0.05</v>
      </c>
    </row>
    <row r="103" spans="1:11" x14ac:dyDescent="0.35">
      <c r="A103" s="5" t="s">
        <v>339</v>
      </c>
      <c r="B103" t="s">
        <v>418</v>
      </c>
      <c r="C103" s="6">
        <v>275</v>
      </c>
      <c r="D103" s="7">
        <v>0</v>
      </c>
      <c r="E103" s="6">
        <v>255</v>
      </c>
      <c r="F103" s="6">
        <v>175</v>
      </c>
      <c r="G103" s="6">
        <v>80</v>
      </c>
      <c r="H103" s="6">
        <v>5</v>
      </c>
      <c r="I103" s="7">
        <v>0.68</v>
      </c>
      <c r="J103" s="7">
        <v>0.31</v>
      </c>
      <c r="K103" s="15">
        <v>0.01</v>
      </c>
    </row>
    <row r="104" spans="1:11" x14ac:dyDescent="0.35">
      <c r="A104" s="5" t="s">
        <v>339</v>
      </c>
      <c r="B104" t="s">
        <v>419</v>
      </c>
      <c r="C104" s="6">
        <v>140</v>
      </c>
      <c r="D104" s="7">
        <v>0</v>
      </c>
      <c r="E104" s="6">
        <v>150</v>
      </c>
      <c r="F104" s="6">
        <v>95</v>
      </c>
      <c r="G104" s="6">
        <v>50</v>
      </c>
      <c r="H104" s="6">
        <v>10</v>
      </c>
      <c r="I104" s="7">
        <v>0.62</v>
      </c>
      <c r="J104" s="7">
        <v>0.32</v>
      </c>
      <c r="K104" s="15">
        <v>7.0000000000000007E-2</v>
      </c>
    </row>
    <row r="105" spans="1:11" x14ac:dyDescent="0.35">
      <c r="A105" s="5" t="s">
        <v>339</v>
      </c>
      <c r="B105" t="s">
        <v>420</v>
      </c>
      <c r="C105" s="6">
        <v>205</v>
      </c>
      <c r="D105" s="7">
        <v>0</v>
      </c>
      <c r="E105" s="6">
        <v>200</v>
      </c>
      <c r="F105" s="6">
        <v>125</v>
      </c>
      <c r="G105" s="6">
        <v>70</v>
      </c>
      <c r="H105" s="6">
        <v>5</v>
      </c>
      <c r="I105" s="7">
        <v>0.64</v>
      </c>
      <c r="J105" s="7">
        <v>0.35</v>
      </c>
      <c r="K105" s="15">
        <v>0.02</v>
      </c>
    </row>
    <row r="106" spans="1:11" x14ac:dyDescent="0.35">
      <c r="A106" s="5" t="s">
        <v>339</v>
      </c>
      <c r="B106" t="s">
        <v>421</v>
      </c>
      <c r="C106" s="6">
        <v>125</v>
      </c>
      <c r="D106" s="7">
        <v>0</v>
      </c>
      <c r="E106" s="6">
        <v>145</v>
      </c>
      <c r="F106" s="6">
        <v>65</v>
      </c>
      <c r="G106" s="6">
        <v>80</v>
      </c>
      <c r="H106" s="6" t="s">
        <v>476</v>
      </c>
      <c r="I106" s="6" t="s">
        <v>476</v>
      </c>
      <c r="J106" s="7">
        <v>0.53</v>
      </c>
      <c r="K106" s="23" t="s">
        <v>476</v>
      </c>
    </row>
    <row r="107" spans="1:11" x14ac:dyDescent="0.35">
      <c r="A107" s="5" t="s">
        <v>339</v>
      </c>
      <c r="B107" t="s">
        <v>422</v>
      </c>
      <c r="C107" s="6">
        <v>90</v>
      </c>
      <c r="D107" s="7">
        <v>0</v>
      </c>
      <c r="E107" s="6">
        <v>85</v>
      </c>
      <c r="F107" s="6">
        <v>45</v>
      </c>
      <c r="G107" s="6">
        <v>40</v>
      </c>
      <c r="H107" s="6" t="s">
        <v>476</v>
      </c>
      <c r="I107" s="7">
        <v>0.51</v>
      </c>
      <c r="J107" s="6" t="s">
        <v>476</v>
      </c>
      <c r="K107" s="23" t="s">
        <v>476</v>
      </c>
    </row>
    <row r="108" spans="1:11" x14ac:dyDescent="0.35">
      <c r="A108" s="5" t="s">
        <v>339</v>
      </c>
      <c r="B108" t="s">
        <v>423</v>
      </c>
      <c r="C108" s="6">
        <v>20</v>
      </c>
      <c r="D108" s="7">
        <v>0</v>
      </c>
      <c r="E108" s="6">
        <v>25</v>
      </c>
      <c r="F108" s="6">
        <v>15</v>
      </c>
      <c r="G108" s="6">
        <v>10</v>
      </c>
      <c r="H108" s="6">
        <v>0</v>
      </c>
      <c r="I108" s="7">
        <v>0.65</v>
      </c>
      <c r="J108" s="7">
        <v>0.35</v>
      </c>
      <c r="K108" s="15">
        <v>0</v>
      </c>
    </row>
    <row r="109" spans="1:11" x14ac:dyDescent="0.35">
      <c r="A109" s="5" t="s">
        <v>339</v>
      </c>
      <c r="B109" t="s">
        <v>424</v>
      </c>
      <c r="C109" s="6">
        <v>1125</v>
      </c>
      <c r="D109" s="7">
        <v>0</v>
      </c>
      <c r="E109" s="6">
        <v>1120</v>
      </c>
      <c r="F109" s="6">
        <v>685</v>
      </c>
      <c r="G109" s="6">
        <v>405</v>
      </c>
      <c r="H109" s="6">
        <v>30</v>
      </c>
      <c r="I109" s="7">
        <v>0.61</v>
      </c>
      <c r="J109" s="7">
        <v>0.36</v>
      </c>
      <c r="K109" s="15">
        <v>0.03</v>
      </c>
    </row>
    <row r="110" spans="1:11" x14ac:dyDescent="0.35">
      <c r="A110" s="5" t="s">
        <v>340</v>
      </c>
      <c r="B110" t="s">
        <v>416</v>
      </c>
      <c r="C110" s="6">
        <v>40</v>
      </c>
      <c r="D110" s="7">
        <v>0</v>
      </c>
      <c r="E110" s="6">
        <v>35</v>
      </c>
      <c r="F110" s="6">
        <v>25</v>
      </c>
      <c r="G110" s="6">
        <v>10</v>
      </c>
      <c r="H110" s="6" t="s">
        <v>476</v>
      </c>
      <c r="I110" s="7">
        <v>0.73</v>
      </c>
      <c r="J110" s="6" t="s">
        <v>476</v>
      </c>
      <c r="K110" s="23" t="s">
        <v>476</v>
      </c>
    </row>
    <row r="111" spans="1:11" x14ac:dyDescent="0.35">
      <c r="A111" s="5" t="s">
        <v>340</v>
      </c>
      <c r="B111" t="s">
        <v>417</v>
      </c>
      <c r="C111" s="6">
        <v>245</v>
      </c>
      <c r="D111" s="7">
        <v>0</v>
      </c>
      <c r="E111" s="6">
        <v>230</v>
      </c>
      <c r="F111" s="6">
        <v>150</v>
      </c>
      <c r="G111" s="6">
        <v>70</v>
      </c>
      <c r="H111" s="6">
        <v>10</v>
      </c>
      <c r="I111" s="7">
        <v>0.66</v>
      </c>
      <c r="J111" s="7">
        <v>0.3</v>
      </c>
      <c r="K111" s="15">
        <v>0.04</v>
      </c>
    </row>
    <row r="112" spans="1:11" x14ac:dyDescent="0.35">
      <c r="A112" s="5" t="s">
        <v>340</v>
      </c>
      <c r="B112" t="s">
        <v>418</v>
      </c>
      <c r="C112" s="6">
        <v>235</v>
      </c>
      <c r="D112" s="7">
        <v>0</v>
      </c>
      <c r="E112" s="6">
        <v>220</v>
      </c>
      <c r="F112" s="6">
        <v>150</v>
      </c>
      <c r="G112" s="6">
        <v>65</v>
      </c>
      <c r="H112" s="6">
        <v>5</v>
      </c>
      <c r="I112" s="7">
        <v>0.69</v>
      </c>
      <c r="J112" s="7">
        <v>0.28999999999999998</v>
      </c>
      <c r="K112" s="15">
        <v>0.02</v>
      </c>
    </row>
    <row r="113" spans="1:11" x14ac:dyDescent="0.35">
      <c r="A113" s="5" t="s">
        <v>340</v>
      </c>
      <c r="B113" t="s">
        <v>419</v>
      </c>
      <c r="C113" s="6">
        <v>185</v>
      </c>
      <c r="D113" s="7">
        <v>0</v>
      </c>
      <c r="E113" s="6">
        <v>170</v>
      </c>
      <c r="F113" s="6">
        <v>110</v>
      </c>
      <c r="G113" s="6">
        <v>55</v>
      </c>
      <c r="H113" s="6">
        <v>10</v>
      </c>
      <c r="I113" s="7">
        <v>0.64</v>
      </c>
      <c r="J113" s="7">
        <v>0.32</v>
      </c>
      <c r="K113" s="15">
        <v>0.05</v>
      </c>
    </row>
    <row r="114" spans="1:11" x14ac:dyDescent="0.35">
      <c r="A114" s="5" t="s">
        <v>340</v>
      </c>
      <c r="B114" t="s">
        <v>420</v>
      </c>
      <c r="C114" s="6">
        <v>195</v>
      </c>
      <c r="D114" s="7">
        <v>0</v>
      </c>
      <c r="E114" s="6">
        <v>215</v>
      </c>
      <c r="F114" s="6">
        <v>135</v>
      </c>
      <c r="G114" s="6">
        <v>75</v>
      </c>
      <c r="H114" s="6">
        <v>5</v>
      </c>
      <c r="I114" s="7">
        <v>0.62</v>
      </c>
      <c r="J114" s="7">
        <v>0.35</v>
      </c>
      <c r="K114" s="15">
        <v>0.02</v>
      </c>
    </row>
    <row r="115" spans="1:11" x14ac:dyDescent="0.35">
      <c r="A115" s="5" t="s">
        <v>340</v>
      </c>
      <c r="B115" t="s">
        <v>421</v>
      </c>
      <c r="C115" s="6">
        <v>145</v>
      </c>
      <c r="D115" s="7">
        <v>0</v>
      </c>
      <c r="E115" s="6">
        <v>165</v>
      </c>
      <c r="F115" s="6">
        <v>75</v>
      </c>
      <c r="G115" s="6">
        <v>85</v>
      </c>
      <c r="H115" s="6">
        <v>5</v>
      </c>
      <c r="I115" s="7">
        <v>0.45</v>
      </c>
      <c r="J115" s="7">
        <v>0.52</v>
      </c>
      <c r="K115" s="15">
        <v>0.03</v>
      </c>
    </row>
    <row r="116" spans="1:11" x14ac:dyDescent="0.35">
      <c r="A116" s="5" t="s">
        <v>340</v>
      </c>
      <c r="B116" t="s">
        <v>422</v>
      </c>
      <c r="C116" s="6">
        <v>140</v>
      </c>
      <c r="D116" s="7">
        <v>0</v>
      </c>
      <c r="E116" s="6">
        <v>140</v>
      </c>
      <c r="F116" s="6">
        <v>80</v>
      </c>
      <c r="G116" s="6">
        <v>55</v>
      </c>
      <c r="H116" s="6">
        <v>5</v>
      </c>
      <c r="I116" s="7">
        <v>0.56999999999999995</v>
      </c>
      <c r="J116" s="7">
        <v>0.41</v>
      </c>
      <c r="K116" s="15">
        <v>0.02</v>
      </c>
    </row>
    <row r="117" spans="1:11" x14ac:dyDescent="0.35">
      <c r="A117" s="5" t="s">
        <v>340</v>
      </c>
      <c r="B117" t="s">
        <v>423</v>
      </c>
      <c r="C117" s="6">
        <v>25</v>
      </c>
      <c r="D117" s="7">
        <v>0</v>
      </c>
      <c r="E117" s="6">
        <v>25</v>
      </c>
      <c r="F117" s="6">
        <v>15</v>
      </c>
      <c r="G117" s="6">
        <v>10</v>
      </c>
      <c r="H117" s="6">
        <v>0</v>
      </c>
      <c r="I117" s="7">
        <v>0.6</v>
      </c>
      <c r="J117" s="7">
        <v>0.4</v>
      </c>
      <c r="K117" s="15">
        <v>0</v>
      </c>
    </row>
    <row r="118" spans="1:11" x14ac:dyDescent="0.35">
      <c r="A118" s="5" t="s">
        <v>340</v>
      </c>
      <c r="B118" t="s">
        <v>424</v>
      </c>
      <c r="C118" s="6">
        <v>1205</v>
      </c>
      <c r="D118" s="7">
        <v>0</v>
      </c>
      <c r="E118" s="6">
        <v>1195</v>
      </c>
      <c r="F118" s="6">
        <v>740</v>
      </c>
      <c r="G118" s="6">
        <v>420</v>
      </c>
      <c r="H118" s="6">
        <v>35</v>
      </c>
      <c r="I118" s="7">
        <v>0.62</v>
      </c>
      <c r="J118" s="7">
        <v>0.35</v>
      </c>
      <c r="K118" s="15">
        <v>0.03</v>
      </c>
    </row>
    <row r="119" spans="1:11" x14ac:dyDescent="0.35">
      <c r="A119" s="5" t="s">
        <v>341</v>
      </c>
      <c r="B119" t="s">
        <v>416</v>
      </c>
      <c r="C119" s="6">
        <v>1360</v>
      </c>
      <c r="D119" s="7">
        <v>7.0000000000000007E-2</v>
      </c>
      <c r="E119" s="6">
        <v>1250</v>
      </c>
      <c r="F119" s="6">
        <v>915</v>
      </c>
      <c r="G119" s="6">
        <v>320</v>
      </c>
      <c r="H119" s="6">
        <v>15</v>
      </c>
      <c r="I119" s="7">
        <v>0.73</v>
      </c>
      <c r="J119" s="7">
        <v>0.25</v>
      </c>
      <c r="K119" s="15">
        <v>0.01</v>
      </c>
    </row>
    <row r="120" spans="1:11" x14ac:dyDescent="0.35">
      <c r="A120" s="5" t="s">
        <v>341</v>
      </c>
      <c r="B120" t="s">
        <v>417</v>
      </c>
      <c r="C120" s="6">
        <v>9030</v>
      </c>
      <c r="D120" s="7">
        <v>7.0000000000000007E-2</v>
      </c>
      <c r="E120" s="6">
        <v>8510</v>
      </c>
      <c r="F120" s="6">
        <v>6075</v>
      </c>
      <c r="G120" s="6">
        <v>2080</v>
      </c>
      <c r="H120" s="6">
        <v>355</v>
      </c>
      <c r="I120" s="7">
        <v>0.71</v>
      </c>
      <c r="J120" s="7">
        <v>0.24</v>
      </c>
      <c r="K120" s="15">
        <v>0.04</v>
      </c>
    </row>
    <row r="121" spans="1:11" x14ac:dyDescent="0.35">
      <c r="A121" s="5" t="s">
        <v>341</v>
      </c>
      <c r="B121" t="s">
        <v>418</v>
      </c>
      <c r="C121" s="6">
        <v>8425</v>
      </c>
      <c r="D121" s="7">
        <v>7.0000000000000007E-2</v>
      </c>
      <c r="E121" s="6">
        <v>7925</v>
      </c>
      <c r="F121" s="6">
        <v>5625</v>
      </c>
      <c r="G121" s="6">
        <v>2155</v>
      </c>
      <c r="H121" s="6">
        <v>140</v>
      </c>
      <c r="I121" s="7">
        <v>0.71</v>
      </c>
      <c r="J121" s="7">
        <v>0.27</v>
      </c>
      <c r="K121" s="15">
        <v>0.02</v>
      </c>
    </row>
    <row r="122" spans="1:11" x14ac:dyDescent="0.35">
      <c r="A122" s="5" t="s">
        <v>341</v>
      </c>
      <c r="B122" t="s">
        <v>419</v>
      </c>
      <c r="C122" s="6">
        <v>6240</v>
      </c>
      <c r="D122" s="7">
        <v>7.0000000000000007E-2</v>
      </c>
      <c r="E122" s="6">
        <v>6125</v>
      </c>
      <c r="F122" s="6">
        <v>4355</v>
      </c>
      <c r="G122" s="6">
        <v>1380</v>
      </c>
      <c r="H122" s="6">
        <v>390</v>
      </c>
      <c r="I122" s="7">
        <v>0.71</v>
      </c>
      <c r="J122" s="7">
        <v>0.23</v>
      </c>
      <c r="K122" s="15">
        <v>0.06</v>
      </c>
    </row>
    <row r="123" spans="1:11" x14ac:dyDescent="0.35">
      <c r="A123" s="5" t="s">
        <v>341</v>
      </c>
      <c r="B123" t="s">
        <v>420</v>
      </c>
      <c r="C123" s="6">
        <v>6415</v>
      </c>
      <c r="D123" s="7">
        <v>7.0000000000000007E-2</v>
      </c>
      <c r="E123" s="6">
        <v>6680</v>
      </c>
      <c r="F123" s="6">
        <v>4390</v>
      </c>
      <c r="G123" s="6">
        <v>2075</v>
      </c>
      <c r="H123" s="6">
        <v>215</v>
      </c>
      <c r="I123" s="7">
        <v>0.66</v>
      </c>
      <c r="J123" s="7">
        <v>0.31</v>
      </c>
      <c r="K123" s="15">
        <v>0.03</v>
      </c>
    </row>
    <row r="124" spans="1:11" x14ac:dyDescent="0.35">
      <c r="A124" s="5" t="s">
        <v>341</v>
      </c>
      <c r="B124" t="s">
        <v>421</v>
      </c>
      <c r="C124" s="6">
        <v>4110</v>
      </c>
      <c r="D124" s="7">
        <v>0.08</v>
      </c>
      <c r="E124" s="6">
        <v>4795</v>
      </c>
      <c r="F124" s="6">
        <v>2820</v>
      </c>
      <c r="G124" s="6">
        <v>1880</v>
      </c>
      <c r="H124" s="6">
        <v>95</v>
      </c>
      <c r="I124" s="7">
        <v>0.59</v>
      </c>
      <c r="J124" s="7">
        <v>0.39</v>
      </c>
      <c r="K124" s="15">
        <v>0.02</v>
      </c>
    </row>
    <row r="125" spans="1:11" x14ac:dyDescent="0.35">
      <c r="A125" s="5" t="s">
        <v>341</v>
      </c>
      <c r="B125" t="s">
        <v>422</v>
      </c>
      <c r="C125" s="6">
        <v>3390</v>
      </c>
      <c r="D125" s="7">
        <v>7.0000000000000007E-2</v>
      </c>
      <c r="E125" s="6">
        <v>3385</v>
      </c>
      <c r="F125" s="6">
        <v>2260</v>
      </c>
      <c r="G125" s="6">
        <v>1095</v>
      </c>
      <c r="H125" s="6">
        <v>30</v>
      </c>
      <c r="I125" s="7">
        <v>0.67</v>
      </c>
      <c r="J125" s="7">
        <v>0.32</v>
      </c>
      <c r="K125" s="15">
        <v>0.01</v>
      </c>
    </row>
    <row r="126" spans="1:11" x14ac:dyDescent="0.35">
      <c r="A126" s="5" t="s">
        <v>341</v>
      </c>
      <c r="B126" t="s">
        <v>423</v>
      </c>
      <c r="C126" s="6">
        <v>850</v>
      </c>
      <c r="D126" s="7">
        <v>0.08</v>
      </c>
      <c r="E126" s="6">
        <v>825</v>
      </c>
      <c r="F126" s="6">
        <v>555</v>
      </c>
      <c r="G126" s="6">
        <v>260</v>
      </c>
      <c r="H126" s="6">
        <v>10</v>
      </c>
      <c r="I126" s="7">
        <v>0.68</v>
      </c>
      <c r="J126" s="7">
        <v>0.31</v>
      </c>
      <c r="K126" s="15">
        <v>0.01</v>
      </c>
    </row>
    <row r="127" spans="1:11" x14ac:dyDescent="0.35">
      <c r="A127" s="5" t="s">
        <v>341</v>
      </c>
      <c r="B127" t="s">
        <v>424</v>
      </c>
      <c r="C127" s="6">
        <v>39815</v>
      </c>
      <c r="D127" s="7">
        <v>7.0000000000000007E-2</v>
      </c>
      <c r="E127" s="6">
        <v>39495</v>
      </c>
      <c r="F127" s="6">
        <v>27000</v>
      </c>
      <c r="G127" s="6">
        <v>11240</v>
      </c>
      <c r="H127" s="6">
        <v>1250</v>
      </c>
      <c r="I127" s="7">
        <v>0.68</v>
      </c>
      <c r="J127" s="7">
        <v>0.28000000000000003</v>
      </c>
      <c r="K127" s="15">
        <v>0.03</v>
      </c>
    </row>
    <row r="128" spans="1:11" x14ac:dyDescent="0.35">
      <c r="A128" s="5" t="s">
        <v>342</v>
      </c>
      <c r="B128" t="s">
        <v>416</v>
      </c>
      <c r="C128" s="6">
        <v>55</v>
      </c>
      <c r="D128" s="7">
        <v>0</v>
      </c>
      <c r="E128" s="6">
        <v>55</v>
      </c>
      <c r="F128" s="6">
        <v>35</v>
      </c>
      <c r="G128" s="6">
        <v>20</v>
      </c>
      <c r="H128" s="6">
        <v>0</v>
      </c>
      <c r="I128" s="7">
        <v>0.64</v>
      </c>
      <c r="J128" s="7">
        <v>0.36</v>
      </c>
      <c r="K128" s="15">
        <v>0</v>
      </c>
    </row>
    <row r="129" spans="1:11" x14ac:dyDescent="0.35">
      <c r="A129" s="5" t="s">
        <v>342</v>
      </c>
      <c r="B129" t="s">
        <v>417</v>
      </c>
      <c r="C129" s="6">
        <v>340</v>
      </c>
      <c r="D129" s="7">
        <v>0</v>
      </c>
      <c r="E129" s="6">
        <v>325</v>
      </c>
      <c r="F129" s="6">
        <v>220</v>
      </c>
      <c r="G129" s="6">
        <v>95</v>
      </c>
      <c r="H129" s="6">
        <v>10</v>
      </c>
      <c r="I129" s="7">
        <v>0.68</v>
      </c>
      <c r="J129" s="7">
        <v>0.28999999999999998</v>
      </c>
      <c r="K129" s="15">
        <v>0.02</v>
      </c>
    </row>
    <row r="130" spans="1:11" x14ac:dyDescent="0.35">
      <c r="A130" s="5" t="s">
        <v>342</v>
      </c>
      <c r="B130" t="s">
        <v>418</v>
      </c>
      <c r="C130" s="6">
        <v>355</v>
      </c>
      <c r="D130" s="7">
        <v>0</v>
      </c>
      <c r="E130" s="6">
        <v>340</v>
      </c>
      <c r="F130" s="6">
        <v>225</v>
      </c>
      <c r="G130" s="6">
        <v>110</v>
      </c>
      <c r="H130" s="6">
        <v>5</v>
      </c>
      <c r="I130" s="7">
        <v>0.65</v>
      </c>
      <c r="J130" s="7">
        <v>0.33</v>
      </c>
      <c r="K130" s="15">
        <v>0.02</v>
      </c>
    </row>
    <row r="131" spans="1:11" x14ac:dyDescent="0.35">
      <c r="A131" s="5" t="s">
        <v>342</v>
      </c>
      <c r="B131" t="s">
        <v>419</v>
      </c>
      <c r="C131" s="6">
        <v>210</v>
      </c>
      <c r="D131" s="7">
        <v>0</v>
      </c>
      <c r="E131" s="6">
        <v>200</v>
      </c>
      <c r="F131" s="6">
        <v>145</v>
      </c>
      <c r="G131" s="6">
        <v>45</v>
      </c>
      <c r="H131" s="6">
        <v>10</v>
      </c>
      <c r="I131" s="7">
        <v>0.71</v>
      </c>
      <c r="J131" s="7">
        <v>0.23</v>
      </c>
      <c r="K131" s="15">
        <v>0.05</v>
      </c>
    </row>
    <row r="132" spans="1:11" x14ac:dyDescent="0.35">
      <c r="A132" s="5" t="s">
        <v>342</v>
      </c>
      <c r="B132" t="s">
        <v>420</v>
      </c>
      <c r="C132" s="6">
        <v>240</v>
      </c>
      <c r="D132" s="7">
        <v>0</v>
      </c>
      <c r="E132" s="6">
        <v>240</v>
      </c>
      <c r="F132" s="6">
        <v>140</v>
      </c>
      <c r="G132" s="6">
        <v>90</v>
      </c>
      <c r="H132" s="6">
        <v>5</v>
      </c>
      <c r="I132" s="7">
        <v>0.59</v>
      </c>
      <c r="J132" s="7">
        <v>0.38</v>
      </c>
      <c r="K132" s="15">
        <v>0.03</v>
      </c>
    </row>
    <row r="133" spans="1:11" x14ac:dyDescent="0.35">
      <c r="A133" s="5" t="s">
        <v>342</v>
      </c>
      <c r="B133" t="s">
        <v>421</v>
      </c>
      <c r="C133" s="6">
        <v>150</v>
      </c>
      <c r="D133" s="7">
        <v>0</v>
      </c>
      <c r="E133" s="6">
        <v>190</v>
      </c>
      <c r="F133" s="6">
        <v>90</v>
      </c>
      <c r="G133" s="6">
        <v>90</v>
      </c>
      <c r="H133" s="6">
        <v>5</v>
      </c>
      <c r="I133" s="7">
        <v>0.49</v>
      </c>
      <c r="J133" s="7">
        <v>0.48</v>
      </c>
      <c r="K133" s="15">
        <v>0.03</v>
      </c>
    </row>
    <row r="134" spans="1:11" x14ac:dyDescent="0.35">
      <c r="A134" s="5" t="s">
        <v>342</v>
      </c>
      <c r="B134" t="s">
        <v>422</v>
      </c>
      <c r="C134" s="6">
        <v>135</v>
      </c>
      <c r="D134" s="7">
        <v>0</v>
      </c>
      <c r="E134" s="6">
        <v>130</v>
      </c>
      <c r="F134" s="6">
        <v>70</v>
      </c>
      <c r="G134" s="6">
        <v>60</v>
      </c>
      <c r="H134" s="6" t="s">
        <v>476</v>
      </c>
      <c r="I134" s="7">
        <v>0.52</v>
      </c>
      <c r="J134" s="6" t="s">
        <v>476</v>
      </c>
      <c r="K134" s="23" t="s">
        <v>476</v>
      </c>
    </row>
    <row r="135" spans="1:11" x14ac:dyDescent="0.35">
      <c r="A135" s="5" t="s">
        <v>342</v>
      </c>
      <c r="B135" t="s">
        <v>423</v>
      </c>
      <c r="C135" s="6">
        <v>40</v>
      </c>
      <c r="D135" s="7">
        <v>0</v>
      </c>
      <c r="E135" s="6">
        <v>35</v>
      </c>
      <c r="F135" s="6">
        <v>25</v>
      </c>
      <c r="G135" s="6">
        <v>10</v>
      </c>
      <c r="H135" s="6" t="s">
        <v>476</v>
      </c>
      <c r="I135" s="7">
        <v>0.64</v>
      </c>
      <c r="J135" s="6" t="s">
        <v>476</v>
      </c>
      <c r="K135" s="23" t="s">
        <v>476</v>
      </c>
    </row>
    <row r="136" spans="1:11" x14ac:dyDescent="0.35">
      <c r="A136" s="5" t="s">
        <v>342</v>
      </c>
      <c r="B136" t="s">
        <v>424</v>
      </c>
      <c r="C136" s="6">
        <v>1525</v>
      </c>
      <c r="D136" s="7">
        <v>0</v>
      </c>
      <c r="E136" s="6">
        <v>1515</v>
      </c>
      <c r="F136" s="6">
        <v>945</v>
      </c>
      <c r="G136" s="6">
        <v>530</v>
      </c>
      <c r="H136" s="6">
        <v>40</v>
      </c>
      <c r="I136" s="7">
        <v>0.63</v>
      </c>
      <c r="J136" s="7">
        <v>0.35</v>
      </c>
      <c r="K136" s="15">
        <v>0.03</v>
      </c>
    </row>
    <row r="137" spans="1:11" x14ac:dyDescent="0.35">
      <c r="A137" s="5" t="s">
        <v>318</v>
      </c>
      <c r="B137" t="s">
        <v>416</v>
      </c>
      <c r="C137" s="6">
        <v>1960</v>
      </c>
      <c r="D137" s="7">
        <v>0.1</v>
      </c>
      <c r="E137" s="6">
        <v>1915</v>
      </c>
      <c r="F137" s="6">
        <v>65</v>
      </c>
      <c r="G137" s="6">
        <v>1845</v>
      </c>
      <c r="H137" s="6">
        <v>5</v>
      </c>
      <c r="I137" s="7">
        <v>0.03</v>
      </c>
      <c r="J137" s="7">
        <v>0.96</v>
      </c>
      <c r="K137" s="15">
        <v>0</v>
      </c>
    </row>
    <row r="138" spans="1:11" x14ac:dyDescent="0.35">
      <c r="A138" s="5" t="s">
        <v>318</v>
      </c>
      <c r="B138" t="s">
        <v>417</v>
      </c>
      <c r="C138" s="6">
        <v>6815</v>
      </c>
      <c r="D138" s="7">
        <v>0.05</v>
      </c>
      <c r="E138" s="6">
        <v>6690</v>
      </c>
      <c r="F138" s="6">
        <v>470</v>
      </c>
      <c r="G138" s="6">
        <v>6075</v>
      </c>
      <c r="H138" s="6">
        <v>140</v>
      </c>
      <c r="I138" s="7">
        <v>7.0000000000000007E-2</v>
      </c>
      <c r="J138" s="7">
        <v>0.91</v>
      </c>
      <c r="K138" s="15">
        <v>0.02</v>
      </c>
    </row>
    <row r="139" spans="1:11" x14ac:dyDescent="0.35">
      <c r="A139" s="5" t="s">
        <v>318</v>
      </c>
      <c r="B139" t="s">
        <v>418</v>
      </c>
      <c r="C139" s="6">
        <v>2640</v>
      </c>
      <c r="D139" s="7">
        <v>0.02</v>
      </c>
      <c r="E139" s="6">
        <v>2635</v>
      </c>
      <c r="F139" s="6">
        <v>605</v>
      </c>
      <c r="G139" s="6">
        <v>2015</v>
      </c>
      <c r="H139" s="6">
        <v>15</v>
      </c>
      <c r="I139" s="7">
        <v>0.23</v>
      </c>
      <c r="J139" s="7">
        <v>0.76</v>
      </c>
      <c r="K139" s="15">
        <v>0.01</v>
      </c>
    </row>
    <row r="140" spans="1:11" x14ac:dyDescent="0.35">
      <c r="A140" s="5" t="s">
        <v>318</v>
      </c>
      <c r="B140" t="s">
        <v>419</v>
      </c>
      <c r="C140" s="6">
        <v>940</v>
      </c>
      <c r="D140" s="7">
        <v>0.01</v>
      </c>
      <c r="E140" s="6">
        <v>950</v>
      </c>
      <c r="F140" s="6">
        <v>545</v>
      </c>
      <c r="G140" s="6">
        <v>330</v>
      </c>
      <c r="H140" s="6">
        <v>75</v>
      </c>
      <c r="I140" s="7">
        <v>0.56999999999999995</v>
      </c>
      <c r="J140" s="7">
        <v>0.35</v>
      </c>
      <c r="K140" s="15">
        <v>0.08</v>
      </c>
    </row>
    <row r="141" spans="1:11" x14ac:dyDescent="0.35">
      <c r="A141" s="5" t="s">
        <v>318</v>
      </c>
      <c r="B141" t="s">
        <v>420</v>
      </c>
      <c r="C141" s="6">
        <v>775</v>
      </c>
      <c r="D141" s="7">
        <v>0.01</v>
      </c>
      <c r="E141" s="6">
        <v>780</v>
      </c>
      <c r="F141" s="6">
        <v>460</v>
      </c>
      <c r="G141" s="6">
        <v>300</v>
      </c>
      <c r="H141" s="6">
        <v>20</v>
      </c>
      <c r="I141" s="7">
        <v>0.59</v>
      </c>
      <c r="J141" s="7">
        <v>0.38</v>
      </c>
      <c r="K141" s="15">
        <v>0.03</v>
      </c>
    </row>
    <row r="142" spans="1:11" x14ac:dyDescent="0.35">
      <c r="A142" s="5" t="s">
        <v>318</v>
      </c>
      <c r="B142" t="s">
        <v>421</v>
      </c>
      <c r="C142" s="6">
        <v>450</v>
      </c>
      <c r="D142" s="7">
        <v>0.01</v>
      </c>
      <c r="E142" s="6">
        <v>570</v>
      </c>
      <c r="F142" s="6">
        <v>305</v>
      </c>
      <c r="G142" s="6">
        <v>255</v>
      </c>
      <c r="H142" s="6">
        <v>15</v>
      </c>
      <c r="I142" s="7">
        <v>0.53</v>
      </c>
      <c r="J142" s="7">
        <v>0.44</v>
      </c>
      <c r="K142" s="15">
        <v>0.02</v>
      </c>
    </row>
    <row r="143" spans="1:11" x14ac:dyDescent="0.35">
      <c r="A143" s="5" t="s">
        <v>318</v>
      </c>
      <c r="B143" t="s">
        <v>422</v>
      </c>
      <c r="C143" s="6">
        <v>330</v>
      </c>
      <c r="D143" s="7">
        <v>0.01</v>
      </c>
      <c r="E143" s="6">
        <v>340</v>
      </c>
      <c r="F143" s="6">
        <v>160</v>
      </c>
      <c r="G143" s="6">
        <v>175</v>
      </c>
      <c r="H143" s="6">
        <v>10</v>
      </c>
      <c r="I143" s="7">
        <v>0.46</v>
      </c>
      <c r="J143" s="7">
        <v>0.51</v>
      </c>
      <c r="K143" s="15">
        <v>0.03</v>
      </c>
    </row>
    <row r="144" spans="1:11" x14ac:dyDescent="0.35">
      <c r="A144" s="5" t="s">
        <v>318</v>
      </c>
      <c r="B144" t="s">
        <v>423</v>
      </c>
      <c r="C144" s="6">
        <v>35</v>
      </c>
      <c r="D144" s="7">
        <v>0</v>
      </c>
      <c r="E144" s="6">
        <v>45</v>
      </c>
      <c r="F144" s="6">
        <v>15</v>
      </c>
      <c r="G144" s="6">
        <v>25</v>
      </c>
      <c r="H144" s="6">
        <v>0</v>
      </c>
      <c r="I144" s="7">
        <v>0.4</v>
      </c>
      <c r="J144" s="7">
        <v>0.6</v>
      </c>
      <c r="K144" s="15">
        <v>0</v>
      </c>
    </row>
    <row r="145" spans="1:11" x14ac:dyDescent="0.35">
      <c r="A145" s="5" t="s">
        <v>318</v>
      </c>
      <c r="B145" t="s">
        <v>424</v>
      </c>
      <c r="C145" s="6">
        <v>13945</v>
      </c>
      <c r="D145" s="7">
        <v>0.03</v>
      </c>
      <c r="E145" s="6">
        <v>13930</v>
      </c>
      <c r="F145" s="6">
        <v>2625</v>
      </c>
      <c r="G145" s="6">
        <v>11020</v>
      </c>
      <c r="H145" s="6">
        <v>280</v>
      </c>
      <c r="I145" s="7">
        <v>0.19</v>
      </c>
      <c r="J145" s="7">
        <v>0.79</v>
      </c>
      <c r="K145" s="15">
        <v>0.02</v>
      </c>
    </row>
    <row r="146" spans="1:11" x14ac:dyDescent="0.35">
      <c r="A146" s="5" t="s">
        <v>319</v>
      </c>
      <c r="B146" t="s">
        <v>416</v>
      </c>
      <c r="C146" s="6">
        <v>55</v>
      </c>
      <c r="D146" s="7">
        <v>0</v>
      </c>
      <c r="E146" s="6">
        <v>45</v>
      </c>
      <c r="F146" s="6">
        <v>10</v>
      </c>
      <c r="G146" s="6">
        <v>10</v>
      </c>
      <c r="H146" s="6">
        <v>30</v>
      </c>
      <c r="I146" s="7">
        <v>0.19</v>
      </c>
      <c r="J146" s="7">
        <v>0.17</v>
      </c>
      <c r="K146" s="15">
        <v>0.64</v>
      </c>
    </row>
    <row r="147" spans="1:11" x14ac:dyDescent="0.35">
      <c r="A147" s="5" t="s">
        <v>319</v>
      </c>
      <c r="B147" t="s">
        <v>417</v>
      </c>
      <c r="C147" s="6">
        <v>225</v>
      </c>
      <c r="D147" s="7">
        <v>0</v>
      </c>
      <c r="E147" s="6">
        <v>215</v>
      </c>
      <c r="F147" s="6">
        <v>65</v>
      </c>
      <c r="G147" s="6">
        <v>25</v>
      </c>
      <c r="H147" s="6">
        <v>125</v>
      </c>
      <c r="I147" s="7">
        <v>0.3</v>
      </c>
      <c r="J147" s="7">
        <v>0.12</v>
      </c>
      <c r="K147" s="15">
        <v>0.57999999999999996</v>
      </c>
    </row>
    <row r="148" spans="1:11" x14ac:dyDescent="0.35">
      <c r="A148" s="5" t="s">
        <v>319</v>
      </c>
      <c r="B148" t="s">
        <v>418</v>
      </c>
      <c r="C148" s="6">
        <v>230</v>
      </c>
      <c r="D148" s="7">
        <v>0</v>
      </c>
      <c r="E148" s="6">
        <v>185</v>
      </c>
      <c r="F148" s="6">
        <v>105</v>
      </c>
      <c r="G148" s="6">
        <v>35</v>
      </c>
      <c r="H148" s="6">
        <v>50</v>
      </c>
      <c r="I148" s="7">
        <v>0.56000000000000005</v>
      </c>
      <c r="J148" s="7">
        <v>0.18</v>
      </c>
      <c r="K148" s="15">
        <v>0.27</v>
      </c>
    </row>
    <row r="149" spans="1:11" x14ac:dyDescent="0.35">
      <c r="A149" s="5" t="s">
        <v>319</v>
      </c>
      <c r="B149" t="s">
        <v>419</v>
      </c>
      <c r="C149" s="6">
        <v>170</v>
      </c>
      <c r="D149" s="7">
        <v>0</v>
      </c>
      <c r="E149" s="6">
        <v>160</v>
      </c>
      <c r="F149" s="6">
        <v>80</v>
      </c>
      <c r="G149" s="6">
        <v>25</v>
      </c>
      <c r="H149" s="6">
        <v>55</v>
      </c>
      <c r="I149" s="7">
        <v>0.49</v>
      </c>
      <c r="J149" s="7">
        <v>0.17</v>
      </c>
      <c r="K149" s="15">
        <v>0.35</v>
      </c>
    </row>
    <row r="150" spans="1:11" x14ac:dyDescent="0.35">
      <c r="A150" s="5" t="s">
        <v>319</v>
      </c>
      <c r="B150" t="s">
        <v>420</v>
      </c>
      <c r="C150" s="6">
        <v>155</v>
      </c>
      <c r="D150" s="7">
        <v>0</v>
      </c>
      <c r="E150" s="6">
        <v>135</v>
      </c>
      <c r="F150" s="6">
        <v>75</v>
      </c>
      <c r="G150" s="6">
        <v>30</v>
      </c>
      <c r="H150" s="6">
        <v>30</v>
      </c>
      <c r="I150" s="7">
        <v>0.56999999999999995</v>
      </c>
      <c r="J150" s="7">
        <v>0.22</v>
      </c>
      <c r="K150" s="15">
        <v>0.22</v>
      </c>
    </row>
    <row r="151" spans="1:11" x14ac:dyDescent="0.35">
      <c r="A151" s="5" t="s">
        <v>319</v>
      </c>
      <c r="B151" t="s">
        <v>421</v>
      </c>
      <c r="C151" s="6">
        <v>85</v>
      </c>
      <c r="D151" s="7">
        <v>0</v>
      </c>
      <c r="E151" s="6">
        <v>80</v>
      </c>
      <c r="F151" s="6">
        <v>25</v>
      </c>
      <c r="G151" s="6">
        <v>15</v>
      </c>
      <c r="H151" s="6">
        <v>40</v>
      </c>
      <c r="I151" s="7">
        <v>0.32</v>
      </c>
      <c r="J151" s="7">
        <v>0.18</v>
      </c>
      <c r="K151" s="15">
        <v>0.5</v>
      </c>
    </row>
    <row r="152" spans="1:11" x14ac:dyDescent="0.35">
      <c r="A152" s="5" t="s">
        <v>319</v>
      </c>
      <c r="B152" t="s">
        <v>422</v>
      </c>
      <c r="C152" s="6">
        <v>140</v>
      </c>
      <c r="D152" s="7">
        <v>0</v>
      </c>
      <c r="E152" s="6">
        <v>135</v>
      </c>
      <c r="F152" s="6">
        <v>10</v>
      </c>
      <c r="G152" s="6">
        <v>10</v>
      </c>
      <c r="H152" s="6">
        <v>115</v>
      </c>
      <c r="I152" s="7">
        <v>0.09</v>
      </c>
      <c r="J152" s="7">
        <v>7.0000000000000007E-2</v>
      </c>
      <c r="K152" s="15">
        <v>0.85</v>
      </c>
    </row>
    <row r="153" spans="1:11" x14ac:dyDescent="0.35">
      <c r="A153" s="5" t="s">
        <v>319</v>
      </c>
      <c r="B153" t="s">
        <v>423</v>
      </c>
      <c r="C153" s="6">
        <v>40</v>
      </c>
      <c r="D153" s="7">
        <v>0</v>
      </c>
      <c r="E153" s="6">
        <v>15</v>
      </c>
      <c r="F153" s="6" t="s">
        <v>476</v>
      </c>
      <c r="G153" s="6" t="s">
        <v>476</v>
      </c>
      <c r="H153" s="6">
        <v>15</v>
      </c>
      <c r="I153" s="6" t="s">
        <v>476</v>
      </c>
      <c r="J153" s="6" t="s">
        <v>476</v>
      </c>
      <c r="K153" s="15">
        <v>0.88</v>
      </c>
    </row>
    <row r="154" spans="1:11" x14ac:dyDescent="0.35">
      <c r="A154" s="5" t="s">
        <v>319</v>
      </c>
      <c r="B154" t="s">
        <v>424</v>
      </c>
      <c r="C154" s="6">
        <v>1100</v>
      </c>
      <c r="D154" s="7">
        <v>0</v>
      </c>
      <c r="E154" s="6">
        <v>975</v>
      </c>
      <c r="F154" s="6">
        <v>370</v>
      </c>
      <c r="G154" s="6">
        <v>150</v>
      </c>
      <c r="H154" s="6">
        <v>460</v>
      </c>
      <c r="I154" s="7">
        <v>0.38</v>
      </c>
      <c r="J154" s="7">
        <v>0.15</v>
      </c>
      <c r="K154" s="15">
        <v>0.47</v>
      </c>
    </row>
    <row r="155" spans="1:11" x14ac:dyDescent="0.35">
      <c r="A155" s="5" t="s">
        <v>320</v>
      </c>
      <c r="B155" t="s">
        <v>416</v>
      </c>
      <c r="C155" s="6">
        <v>25</v>
      </c>
      <c r="D155" s="7">
        <v>0</v>
      </c>
      <c r="E155" s="6">
        <v>25</v>
      </c>
      <c r="F155" s="6">
        <v>15</v>
      </c>
      <c r="G155" s="6">
        <v>10</v>
      </c>
      <c r="H155" s="6">
        <v>0</v>
      </c>
      <c r="I155" s="7">
        <v>0.52</v>
      </c>
      <c r="J155" s="7">
        <v>0.48</v>
      </c>
      <c r="K155" s="15">
        <v>0</v>
      </c>
    </row>
    <row r="156" spans="1:11" x14ac:dyDescent="0.35">
      <c r="A156" s="5" t="s">
        <v>320</v>
      </c>
      <c r="B156" t="s">
        <v>417</v>
      </c>
      <c r="C156" s="6">
        <v>205</v>
      </c>
      <c r="D156" s="7">
        <v>0</v>
      </c>
      <c r="E156" s="6">
        <v>190</v>
      </c>
      <c r="F156" s="6">
        <v>135</v>
      </c>
      <c r="G156" s="6">
        <v>45</v>
      </c>
      <c r="H156" s="6">
        <v>15</v>
      </c>
      <c r="I156" s="7">
        <v>0.7</v>
      </c>
      <c r="J156" s="7">
        <v>0.23</v>
      </c>
      <c r="K156" s="15">
        <v>7.0000000000000007E-2</v>
      </c>
    </row>
    <row r="157" spans="1:11" x14ac:dyDescent="0.35">
      <c r="A157" s="5" t="s">
        <v>320</v>
      </c>
      <c r="B157" t="s">
        <v>418</v>
      </c>
      <c r="C157" s="6">
        <v>165</v>
      </c>
      <c r="D157" s="7">
        <v>0</v>
      </c>
      <c r="E157" s="6">
        <v>155</v>
      </c>
      <c r="F157" s="6">
        <v>110</v>
      </c>
      <c r="G157" s="6">
        <v>40</v>
      </c>
      <c r="H157" s="6">
        <v>5</v>
      </c>
      <c r="I157" s="7">
        <v>0.7</v>
      </c>
      <c r="J157" s="7">
        <v>0.26</v>
      </c>
      <c r="K157" s="15">
        <v>0.03</v>
      </c>
    </row>
    <row r="158" spans="1:11" x14ac:dyDescent="0.35">
      <c r="A158" s="5" t="s">
        <v>320</v>
      </c>
      <c r="B158" t="s">
        <v>419</v>
      </c>
      <c r="C158" s="6">
        <v>155</v>
      </c>
      <c r="D158" s="7">
        <v>0</v>
      </c>
      <c r="E158" s="6">
        <v>150</v>
      </c>
      <c r="F158" s="6">
        <v>120</v>
      </c>
      <c r="G158" s="6">
        <v>25</v>
      </c>
      <c r="H158" s="6">
        <v>10</v>
      </c>
      <c r="I158" s="7">
        <v>0.8</v>
      </c>
      <c r="J158" s="7">
        <v>0.15</v>
      </c>
      <c r="K158" s="15">
        <v>0.05</v>
      </c>
    </row>
    <row r="159" spans="1:11" x14ac:dyDescent="0.35">
      <c r="A159" s="5" t="s">
        <v>320</v>
      </c>
      <c r="B159" t="s">
        <v>420</v>
      </c>
      <c r="C159" s="6">
        <v>165</v>
      </c>
      <c r="D159" s="7">
        <v>0</v>
      </c>
      <c r="E159" s="6">
        <v>175</v>
      </c>
      <c r="F159" s="6">
        <v>125</v>
      </c>
      <c r="G159" s="6">
        <v>45</v>
      </c>
      <c r="H159" s="6">
        <v>5</v>
      </c>
      <c r="I159" s="7">
        <v>0.72</v>
      </c>
      <c r="J159" s="7">
        <v>0.25</v>
      </c>
      <c r="K159" s="15">
        <v>0.03</v>
      </c>
    </row>
    <row r="160" spans="1:11" x14ac:dyDescent="0.35">
      <c r="A160" s="5" t="s">
        <v>320</v>
      </c>
      <c r="B160" t="s">
        <v>421</v>
      </c>
      <c r="C160" s="6">
        <v>110</v>
      </c>
      <c r="D160" s="7">
        <v>0</v>
      </c>
      <c r="E160" s="6">
        <v>115</v>
      </c>
      <c r="F160" s="6">
        <v>70</v>
      </c>
      <c r="G160" s="6">
        <v>40</v>
      </c>
      <c r="H160" s="6" t="s">
        <v>476</v>
      </c>
      <c r="I160" s="7">
        <v>0.62</v>
      </c>
      <c r="J160" s="6" t="s">
        <v>476</v>
      </c>
      <c r="K160" s="23" t="s">
        <v>476</v>
      </c>
    </row>
    <row r="161" spans="1:11" x14ac:dyDescent="0.35">
      <c r="A161" s="5" t="s">
        <v>320</v>
      </c>
      <c r="B161" t="s">
        <v>422</v>
      </c>
      <c r="C161" s="6">
        <v>120</v>
      </c>
      <c r="D161" s="7">
        <v>0</v>
      </c>
      <c r="E161" s="6">
        <v>125</v>
      </c>
      <c r="F161" s="6">
        <v>90</v>
      </c>
      <c r="G161" s="6">
        <v>30</v>
      </c>
      <c r="H161" s="6" t="s">
        <v>476</v>
      </c>
      <c r="I161" s="7">
        <v>0.73</v>
      </c>
      <c r="J161" s="6" t="s">
        <v>476</v>
      </c>
      <c r="K161" s="23" t="s">
        <v>476</v>
      </c>
    </row>
    <row r="162" spans="1:11" x14ac:dyDescent="0.35">
      <c r="A162" s="5" t="s">
        <v>320</v>
      </c>
      <c r="B162" t="s">
        <v>423</v>
      </c>
      <c r="C162" s="6">
        <v>35</v>
      </c>
      <c r="D162" s="7">
        <v>0</v>
      </c>
      <c r="E162" s="6">
        <v>25</v>
      </c>
      <c r="F162" s="6">
        <v>15</v>
      </c>
      <c r="G162" s="6">
        <v>10</v>
      </c>
      <c r="H162" s="6">
        <v>0</v>
      </c>
      <c r="I162" s="7">
        <v>0.63</v>
      </c>
      <c r="J162" s="7">
        <v>0.37</v>
      </c>
      <c r="K162" s="15">
        <v>0</v>
      </c>
    </row>
    <row r="163" spans="1:11" x14ac:dyDescent="0.35">
      <c r="A163" s="5" t="s">
        <v>320</v>
      </c>
      <c r="B163" t="s">
        <v>424</v>
      </c>
      <c r="C163" s="6">
        <v>980</v>
      </c>
      <c r="D163" s="7">
        <v>0</v>
      </c>
      <c r="E163" s="6">
        <v>965</v>
      </c>
      <c r="F163" s="6">
        <v>680</v>
      </c>
      <c r="G163" s="6">
        <v>245</v>
      </c>
      <c r="H163" s="6">
        <v>35</v>
      </c>
      <c r="I163" s="7">
        <v>0.71</v>
      </c>
      <c r="J163" s="7">
        <v>0.26</v>
      </c>
      <c r="K163" s="15">
        <v>0.04</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163"/>
  <sheetViews>
    <sheetView workbookViewId="0"/>
  </sheetViews>
  <sheetFormatPr defaultColWidth="10.58203125" defaultRowHeight="15.5" x14ac:dyDescent="0.35"/>
  <cols>
    <col min="1" max="1" width="32.58203125" customWidth="1"/>
    <col min="2" max="14" width="16.58203125" customWidth="1"/>
  </cols>
  <sheetData>
    <row r="1" spans="1:14" ht="77.5" x14ac:dyDescent="0.35">
      <c r="A1" s="4" t="s">
        <v>331</v>
      </c>
      <c r="B1" s="4" t="s">
        <v>441</v>
      </c>
      <c r="C1" s="4" t="s">
        <v>165</v>
      </c>
      <c r="D1" s="4" t="s">
        <v>166</v>
      </c>
      <c r="E1" s="4" t="s">
        <v>321</v>
      </c>
      <c r="F1" s="4" t="s">
        <v>322</v>
      </c>
      <c r="G1" s="4" t="s">
        <v>323</v>
      </c>
      <c r="H1" s="4" t="s">
        <v>324</v>
      </c>
      <c r="I1" s="4" t="s">
        <v>325</v>
      </c>
      <c r="J1" s="4" t="s">
        <v>326</v>
      </c>
      <c r="K1" s="4" t="s">
        <v>327</v>
      </c>
      <c r="L1" s="4" t="s">
        <v>328</v>
      </c>
      <c r="M1" s="4" t="s">
        <v>329</v>
      </c>
      <c r="N1" s="24" t="s">
        <v>330</v>
      </c>
    </row>
    <row r="2" spans="1:14" x14ac:dyDescent="0.35">
      <c r="A2" s="8" t="s">
        <v>174</v>
      </c>
      <c r="B2" s="11" t="s">
        <v>416</v>
      </c>
      <c r="C2" s="9">
        <v>19480</v>
      </c>
      <c r="D2" s="10">
        <v>1</v>
      </c>
      <c r="E2" s="9">
        <v>18770</v>
      </c>
      <c r="F2" s="9">
        <v>0</v>
      </c>
      <c r="G2" s="9">
        <v>0</v>
      </c>
      <c r="H2" s="9">
        <v>0</v>
      </c>
      <c r="I2" s="9">
        <v>705</v>
      </c>
      <c r="J2" s="10">
        <v>0.96</v>
      </c>
      <c r="K2" s="10">
        <v>0</v>
      </c>
      <c r="L2" s="10">
        <v>0</v>
      </c>
      <c r="M2" s="10">
        <v>0</v>
      </c>
      <c r="N2" s="16">
        <v>0.04</v>
      </c>
    </row>
    <row r="3" spans="1:14" x14ac:dyDescent="0.35">
      <c r="A3" s="8" t="s">
        <v>174</v>
      </c>
      <c r="B3" s="11" t="s">
        <v>417</v>
      </c>
      <c r="C3" s="9">
        <v>128075</v>
      </c>
      <c r="D3" s="10">
        <v>1</v>
      </c>
      <c r="E3" s="9">
        <v>35225</v>
      </c>
      <c r="F3" s="9">
        <v>49040</v>
      </c>
      <c r="G3" s="9">
        <v>27155</v>
      </c>
      <c r="H3" s="9">
        <v>54930</v>
      </c>
      <c r="I3" s="9">
        <v>16415</v>
      </c>
      <c r="J3" s="10">
        <v>0.28000000000000003</v>
      </c>
      <c r="K3" s="10">
        <v>0.38</v>
      </c>
      <c r="L3" s="10">
        <v>0.21</v>
      </c>
      <c r="M3" s="10">
        <v>0.43</v>
      </c>
      <c r="N3" s="16">
        <v>0.13</v>
      </c>
    </row>
    <row r="4" spans="1:14" x14ac:dyDescent="0.35">
      <c r="A4" s="8" t="s">
        <v>174</v>
      </c>
      <c r="B4" s="11" t="s">
        <v>418</v>
      </c>
      <c r="C4" s="9">
        <v>118605</v>
      </c>
      <c r="D4" s="10">
        <v>1</v>
      </c>
      <c r="E4" s="9">
        <v>34040</v>
      </c>
      <c r="F4" s="9">
        <v>38490</v>
      </c>
      <c r="G4" s="9">
        <v>32995</v>
      </c>
      <c r="H4" s="9">
        <v>79625</v>
      </c>
      <c r="I4" s="9">
        <v>14290</v>
      </c>
      <c r="J4" s="10">
        <v>0.28999999999999998</v>
      </c>
      <c r="K4" s="10">
        <v>0.32</v>
      </c>
      <c r="L4" s="10">
        <v>0.28000000000000003</v>
      </c>
      <c r="M4" s="10">
        <v>0.67</v>
      </c>
      <c r="N4" s="16">
        <v>0.12</v>
      </c>
    </row>
    <row r="5" spans="1:14" x14ac:dyDescent="0.35">
      <c r="A5" s="8" t="s">
        <v>174</v>
      </c>
      <c r="B5" s="11" t="s">
        <v>419</v>
      </c>
      <c r="C5" s="9">
        <v>84240</v>
      </c>
      <c r="D5" s="10">
        <v>1</v>
      </c>
      <c r="E5" s="9">
        <v>32125</v>
      </c>
      <c r="F5" s="9">
        <v>26585</v>
      </c>
      <c r="G5" s="9">
        <v>23980</v>
      </c>
      <c r="H5" s="9">
        <v>60075</v>
      </c>
      <c r="I5" s="9">
        <v>7800</v>
      </c>
      <c r="J5" s="10">
        <v>0.38</v>
      </c>
      <c r="K5" s="10">
        <v>0.32</v>
      </c>
      <c r="L5" s="10">
        <v>0.28000000000000003</v>
      </c>
      <c r="M5" s="10">
        <v>0.71</v>
      </c>
      <c r="N5" s="16">
        <v>0.09</v>
      </c>
    </row>
    <row r="6" spans="1:14" x14ac:dyDescent="0.35">
      <c r="A6" s="8" t="s">
        <v>174</v>
      </c>
      <c r="B6" s="11" t="s">
        <v>420</v>
      </c>
      <c r="C6" s="9">
        <v>85825</v>
      </c>
      <c r="D6" s="10">
        <v>1</v>
      </c>
      <c r="E6" s="9">
        <v>34680</v>
      </c>
      <c r="F6" s="9">
        <v>23815</v>
      </c>
      <c r="G6" s="9">
        <v>21885</v>
      </c>
      <c r="H6" s="9">
        <v>59685</v>
      </c>
      <c r="I6" s="9">
        <v>10170</v>
      </c>
      <c r="J6" s="10">
        <v>0.4</v>
      </c>
      <c r="K6" s="10">
        <v>0.28000000000000003</v>
      </c>
      <c r="L6" s="10">
        <v>0.25</v>
      </c>
      <c r="M6" s="10">
        <v>0.7</v>
      </c>
      <c r="N6" s="16">
        <v>0.12</v>
      </c>
    </row>
    <row r="7" spans="1:14" x14ac:dyDescent="0.35">
      <c r="A7" s="8" t="s">
        <v>174</v>
      </c>
      <c r="B7" s="11" t="s">
        <v>421</v>
      </c>
      <c r="C7" s="9">
        <v>53260</v>
      </c>
      <c r="D7" s="10">
        <v>1</v>
      </c>
      <c r="E7" s="9">
        <v>32890</v>
      </c>
      <c r="F7" s="9">
        <v>11785</v>
      </c>
      <c r="G7" s="9">
        <v>5825</v>
      </c>
      <c r="H7" s="9">
        <v>44955</v>
      </c>
      <c r="I7" s="9">
        <v>4435</v>
      </c>
      <c r="J7" s="10">
        <v>0.62</v>
      </c>
      <c r="K7" s="10">
        <v>0.22</v>
      </c>
      <c r="L7" s="10">
        <v>0.11</v>
      </c>
      <c r="M7" s="10">
        <v>0.84</v>
      </c>
      <c r="N7" s="16">
        <v>0.08</v>
      </c>
    </row>
    <row r="8" spans="1:14" x14ac:dyDescent="0.35">
      <c r="A8" s="8" t="s">
        <v>174</v>
      </c>
      <c r="B8" s="11" t="s">
        <v>422</v>
      </c>
      <c r="C8" s="9">
        <v>47745</v>
      </c>
      <c r="D8" s="10">
        <v>1</v>
      </c>
      <c r="E8" s="9">
        <v>30235</v>
      </c>
      <c r="F8" s="9">
        <v>10230</v>
      </c>
      <c r="G8" s="9">
        <v>4760</v>
      </c>
      <c r="H8" s="9">
        <v>40200</v>
      </c>
      <c r="I8" s="9">
        <v>4170</v>
      </c>
      <c r="J8" s="10">
        <v>0.63</v>
      </c>
      <c r="K8" s="10">
        <v>0.21</v>
      </c>
      <c r="L8" s="10">
        <v>0.1</v>
      </c>
      <c r="M8" s="10">
        <v>0.84</v>
      </c>
      <c r="N8" s="16">
        <v>0.09</v>
      </c>
    </row>
    <row r="9" spans="1:14" x14ac:dyDescent="0.35">
      <c r="A9" s="8" t="s">
        <v>174</v>
      </c>
      <c r="B9" s="11" t="s">
        <v>423</v>
      </c>
      <c r="C9" s="9">
        <v>11000</v>
      </c>
      <c r="D9" s="10">
        <v>1</v>
      </c>
      <c r="E9" s="9">
        <v>7045</v>
      </c>
      <c r="F9" s="9">
        <v>2240</v>
      </c>
      <c r="G9" s="9">
        <v>1080</v>
      </c>
      <c r="H9" s="9">
        <v>9100</v>
      </c>
      <c r="I9" s="9">
        <v>920</v>
      </c>
      <c r="J9" s="10">
        <v>0.64</v>
      </c>
      <c r="K9" s="10">
        <v>0.2</v>
      </c>
      <c r="L9" s="10">
        <v>0.1</v>
      </c>
      <c r="M9" s="10">
        <v>0.83</v>
      </c>
      <c r="N9" s="16">
        <v>0.08</v>
      </c>
    </row>
    <row r="10" spans="1:14" x14ac:dyDescent="0.35">
      <c r="A10" s="27" t="s">
        <v>174</v>
      </c>
      <c r="B10" s="19" t="s">
        <v>424</v>
      </c>
      <c r="C10" s="28">
        <v>548235</v>
      </c>
      <c r="D10" s="29">
        <v>1</v>
      </c>
      <c r="E10" s="28">
        <v>225005</v>
      </c>
      <c r="F10" s="28">
        <v>162180</v>
      </c>
      <c r="G10" s="28">
        <v>117685</v>
      </c>
      <c r="H10" s="28">
        <v>348570</v>
      </c>
      <c r="I10" s="28">
        <v>58910</v>
      </c>
      <c r="J10" s="29">
        <v>0.41</v>
      </c>
      <c r="K10" s="29">
        <v>0.3</v>
      </c>
      <c r="L10" s="29">
        <v>0.21</v>
      </c>
      <c r="M10" s="29">
        <v>0.64</v>
      </c>
      <c r="N10" s="30">
        <v>0.11</v>
      </c>
    </row>
    <row r="11" spans="1:14" x14ac:dyDescent="0.35">
      <c r="A11" s="5" t="s">
        <v>332</v>
      </c>
      <c r="B11" t="s">
        <v>416</v>
      </c>
      <c r="C11" s="6">
        <v>1400</v>
      </c>
      <c r="D11" s="7">
        <v>7.0000000000000007E-2</v>
      </c>
      <c r="E11" s="6">
        <v>1345</v>
      </c>
      <c r="F11" s="6">
        <v>0</v>
      </c>
      <c r="G11" s="6">
        <v>0</v>
      </c>
      <c r="H11" s="6">
        <v>0</v>
      </c>
      <c r="I11" s="6">
        <v>55</v>
      </c>
      <c r="J11" s="7">
        <v>0.96</v>
      </c>
      <c r="K11" s="7">
        <v>0</v>
      </c>
      <c r="L11" s="7">
        <v>0</v>
      </c>
      <c r="M11" s="7">
        <v>0</v>
      </c>
      <c r="N11" s="15">
        <v>0.04</v>
      </c>
    </row>
    <row r="12" spans="1:14" x14ac:dyDescent="0.35">
      <c r="A12" s="5" t="s">
        <v>332</v>
      </c>
      <c r="B12" t="s">
        <v>417</v>
      </c>
      <c r="C12" s="6">
        <v>10790</v>
      </c>
      <c r="D12" s="7">
        <v>0.08</v>
      </c>
      <c r="E12" s="6">
        <v>2770</v>
      </c>
      <c r="F12" s="6">
        <v>4220</v>
      </c>
      <c r="G12" s="6">
        <v>2275</v>
      </c>
      <c r="H12" s="6">
        <v>4500</v>
      </c>
      <c r="I12" s="6">
        <v>1430</v>
      </c>
      <c r="J12" s="7">
        <v>0.26</v>
      </c>
      <c r="K12" s="7">
        <v>0.39</v>
      </c>
      <c r="L12" s="7">
        <v>0.21</v>
      </c>
      <c r="M12" s="7">
        <v>0.42</v>
      </c>
      <c r="N12" s="15">
        <v>0.13</v>
      </c>
    </row>
    <row r="13" spans="1:14" x14ac:dyDescent="0.35">
      <c r="A13" s="5" t="s">
        <v>332</v>
      </c>
      <c r="B13" t="s">
        <v>418</v>
      </c>
      <c r="C13" s="6">
        <v>9585</v>
      </c>
      <c r="D13" s="7">
        <v>0.08</v>
      </c>
      <c r="E13" s="6">
        <v>2730</v>
      </c>
      <c r="F13" s="6">
        <v>3130</v>
      </c>
      <c r="G13" s="6">
        <v>2655</v>
      </c>
      <c r="H13" s="6">
        <v>6400</v>
      </c>
      <c r="I13" s="6">
        <v>1180</v>
      </c>
      <c r="J13" s="7">
        <v>0.28000000000000003</v>
      </c>
      <c r="K13" s="7">
        <v>0.33</v>
      </c>
      <c r="L13" s="7">
        <v>0.28000000000000003</v>
      </c>
      <c r="M13" s="7">
        <v>0.67</v>
      </c>
      <c r="N13" s="15">
        <v>0.12</v>
      </c>
    </row>
    <row r="14" spans="1:14" x14ac:dyDescent="0.35">
      <c r="A14" s="5" t="s">
        <v>332</v>
      </c>
      <c r="B14" t="s">
        <v>419</v>
      </c>
      <c r="C14" s="6">
        <v>6790</v>
      </c>
      <c r="D14" s="7">
        <v>0.08</v>
      </c>
      <c r="E14" s="6">
        <v>2595</v>
      </c>
      <c r="F14" s="6">
        <v>2170</v>
      </c>
      <c r="G14" s="6">
        <v>1965</v>
      </c>
      <c r="H14" s="6">
        <v>4875</v>
      </c>
      <c r="I14" s="6">
        <v>560</v>
      </c>
      <c r="J14" s="7">
        <v>0.38</v>
      </c>
      <c r="K14" s="7">
        <v>0.32</v>
      </c>
      <c r="L14" s="7">
        <v>0.28999999999999998</v>
      </c>
      <c r="M14" s="7">
        <v>0.72</v>
      </c>
      <c r="N14" s="15">
        <v>0.08</v>
      </c>
    </row>
    <row r="15" spans="1:14" x14ac:dyDescent="0.35">
      <c r="A15" s="5" t="s">
        <v>332</v>
      </c>
      <c r="B15" t="s">
        <v>420</v>
      </c>
      <c r="C15" s="6">
        <v>6875</v>
      </c>
      <c r="D15" s="7">
        <v>0.08</v>
      </c>
      <c r="E15" s="6">
        <v>2730</v>
      </c>
      <c r="F15" s="6">
        <v>1985</v>
      </c>
      <c r="G15" s="6">
        <v>1850</v>
      </c>
      <c r="H15" s="6">
        <v>4740</v>
      </c>
      <c r="I15" s="6">
        <v>790</v>
      </c>
      <c r="J15" s="7">
        <v>0.4</v>
      </c>
      <c r="K15" s="7">
        <v>0.28999999999999998</v>
      </c>
      <c r="L15" s="7">
        <v>0.27</v>
      </c>
      <c r="M15" s="7">
        <v>0.69</v>
      </c>
      <c r="N15" s="15">
        <v>0.12</v>
      </c>
    </row>
    <row r="16" spans="1:14" x14ac:dyDescent="0.35">
      <c r="A16" s="5" t="s">
        <v>332</v>
      </c>
      <c r="B16" t="s">
        <v>421</v>
      </c>
      <c r="C16" s="6">
        <v>4130</v>
      </c>
      <c r="D16" s="7">
        <v>0.08</v>
      </c>
      <c r="E16" s="6">
        <v>2605</v>
      </c>
      <c r="F16" s="6">
        <v>890</v>
      </c>
      <c r="G16" s="6">
        <v>430</v>
      </c>
      <c r="H16" s="6">
        <v>3470</v>
      </c>
      <c r="I16" s="6">
        <v>325</v>
      </c>
      <c r="J16" s="7">
        <v>0.63</v>
      </c>
      <c r="K16" s="7">
        <v>0.22</v>
      </c>
      <c r="L16" s="7">
        <v>0.1</v>
      </c>
      <c r="M16" s="7">
        <v>0.84</v>
      </c>
      <c r="N16" s="15">
        <v>0.08</v>
      </c>
    </row>
    <row r="17" spans="1:14" x14ac:dyDescent="0.35">
      <c r="A17" s="5" t="s">
        <v>332</v>
      </c>
      <c r="B17" t="s">
        <v>422</v>
      </c>
      <c r="C17" s="6">
        <v>3695</v>
      </c>
      <c r="D17" s="7">
        <v>0.08</v>
      </c>
      <c r="E17" s="6">
        <v>2360</v>
      </c>
      <c r="F17" s="6">
        <v>830</v>
      </c>
      <c r="G17" s="6">
        <v>400</v>
      </c>
      <c r="H17" s="6">
        <v>3080</v>
      </c>
      <c r="I17" s="6">
        <v>300</v>
      </c>
      <c r="J17" s="7">
        <v>0.64</v>
      </c>
      <c r="K17" s="7">
        <v>0.22</v>
      </c>
      <c r="L17" s="7">
        <v>0.11</v>
      </c>
      <c r="M17" s="7">
        <v>0.83</v>
      </c>
      <c r="N17" s="15">
        <v>0.08</v>
      </c>
    </row>
    <row r="18" spans="1:14" x14ac:dyDescent="0.35">
      <c r="A18" s="5" t="s">
        <v>332</v>
      </c>
      <c r="B18" t="s">
        <v>423</v>
      </c>
      <c r="C18" s="6">
        <v>840</v>
      </c>
      <c r="D18" s="7">
        <v>0.08</v>
      </c>
      <c r="E18" s="6">
        <v>575</v>
      </c>
      <c r="F18" s="6">
        <v>170</v>
      </c>
      <c r="G18" s="6">
        <v>90</v>
      </c>
      <c r="H18" s="6">
        <v>690</v>
      </c>
      <c r="I18" s="6">
        <v>65</v>
      </c>
      <c r="J18" s="7">
        <v>0.69</v>
      </c>
      <c r="K18" s="7">
        <v>0.2</v>
      </c>
      <c r="L18" s="7">
        <v>0.11</v>
      </c>
      <c r="M18" s="7">
        <v>0.82</v>
      </c>
      <c r="N18" s="15">
        <v>0.08</v>
      </c>
    </row>
    <row r="19" spans="1:14" x14ac:dyDescent="0.35">
      <c r="A19" s="5" t="s">
        <v>332</v>
      </c>
      <c r="B19" t="s">
        <v>424</v>
      </c>
      <c r="C19" s="6">
        <v>44110</v>
      </c>
      <c r="D19" s="7">
        <v>0.08</v>
      </c>
      <c r="E19" s="6">
        <v>17715</v>
      </c>
      <c r="F19" s="6">
        <v>13390</v>
      </c>
      <c r="G19" s="6">
        <v>9665</v>
      </c>
      <c r="H19" s="6">
        <v>27765</v>
      </c>
      <c r="I19" s="6">
        <v>4700</v>
      </c>
      <c r="J19" s="7">
        <v>0.4</v>
      </c>
      <c r="K19" s="7">
        <v>0.3</v>
      </c>
      <c r="L19" s="7">
        <v>0.22</v>
      </c>
      <c r="M19" s="7">
        <v>0.63</v>
      </c>
      <c r="N19" s="15">
        <v>0.11</v>
      </c>
    </row>
    <row r="20" spans="1:14" x14ac:dyDescent="0.35">
      <c r="A20" s="5" t="s">
        <v>333</v>
      </c>
      <c r="B20" t="s">
        <v>416</v>
      </c>
      <c r="C20" s="6">
        <v>300</v>
      </c>
      <c r="D20" s="7">
        <v>0.02</v>
      </c>
      <c r="E20" s="6">
        <v>285</v>
      </c>
      <c r="F20" s="6">
        <v>0</v>
      </c>
      <c r="G20" s="6">
        <v>0</v>
      </c>
      <c r="H20" s="6">
        <v>0</v>
      </c>
      <c r="I20" s="6">
        <v>15</v>
      </c>
      <c r="J20" s="7">
        <v>0.95</v>
      </c>
      <c r="K20" s="7">
        <v>0</v>
      </c>
      <c r="L20" s="7">
        <v>0</v>
      </c>
      <c r="M20" s="7">
        <v>0</v>
      </c>
      <c r="N20" s="15">
        <v>0.05</v>
      </c>
    </row>
    <row r="21" spans="1:14" x14ac:dyDescent="0.35">
      <c r="A21" s="5" t="s">
        <v>333</v>
      </c>
      <c r="B21" t="s">
        <v>417</v>
      </c>
      <c r="C21" s="6">
        <v>1885</v>
      </c>
      <c r="D21" s="7">
        <v>0.01</v>
      </c>
      <c r="E21" s="6">
        <v>515</v>
      </c>
      <c r="F21" s="6">
        <v>755</v>
      </c>
      <c r="G21" s="6">
        <v>420</v>
      </c>
      <c r="H21" s="6">
        <v>800</v>
      </c>
      <c r="I21" s="6">
        <v>205</v>
      </c>
      <c r="J21" s="7">
        <v>0.27</v>
      </c>
      <c r="K21" s="7">
        <v>0.4</v>
      </c>
      <c r="L21" s="7">
        <v>0.22</v>
      </c>
      <c r="M21" s="7">
        <v>0.42</v>
      </c>
      <c r="N21" s="15">
        <v>0.11</v>
      </c>
    </row>
    <row r="22" spans="1:14" x14ac:dyDescent="0.35">
      <c r="A22" s="5" t="s">
        <v>333</v>
      </c>
      <c r="B22" t="s">
        <v>418</v>
      </c>
      <c r="C22" s="6">
        <v>2030</v>
      </c>
      <c r="D22" s="7">
        <v>0.02</v>
      </c>
      <c r="E22" s="6">
        <v>530</v>
      </c>
      <c r="F22" s="6">
        <v>670</v>
      </c>
      <c r="G22" s="6">
        <v>635</v>
      </c>
      <c r="H22" s="6">
        <v>1285</v>
      </c>
      <c r="I22" s="6">
        <v>235</v>
      </c>
      <c r="J22" s="7">
        <v>0.26</v>
      </c>
      <c r="K22" s="7">
        <v>0.33</v>
      </c>
      <c r="L22" s="7">
        <v>0.31</v>
      </c>
      <c r="M22" s="7">
        <v>0.63</v>
      </c>
      <c r="N22" s="15">
        <v>0.11</v>
      </c>
    </row>
    <row r="23" spans="1:14" x14ac:dyDescent="0.35">
      <c r="A23" s="5" t="s">
        <v>333</v>
      </c>
      <c r="B23" t="s">
        <v>419</v>
      </c>
      <c r="C23" s="6">
        <v>1465</v>
      </c>
      <c r="D23" s="7">
        <v>0.02</v>
      </c>
      <c r="E23" s="6">
        <v>515</v>
      </c>
      <c r="F23" s="6">
        <v>465</v>
      </c>
      <c r="G23" s="6">
        <v>480</v>
      </c>
      <c r="H23" s="6">
        <v>990</v>
      </c>
      <c r="I23" s="6">
        <v>150</v>
      </c>
      <c r="J23" s="7">
        <v>0.35</v>
      </c>
      <c r="K23" s="7">
        <v>0.32</v>
      </c>
      <c r="L23" s="7">
        <v>0.33</v>
      </c>
      <c r="M23" s="7">
        <v>0.68</v>
      </c>
      <c r="N23" s="15">
        <v>0.1</v>
      </c>
    </row>
    <row r="24" spans="1:14" x14ac:dyDescent="0.35">
      <c r="A24" s="5" t="s">
        <v>333</v>
      </c>
      <c r="B24" t="s">
        <v>420</v>
      </c>
      <c r="C24" s="6">
        <v>1435</v>
      </c>
      <c r="D24" s="7">
        <v>0.02</v>
      </c>
      <c r="E24" s="6">
        <v>580</v>
      </c>
      <c r="F24" s="6">
        <v>375</v>
      </c>
      <c r="G24" s="6">
        <v>390</v>
      </c>
      <c r="H24" s="6">
        <v>990</v>
      </c>
      <c r="I24" s="6">
        <v>155</v>
      </c>
      <c r="J24" s="7">
        <v>0.4</v>
      </c>
      <c r="K24" s="7">
        <v>0.26</v>
      </c>
      <c r="L24" s="7">
        <v>0.27</v>
      </c>
      <c r="M24" s="7">
        <v>0.69</v>
      </c>
      <c r="N24" s="15">
        <v>0.11</v>
      </c>
    </row>
    <row r="25" spans="1:14" x14ac:dyDescent="0.35">
      <c r="A25" s="5" t="s">
        <v>333</v>
      </c>
      <c r="B25" t="s">
        <v>421</v>
      </c>
      <c r="C25" s="6">
        <v>895</v>
      </c>
      <c r="D25" s="7">
        <v>0.02</v>
      </c>
      <c r="E25" s="6">
        <v>570</v>
      </c>
      <c r="F25" s="6">
        <v>220</v>
      </c>
      <c r="G25" s="6">
        <v>130</v>
      </c>
      <c r="H25" s="6">
        <v>765</v>
      </c>
      <c r="I25" s="6">
        <v>60</v>
      </c>
      <c r="J25" s="7">
        <v>0.64</v>
      </c>
      <c r="K25" s="7">
        <v>0.25</v>
      </c>
      <c r="L25" s="7">
        <v>0.15</v>
      </c>
      <c r="M25" s="7">
        <v>0.86</v>
      </c>
      <c r="N25" s="15">
        <v>7.0000000000000007E-2</v>
      </c>
    </row>
    <row r="26" spans="1:14" x14ac:dyDescent="0.35">
      <c r="A26" s="5" t="s">
        <v>333</v>
      </c>
      <c r="B26" t="s">
        <v>422</v>
      </c>
      <c r="C26" s="6">
        <v>800</v>
      </c>
      <c r="D26" s="7">
        <v>0.02</v>
      </c>
      <c r="E26" s="6">
        <v>510</v>
      </c>
      <c r="F26" s="6">
        <v>180</v>
      </c>
      <c r="G26" s="6">
        <v>85</v>
      </c>
      <c r="H26" s="6">
        <v>695</v>
      </c>
      <c r="I26" s="6">
        <v>55</v>
      </c>
      <c r="J26" s="7">
        <v>0.64</v>
      </c>
      <c r="K26" s="7">
        <v>0.22</v>
      </c>
      <c r="L26" s="7">
        <v>0.11</v>
      </c>
      <c r="M26" s="7">
        <v>0.87</v>
      </c>
      <c r="N26" s="15">
        <v>7.0000000000000007E-2</v>
      </c>
    </row>
    <row r="27" spans="1:14" x14ac:dyDescent="0.35">
      <c r="A27" s="5" t="s">
        <v>333</v>
      </c>
      <c r="B27" t="s">
        <v>423</v>
      </c>
      <c r="C27" s="6">
        <v>180</v>
      </c>
      <c r="D27" s="7">
        <v>0.02</v>
      </c>
      <c r="E27" s="6">
        <v>115</v>
      </c>
      <c r="F27" s="6">
        <v>45</v>
      </c>
      <c r="G27" s="6">
        <v>10</v>
      </c>
      <c r="H27" s="6">
        <v>150</v>
      </c>
      <c r="I27" s="6">
        <v>20</v>
      </c>
      <c r="J27" s="7">
        <v>0.65</v>
      </c>
      <c r="K27" s="7">
        <v>0.25</v>
      </c>
      <c r="L27" s="7">
        <v>7.0000000000000007E-2</v>
      </c>
      <c r="M27" s="7">
        <v>0.84</v>
      </c>
      <c r="N27" s="15">
        <v>0.1</v>
      </c>
    </row>
    <row r="28" spans="1:14" x14ac:dyDescent="0.35">
      <c r="A28" s="5" t="s">
        <v>333</v>
      </c>
      <c r="B28" t="s">
        <v>424</v>
      </c>
      <c r="C28" s="6">
        <v>8990</v>
      </c>
      <c r="D28" s="7">
        <v>0.02</v>
      </c>
      <c r="E28" s="6">
        <v>3625</v>
      </c>
      <c r="F28" s="6">
        <v>2705</v>
      </c>
      <c r="G28" s="6">
        <v>2150</v>
      </c>
      <c r="H28" s="6">
        <v>5680</v>
      </c>
      <c r="I28" s="6">
        <v>890</v>
      </c>
      <c r="J28" s="7">
        <v>0.4</v>
      </c>
      <c r="K28" s="7">
        <v>0.3</v>
      </c>
      <c r="L28" s="7">
        <v>0.24</v>
      </c>
      <c r="M28" s="7">
        <v>0.63</v>
      </c>
      <c r="N28" s="15">
        <v>0.1</v>
      </c>
    </row>
    <row r="29" spans="1:14" x14ac:dyDescent="0.35">
      <c r="A29" s="5" t="s">
        <v>292</v>
      </c>
      <c r="B29" t="s">
        <v>416</v>
      </c>
      <c r="C29" s="6">
        <v>435</v>
      </c>
      <c r="D29" s="7">
        <v>0.02</v>
      </c>
      <c r="E29" s="6">
        <v>420</v>
      </c>
      <c r="F29" s="6">
        <v>0</v>
      </c>
      <c r="G29" s="6">
        <v>0</v>
      </c>
      <c r="H29" s="6">
        <v>0</v>
      </c>
      <c r="I29" s="6">
        <v>15</v>
      </c>
      <c r="J29" s="7">
        <v>0.97</v>
      </c>
      <c r="K29" s="7">
        <v>0</v>
      </c>
      <c r="L29" s="7">
        <v>0</v>
      </c>
      <c r="M29" s="7">
        <v>0</v>
      </c>
      <c r="N29" s="15">
        <v>0.03</v>
      </c>
    </row>
    <row r="30" spans="1:14" x14ac:dyDescent="0.35">
      <c r="A30" s="5" t="s">
        <v>292</v>
      </c>
      <c r="B30" t="s">
        <v>417</v>
      </c>
      <c r="C30" s="6">
        <v>3310</v>
      </c>
      <c r="D30" s="7">
        <v>0.03</v>
      </c>
      <c r="E30" s="6">
        <v>850</v>
      </c>
      <c r="F30" s="6">
        <v>1405</v>
      </c>
      <c r="G30" s="6">
        <v>735</v>
      </c>
      <c r="H30" s="6">
        <v>1435</v>
      </c>
      <c r="I30" s="6">
        <v>380</v>
      </c>
      <c r="J30" s="7">
        <v>0.26</v>
      </c>
      <c r="K30" s="7">
        <v>0.42</v>
      </c>
      <c r="L30" s="7">
        <v>0.22</v>
      </c>
      <c r="M30" s="7">
        <v>0.43</v>
      </c>
      <c r="N30" s="15">
        <v>0.11</v>
      </c>
    </row>
    <row r="31" spans="1:14" x14ac:dyDescent="0.35">
      <c r="A31" s="5" t="s">
        <v>292</v>
      </c>
      <c r="B31" t="s">
        <v>418</v>
      </c>
      <c r="C31" s="6">
        <v>3075</v>
      </c>
      <c r="D31" s="7">
        <v>0.03</v>
      </c>
      <c r="E31" s="6">
        <v>845</v>
      </c>
      <c r="F31" s="6">
        <v>1105</v>
      </c>
      <c r="G31" s="6">
        <v>915</v>
      </c>
      <c r="H31" s="6">
        <v>2090</v>
      </c>
      <c r="I31" s="6">
        <v>310</v>
      </c>
      <c r="J31" s="7">
        <v>0.27</v>
      </c>
      <c r="K31" s="7">
        <v>0.36</v>
      </c>
      <c r="L31" s="7">
        <v>0.3</v>
      </c>
      <c r="M31" s="7">
        <v>0.68</v>
      </c>
      <c r="N31" s="15">
        <v>0.1</v>
      </c>
    </row>
    <row r="32" spans="1:14" x14ac:dyDescent="0.35">
      <c r="A32" s="5" t="s">
        <v>292</v>
      </c>
      <c r="B32" t="s">
        <v>419</v>
      </c>
      <c r="C32" s="6">
        <v>2290</v>
      </c>
      <c r="D32" s="7">
        <v>0.03</v>
      </c>
      <c r="E32" s="6">
        <v>820</v>
      </c>
      <c r="F32" s="6">
        <v>775</v>
      </c>
      <c r="G32" s="6">
        <v>750</v>
      </c>
      <c r="H32" s="6">
        <v>1590</v>
      </c>
      <c r="I32" s="6">
        <v>200</v>
      </c>
      <c r="J32" s="7">
        <v>0.36</v>
      </c>
      <c r="K32" s="7">
        <v>0.34</v>
      </c>
      <c r="L32" s="7">
        <v>0.33</v>
      </c>
      <c r="M32" s="7">
        <v>0.69</v>
      </c>
      <c r="N32" s="15">
        <v>0.09</v>
      </c>
    </row>
    <row r="33" spans="1:14" x14ac:dyDescent="0.35">
      <c r="A33" s="5" t="s">
        <v>292</v>
      </c>
      <c r="B33" t="s">
        <v>420</v>
      </c>
      <c r="C33" s="6">
        <v>2310</v>
      </c>
      <c r="D33" s="7">
        <v>0.03</v>
      </c>
      <c r="E33" s="6">
        <v>910</v>
      </c>
      <c r="F33" s="6">
        <v>685</v>
      </c>
      <c r="G33" s="6">
        <v>650</v>
      </c>
      <c r="H33" s="6">
        <v>1595</v>
      </c>
      <c r="I33" s="6">
        <v>240</v>
      </c>
      <c r="J33" s="7">
        <v>0.39</v>
      </c>
      <c r="K33" s="7">
        <v>0.3</v>
      </c>
      <c r="L33" s="7">
        <v>0.28000000000000003</v>
      </c>
      <c r="M33" s="7">
        <v>0.69</v>
      </c>
      <c r="N33" s="15">
        <v>0.1</v>
      </c>
    </row>
    <row r="34" spans="1:14" x14ac:dyDescent="0.35">
      <c r="A34" s="5" t="s">
        <v>292</v>
      </c>
      <c r="B34" t="s">
        <v>421</v>
      </c>
      <c r="C34" s="6">
        <v>1410</v>
      </c>
      <c r="D34" s="7">
        <v>0.03</v>
      </c>
      <c r="E34" s="6">
        <v>900</v>
      </c>
      <c r="F34" s="6">
        <v>335</v>
      </c>
      <c r="G34" s="6">
        <v>155</v>
      </c>
      <c r="H34" s="6">
        <v>1215</v>
      </c>
      <c r="I34" s="6">
        <v>100</v>
      </c>
      <c r="J34" s="7">
        <v>0.64</v>
      </c>
      <c r="K34" s="7">
        <v>0.24</v>
      </c>
      <c r="L34" s="7">
        <v>0.11</v>
      </c>
      <c r="M34" s="7">
        <v>0.86</v>
      </c>
      <c r="N34" s="15">
        <v>7.0000000000000007E-2</v>
      </c>
    </row>
    <row r="35" spans="1:14" x14ac:dyDescent="0.35">
      <c r="A35" s="5" t="s">
        <v>292</v>
      </c>
      <c r="B35" t="s">
        <v>422</v>
      </c>
      <c r="C35" s="6">
        <v>1200</v>
      </c>
      <c r="D35" s="7">
        <v>0.03</v>
      </c>
      <c r="E35" s="6">
        <v>760</v>
      </c>
      <c r="F35" s="6">
        <v>255</v>
      </c>
      <c r="G35" s="6">
        <v>95</v>
      </c>
      <c r="H35" s="6">
        <v>1030</v>
      </c>
      <c r="I35" s="6">
        <v>100</v>
      </c>
      <c r="J35" s="7">
        <v>0.63</v>
      </c>
      <c r="K35" s="7">
        <v>0.21</v>
      </c>
      <c r="L35" s="7">
        <v>0.08</v>
      </c>
      <c r="M35" s="7">
        <v>0.86</v>
      </c>
      <c r="N35" s="15">
        <v>0.08</v>
      </c>
    </row>
    <row r="36" spans="1:14" x14ac:dyDescent="0.35">
      <c r="A36" s="5" t="s">
        <v>292</v>
      </c>
      <c r="B36" t="s">
        <v>423</v>
      </c>
      <c r="C36" s="6">
        <v>250</v>
      </c>
      <c r="D36" s="7">
        <v>0.02</v>
      </c>
      <c r="E36" s="6">
        <v>165</v>
      </c>
      <c r="F36" s="6">
        <v>60</v>
      </c>
      <c r="G36" s="6">
        <v>25</v>
      </c>
      <c r="H36" s="6">
        <v>215</v>
      </c>
      <c r="I36" s="6">
        <v>20</v>
      </c>
      <c r="J36" s="7">
        <v>0.66</v>
      </c>
      <c r="K36" s="7">
        <v>0.23</v>
      </c>
      <c r="L36" s="7">
        <v>0.09</v>
      </c>
      <c r="M36" s="7">
        <v>0.85</v>
      </c>
      <c r="N36" s="15">
        <v>0.08</v>
      </c>
    </row>
    <row r="37" spans="1:14" x14ac:dyDescent="0.35">
      <c r="A37" s="5" t="s">
        <v>292</v>
      </c>
      <c r="B37" t="s">
        <v>424</v>
      </c>
      <c r="C37" s="6">
        <v>14280</v>
      </c>
      <c r="D37" s="7">
        <v>0.03</v>
      </c>
      <c r="E37" s="6">
        <v>5670</v>
      </c>
      <c r="F37" s="6">
        <v>4610</v>
      </c>
      <c r="G37" s="6">
        <v>3325</v>
      </c>
      <c r="H37" s="6">
        <v>9165</v>
      </c>
      <c r="I37" s="6">
        <v>1365</v>
      </c>
      <c r="J37" s="7">
        <v>0.4</v>
      </c>
      <c r="K37" s="7">
        <v>0.32</v>
      </c>
      <c r="L37" s="7">
        <v>0.23</v>
      </c>
      <c r="M37" s="7">
        <v>0.64</v>
      </c>
      <c r="N37" s="15">
        <v>0.1</v>
      </c>
    </row>
    <row r="38" spans="1:14" x14ac:dyDescent="0.35">
      <c r="A38" s="5" t="s">
        <v>299</v>
      </c>
      <c r="B38" t="s">
        <v>416</v>
      </c>
      <c r="C38" s="6">
        <v>1310</v>
      </c>
      <c r="D38" s="7">
        <v>7.0000000000000007E-2</v>
      </c>
      <c r="E38" s="6">
        <v>1265</v>
      </c>
      <c r="F38" s="6">
        <v>0</v>
      </c>
      <c r="G38" s="6">
        <v>0</v>
      </c>
      <c r="H38" s="6">
        <v>0</v>
      </c>
      <c r="I38" s="6">
        <v>45</v>
      </c>
      <c r="J38" s="7">
        <v>0.96</v>
      </c>
      <c r="K38" s="7">
        <v>0</v>
      </c>
      <c r="L38" s="7">
        <v>0</v>
      </c>
      <c r="M38" s="7">
        <v>0</v>
      </c>
      <c r="N38" s="15">
        <v>0.04</v>
      </c>
    </row>
    <row r="39" spans="1:14" x14ac:dyDescent="0.35">
      <c r="A39" s="5" t="s">
        <v>299</v>
      </c>
      <c r="B39" t="s">
        <v>417</v>
      </c>
      <c r="C39" s="6">
        <v>9440</v>
      </c>
      <c r="D39" s="7">
        <v>7.0000000000000007E-2</v>
      </c>
      <c r="E39" s="6">
        <v>2525</v>
      </c>
      <c r="F39" s="6">
        <v>3785</v>
      </c>
      <c r="G39" s="6">
        <v>1980</v>
      </c>
      <c r="H39" s="6">
        <v>4105</v>
      </c>
      <c r="I39" s="6">
        <v>1105</v>
      </c>
      <c r="J39" s="7">
        <v>0.27</v>
      </c>
      <c r="K39" s="7">
        <v>0.4</v>
      </c>
      <c r="L39" s="7">
        <v>0.21</v>
      </c>
      <c r="M39" s="7">
        <v>0.43</v>
      </c>
      <c r="N39" s="15">
        <v>0.12</v>
      </c>
    </row>
    <row r="40" spans="1:14" x14ac:dyDescent="0.35">
      <c r="A40" s="5" t="s">
        <v>299</v>
      </c>
      <c r="B40" t="s">
        <v>418</v>
      </c>
      <c r="C40" s="6">
        <v>8450</v>
      </c>
      <c r="D40" s="7">
        <v>7.0000000000000007E-2</v>
      </c>
      <c r="E40" s="6">
        <v>2485</v>
      </c>
      <c r="F40" s="6">
        <v>2805</v>
      </c>
      <c r="G40" s="6">
        <v>2490</v>
      </c>
      <c r="H40" s="6">
        <v>5720</v>
      </c>
      <c r="I40" s="6">
        <v>890</v>
      </c>
      <c r="J40" s="7">
        <v>0.28999999999999998</v>
      </c>
      <c r="K40" s="7">
        <v>0.33</v>
      </c>
      <c r="L40" s="7">
        <v>0.28999999999999998</v>
      </c>
      <c r="M40" s="7">
        <v>0.68</v>
      </c>
      <c r="N40" s="15">
        <v>0.11</v>
      </c>
    </row>
    <row r="41" spans="1:14" x14ac:dyDescent="0.35">
      <c r="A41" s="5" t="s">
        <v>299</v>
      </c>
      <c r="B41" t="s">
        <v>419</v>
      </c>
      <c r="C41" s="6">
        <v>6420</v>
      </c>
      <c r="D41" s="7">
        <v>0.08</v>
      </c>
      <c r="E41" s="6">
        <v>2475</v>
      </c>
      <c r="F41" s="6">
        <v>2185</v>
      </c>
      <c r="G41" s="6">
        <v>1875</v>
      </c>
      <c r="H41" s="6">
        <v>4665</v>
      </c>
      <c r="I41" s="6">
        <v>485</v>
      </c>
      <c r="J41" s="7">
        <v>0.39</v>
      </c>
      <c r="K41" s="7">
        <v>0.34</v>
      </c>
      <c r="L41" s="7">
        <v>0.28999999999999998</v>
      </c>
      <c r="M41" s="7">
        <v>0.73</v>
      </c>
      <c r="N41" s="15">
        <v>0.08</v>
      </c>
    </row>
    <row r="42" spans="1:14" x14ac:dyDescent="0.35">
      <c r="A42" s="5" t="s">
        <v>299</v>
      </c>
      <c r="B42" t="s">
        <v>420</v>
      </c>
      <c r="C42" s="6">
        <v>6200</v>
      </c>
      <c r="D42" s="7">
        <v>7.0000000000000007E-2</v>
      </c>
      <c r="E42" s="6">
        <v>2495</v>
      </c>
      <c r="F42" s="6">
        <v>1845</v>
      </c>
      <c r="G42" s="6">
        <v>1615</v>
      </c>
      <c r="H42" s="6">
        <v>4415</v>
      </c>
      <c r="I42" s="6">
        <v>650</v>
      </c>
      <c r="J42" s="7">
        <v>0.4</v>
      </c>
      <c r="K42" s="7">
        <v>0.3</v>
      </c>
      <c r="L42" s="7">
        <v>0.26</v>
      </c>
      <c r="M42" s="7">
        <v>0.71</v>
      </c>
      <c r="N42" s="15">
        <v>0.1</v>
      </c>
    </row>
    <row r="43" spans="1:14" x14ac:dyDescent="0.35">
      <c r="A43" s="5" t="s">
        <v>299</v>
      </c>
      <c r="B43" t="s">
        <v>421</v>
      </c>
      <c r="C43" s="6">
        <v>3830</v>
      </c>
      <c r="D43" s="7">
        <v>7.0000000000000007E-2</v>
      </c>
      <c r="E43" s="6">
        <v>2325</v>
      </c>
      <c r="F43" s="6">
        <v>855</v>
      </c>
      <c r="G43" s="6">
        <v>435</v>
      </c>
      <c r="H43" s="6">
        <v>3245</v>
      </c>
      <c r="I43" s="6">
        <v>295</v>
      </c>
      <c r="J43" s="7">
        <v>0.61</v>
      </c>
      <c r="K43" s="7">
        <v>0.22</v>
      </c>
      <c r="L43" s="7">
        <v>0.11</v>
      </c>
      <c r="M43" s="7">
        <v>0.85</v>
      </c>
      <c r="N43" s="15">
        <v>0.08</v>
      </c>
    </row>
    <row r="44" spans="1:14" x14ac:dyDescent="0.35">
      <c r="A44" s="5" t="s">
        <v>299</v>
      </c>
      <c r="B44" t="s">
        <v>422</v>
      </c>
      <c r="C44" s="6">
        <v>3230</v>
      </c>
      <c r="D44" s="7">
        <v>7.0000000000000007E-2</v>
      </c>
      <c r="E44" s="6">
        <v>2065</v>
      </c>
      <c r="F44" s="6">
        <v>770</v>
      </c>
      <c r="G44" s="6">
        <v>320</v>
      </c>
      <c r="H44" s="6">
        <v>2730</v>
      </c>
      <c r="I44" s="6">
        <v>265</v>
      </c>
      <c r="J44" s="7">
        <v>0.64</v>
      </c>
      <c r="K44" s="7">
        <v>0.24</v>
      </c>
      <c r="L44" s="7">
        <v>0.1</v>
      </c>
      <c r="M44" s="7">
        <v>0.84</v>
      </c>
      <c r="N44" s="15">
        <v>0.08</v>
      </c>
    </row>
    <row r="45" spans="1:14" x14ac:dyDescent="0.35">
      <c r="A45" s="5" t="s">
        <v>299</v>
      </c>
      <c r="B45" t="s">
        <v>423</v>
      </c>
      <c r="C45" s="6">
        <v>785</v>
      </c>
      <c r="D45" s="7">
        <v>7.0000000000000007E-2</v>
      </c>
      <c r="E45" s="6">
        <v>495</v>
      </c>
      <c r="F45" s="6">
        <v>170</v>
      </c>
      <c r="G45" s="6">
        <v>95</v>
      </c>
      <c r="H45" s="6">
        <v>645</v>
      </c>
      <c r="I45" s="6">
        <v>60</v>
      </c>
      <c r="J45" s="7">
        <v>0.63</v>
      </c>
      <c r="K45" s="7">
        <v>0.22</v>
      </c>
      <c r="L45" s="7">
        <v>0.12</v>
      </c>
      <c r="M45" s="7">
        <v>0.82</v>
      </c>
      <c r="N45" s="15">
        <v>0.08</v>
      </c>
    </row>
    <row r="46" spans="1:14" x14ac:dyDescent="0.35">
      <c r="A46" s="5" t="s">
        <v>299</v>
      </c>
      <c r="B46" t="s">
        <v>424</v>
      </c>
      <c r="C46" s="6">
        <v>39670</v>
      </c>
      <c r="D46" s="7">
        <v>7.0000000000000007E-2</v>
      </c>
      <c r="E46" s="6">
        <v>16130</v>
      </c>
      <c r="F46" s="6">
        <v>12420</v>
      </c>
      <c r="G46" s="6">
        <v>8810</v>
      </c>
      <c r="H46" s="6">
        <v>25525</v>
      </c>
      <c r="I46" s="6">
        <v>3795</v>
      </c>
      <c r="J46" s="7">
        <v>0.41</v>
      </c>
      <c r="K46" s="7">
        <v>0.31</v>
      </c>
      <c r="L46" s="7">
        <v>0.22</v>
      </c>
      <c r="M46" s="7">
        <v>0.64</v>
      </c>
      <c r="N46" s="15">
        <v>0.1</v>
      </c>
    </row>
    <row r="47" spans="1:14" x14ac:dyDescent="0.35">
      <c r="A47" s="5" t="s">
        <v>334</v>
      </c>
      <c r="B47" t="s">
        <v>416</v>
      </c>
      <c r="C47" s="6">
        <v>895</v>
      </c>
      <c r="D47" s="7">
        <v>0.05</v>
      </c>
      <c r="E47" s="6">
        <v>860</v>
      </c>
      <c r="F47" s="6">
        <v>0</v>
      </c>
      <c r="G47" s="6">
        <v>0</v>
      </c>
      <c r="H47" s="6">
        <v>0</v>
      </c>
      <c r="I47" s="6">
        <v>35</v>
      </c>
      <c r="J47" s="7">
        <v>0.96</v>
      </c>
      <c r="K47" s="7">
        <v>0</v>
      </c>
      <c r="L47" s="7">
        <v>0</v>
      </c>
      <c r="M47" s="7">
        <v>0</v>
      </c>
      <c r="N47" s="15">
        <v>0.04</v>
      </c>
    </row>
    <row r="48" spans="1:14" x14ac:dyDescent="0.35">
      <c r="A48" s="5" t="s">
        <v>334</v>
      </c>
      <c r="B48" t="s">
        <v>417</v>
      </c>
      <c r="C48" s="6">
        <v>6345</v>
      </c>
      <c r="D48" s="7">
        <v>0.05</v>
      </c>
      <c r="E48" s="6">
        <v>1700</v>
      </c>
      <c r="F48" s="6">
        <v>2500</v>
      </c>
      <c r="G48" s="6">
        <v>1385</v>
      </c>
      <c r="H48" s="6">
        <v>2825</v>
      </c>
      <c r="I48" s="6">
        <v>760</v>
      </c>
      <c r="J48" s="7">
        <v>0.27</v>
      </c>
      <c r="K48" s="7">
        <v>0.39</v>
      </c>
      <c r="L48" s="7">
        <v>0.22</v>
      </c>
      <c r="M48" s="7">
        <v>0.45</v>
      </c>
      <c r="N48" s="15">
        <v>0.12</v>
      </c>
    </row>
    <row r="49" spans="1:14" x14ac:dyDescent="0.35">
      <c r="A49" s="5" t="s">
        <v>334</v>
      </c>
      <c r="B49" t="s">
        <v>418</v>
      </c>
      <c r="C49" s="6">
        <v>5995</v>
      </c>
      <c r="D49" s="7">
        <v>0.05</v>
      </c>
      <c r="E49" s="6">
        <v>1725</v>
      </c>
      <c r="F49" s="6">
        <v>1985</v>
      </c>
      <c r="G49" s="6">
        <v>1715</v>
      </c>
      <c r="H49" s="6">
        <v>4085</v>
      </c>
      <c r="I49" s="6">
        <v>650</v>
      </c>
      <c r="J49" s="7">
        <v>0.28999999999999998</v>
      </c>
      <c r="K49" s="7">
        <v>0.33</v>
      </c>
      <c r="L49" s="7">
        <v>0.28999999999999998</v>
      </c>
      <c r="M49" s="7">
        <v>0.68</v>
      </c>
      <c r="N49" s="15">
        <v>0.11</v>
      </c>
    </row>
    <row r="50" spans="1:14" x14ac:dyDescent="0.35">
      <c r="A50" s="5" t="s">
        <v>334</v>
      </c>
      <c r="B50" t="s">
        <v>419</v>
      </c>
      <c r="C50" s="6">
        <v>4445</v>
      </c>
      <c r="D50" s="7">
        <v>0.05</v>
      </c>
      <c r="E50" s="6">
        <v>1685</v>
      </c>
      <c r="F50" s="6">
        <v>1405</v>
      </c>
      <c r="G50" s="6">
        <v>1245</v>
      </c>
      <c r="H50" s="6">
        <v>3170</v>
      </c>
      <c r="I50" s="6">
        <v>390</v>
      </c>
      <c r="J50" s="7">
        <v>0.38</v>
      </c>
      <c r="K50" s="7">
        <v>0.32</v>
      </c>
      <c r="L50" s="7">
        <v>0.28000000000000003</v>
      </c>
      <c r="M50" s="7">
        <v>0.71</v>
      </c>
      <c r="N50" s="15">
        <v>0.09</v>
      </c>
    </row>
    <row r="51" spans="1:14" x14ac:dyDescent="0.35">
      <c r="A51" s="5" t="s">
        <v>334</v>
      </c>
      <c r="B51" t="s">
        <v>420</v>
      </c>
      <c r="C51" s="6">
        <v>4660</v>
      </c>
      <c r="D51" s="7">
        <v>0.05</v>
      </c>
      <c r="E51" s="6">
        <v>1860</v>
      </c>
      <c r="F51" s="6">
        <v>1335</v>
      </c>
      <c r="G51" s="6">
        <v>1170</v>
      </c>
      <c r="H51" s="6">
        <v>3230</v>
      </c>
      <c r="I51" s="6">
        <v>610</v>
      </c>
      <c r="J51" s="7">
        <v>0.4</v>
      </c>
      <c r="K51" s="7">
        <v>0.28999999999999998</v>
      </c>
      <c r="L51" s="7">
        <v>0.25</v>
      </c>
      <c r="M51" s="7">
        <v>0.69</v>
      </c>
      <c r="N51" s="15">
        <v>0.13</v>
      </c>
    </row>
    <row r="52" spans="1:14" x14ac:dyDescent="0.35">
      <c r="A52" s="5" t="s">
        <v>334</v>
      </c>
      <c r="B52" t="s">
        <v>421</v>
      </c>
      <c r="C52" s="6">
        <v>2795</v>
      </c>
      <c r="D52" s="7">
        <v>0.05</v>
      </c>
      <c r="E52" s="6">
        <v>1720</v>
      </c>
      <c r="F52" s="6">
        <v>595</v>
      </c>
      <c r="G52" s="6">
        <v>295</v>
      </c>
      <c r="H52" s="6">
        <v>2375</v>
      </c>
      <c r="I52" s="6">
        <v>225</v>
      </c>
      <c r="J52" s="7">
        <v>0.62</v>
      </c>
      <c r="K52" s="7">
        <v>0.21</v>
      </c>
      <c r="L52" s="7">
        <v>0.1</v>
      </c>
      <c r="M52" s="7">
        <v>0.85</v>
      </c>
      <c r="N52" s="15">
        <v>0.08</v>
      </c>
    </row>
    <row r="53" spans="1:14" x14ac:dyDescent="0.35">
      <c r="A53" s="5" t="s">
        <v>334</v>
      </c>
      <c r="B53" t="s">
        <v>422</v>
      </c>
      <c r="C53" s="6">
        <v>2725</v>
      </c>
      <c r="D53" s="7">
        <v>0.06</v>
      </c>
      <c r="E53" s="6">
        <v>1605</v>
      </c>
      <c r="F53" s="6">
        <v>545</v>
      </c>
      <c r="G53" s="6">
        <v>400</v>
      </c>
      <c r="H53" s="6">
        <v>2135</v>
      </c>
      <c r="I53" s="6">
        <v>280</v>
      </c>
      <c r="J53" s="7">
        <v>0.59</v>
      </c>
      <c r="K53" s="7">
        <v>0.2</v>
      </c>
      <c r="L53" s="7">
        <v>0.15</v>
      </c>
      <c r="M53" s="7">
        <v>0.78</v>
      </c>
      <c r="N53" s="15">
        <v>0.1</v>
      </c>
    </row>
    <row r="54" spans="1:14" x14ac:dyDescent="0.35">
      <c r="A54" s="5" t="s">
        <v>334</v>
      </c>
      <c r="B54" t="s">
        <v>423</v>
      </c>
      <c r="C54" s="6">
        <v>555</v>
      </c>
      <c r="D54" s="7">
        <v>0.05</v>
      </c>
      <c r="E54" s="6">
        <v>360</v>
      </c>
      <c r="F54" s="6">
        <v>125</v>
      </c>
      <c r="G54" s="6">
        <v>60</v>
      </c>
      <c r="H54" s="6">
        <v>475</v>
      </c>
      <c r="I54" s="6">
        <v>25</v>
      </c>
      <c r="J54" s="7">
        <v>0.65</v>
      </c>
      <c r="K54" s="7">
        <v>0.23</v>
      </c>
      <c r="L54" s="7">
        <v>0.1</v>
      </c>
      <c r="M54" s="7">
        <v>0.86</v>
      </c>
      <c r="N54" s="15">
        <v>0.05</v>
      </c>
    </row>
    <row r="55" spans="1:14" x14ac:dyDescent="0.35">
      <c r="A55" s="5" t="s">
        <v>334</v>
      </c>
      <c r="B55" t="s">
        <v>424</v>
      </c>
      <c r="C55" s="6">
        <v>28415</v>
      </c>
      <c r="D55" s="7">
        <v>0.05</v>
      </c>
      <c r="E55" s="6">
        <v>11520</v>
      </c>
      <c r="F55" s="6">
        <v>8490</v>
      </c>
      <c r="G55" s="6">
        <v>6265</v>
      </c>
      <c r="H55" s="6">
        <v>18300</v>
      </c>
      <c r="I55" s="6">
        <v>2970</v>
      </c>
      <c r="J55" s="7">
        <v>0.41</v>
      </c>
      <c r="K55" s="7">
        <v>0.3</v>
      </c>
      <c r="L55" s="7">
        <v>0.22</v>
      </c>
      <c r="M55" s="7">
        <v>0.64</v>
      </c>
      <c r="N55" s="15">
        <v>0.1</v>
      </c>
    </row>
    <row r="56" spans="1:14" x14ac:dyDescent="0.35">
      <c r="A56" s="5" t="s">
        <v>335</v>
      </c>
      <c r="B56" t="s">
        <v>416</v>
      </c>
      <c r="C56" s="6">
        <v>1425</v>
      </c>
      <c r="D56" s="7">
        <v>7.0000000000000007E-2</v>
      </c>
      <c r="E56" s="6">
        <v>1365</v>
      </c>
      <c r="F56" s="6">
        <v>0</v>
      </c>
      <c r="G56" s="6">
        <v>0</v>
      </c>
      <c r="H56" s="6">
        <v>0</v>
      </c>
      <c r="I56" s="6">
        <v>60</v>
      </c>
      <c r="J56" s="7">
        <v>0.96</v>
      </c>
      <c r="K56" s="7">
        <v>0</v>
      </c>
      <c r="L56" s="7">
        <v>0</v>
      </c>
      <c r="M56" s="7">
        <v>0</v>
      </c>
      <c r="N56" s="15">
        <v>0.04</v>
      </c>
    </row>
    <row r="57" spans="1:14" x14ac:dyDescent="0.35">
      <c r="A57" s="5" t="s">
        <v>335</v>
      </c>
      <c r="B57" t="s">
        <v>417</v>
      </c>
      <c r="C57" s="6">
        <v>7860</v>
      </c>
      <c r="D57" s="7">
        <v>0.06</v>
      </c>
      <c r="E57" s="6">
        <v>2220</v>
      </c>
      <c r="F57" s="6">
        <v>3055</v>
      </c>
      <c r="G57" s="6">
        <v>1690</v>
      </c>
      <c r="H57" s="6">
        <v>3540</v>
      </c>
      <c r="I57" s="6">
        <v>865</v>
      </c>
      <c r="J57" s="7">
        <v>0.28000000000000003</v>
      </c>
      <c r="K57" s="7">
        <v>0.39</v>
      </c>
      <c r="L57" s="7">
        <v>0.21</v>
      </c>
      <c r="M57" s="7">
        <v>0.45</v>
      </c>
      <c r="N57" s="15">
        <v>0.11</v>
      </c>
    </row>
    <row r="58" spans="1:14" x14ac:dyDescent="0.35">
      <c r="A58" s="5" t="s">
        <v>335</v>
      </c>
      <c r="B58" t="s">
        <v>418</v>
      </c>
      <c r="C58" s="6">
        <v>8915</v>
      </c>
      <c r="D58" s="7">
        <v>0.08</v>
      </c>
      <c r="E58" s="6">
        <v>2525</v>
      </c>
      <c r="F58" s="6">
        <v>2945</v>
      </c>
      <c r="G58" s="6">
        <v>2440</v>
      </c>
      <c r="H58" s="6">
        <v>6060</v>
      </c>
      <c r="I58" s="6">
        <v>1050</v>
      </c>
      <c r="J58" s="7">
        <v>0.28000000000000003</v>
      </c>
      <c r="K58" s="7">
        <v>0.33</v>
      </c>
      <c r="L58" s="7">
        <v>0.27</v>
      </c>
      <c r="M58" s="7">
        <v>0.68</v>
      </c>
      <c r="N58" s="15">
        <v>0.12</v>
      </c>
    </row>
    <row r="59" spans="1:14" x14ac:dyDescent="0.35">
      <c r="A59" s="5" t="s">
        <v>335</v>
      </c>
      <c r="B59" t="s">
        <v>419</v>
      </c>
      <c r="C59" s="6">
        <v>6285</v>
      </c>
      <c r="D59" s="7">
        <v>7.0000000000000007E-2</v>
      </c>
      <c r="E59" s="6">
        <v>2360</v>
      </c>
      <c r="F59" s="6">
        <v>1990</v>
      </c>
      <c r="G59" s="6">
        <v>1740</v>
      </c>
      <c r="H59" s="6">
        <v>4505</v>
      </c>
      <c r="I59" s="6">
        <v>555</v>
      </c>
      <c r="J59" s="7">
        <v>0.38</v>
      </c>
      <c r="K59" s="7">
        <v>0.32</v>
      </c>
      <c r="L59" s="7">
        <v>0.28000000000000003</v>
      </c>
      <c r="M59" s="7">
        <v>0.72</v>
      </c>
      <c r="N59" s="15">
        <v>0.09</v>
      </c>
    </row>
    <row r="60" spans="1:14" x14ac:dyDescent="0.35">
      <c r="A60" s="5" t="s">
        <v>335</v>
      </c>
      <c r="B60" t="s">
        <v>420</v>
      </c>
      <c r="C60" s="6">
        <v>6840</v>
      </c>
      <c r="D60" s="7">
        <v>0.08</v>
      </c>
      <c r="E60" s="6">
        <v>2615</v>
      </c>
      <c r="F60" s="6">
        <v>1900</v>
      </c>
      <c r="G60" s="6">
        <v>1670</v>
      </c>
      <c r="H60" s="6">
        <v>4665</v>
      </c>
      <c r="I60" s="6">
        <v>865</v>
      </c>
      <c r="J60" s="7">
        <v>0.38</v>
      </c>
      <c r="K60" s="7">
        <v>0.28000000000000003</v>
      </c>
      <c r="L60" s="7">
        <v>0.24</v>
      </c>
      <c r="M60" s="7">
        <v>0.68</v>
      </c>
      <c r="N60" s="15">
        <v>0.13</v>
      </c>
    </row>
    <row r="61" spans="1:14" x14ac:dyDescent="0.35">
      <c r="A61" s="5" t="s">
        <v>335</v>
      </c>
      <c r="B61" t="s">
        <v>421</v>
      </c>
      <c r="C61" s="6">
        <v>3950</v>
      </c>
      <c r="D61" s="7">
        <v>7.0000000000000007E-2</v>
      </c>
      <c r="E61" s="6">
        <v>2340</v>
      </c>
      <c r="F61" s="6">
        <v>890</v>
      </c>
      <c r="G61" s="6">
        <v>450</v>
      </c>
      <c r="H61" s="6">
        <v>3285</v>
      </c>
      <c r="I61" s="6">
        <v>355</v>
      </c>
      <c r="J61" s="7">
        <v>0.59</v>
      </c>
      <c r="K61" s="7">
        <v>0.23</v>
      </c>
      <c r="L61" s="7">
        <v>0.11</v>
      </c>
      <c r="M61" s="7">
        <v>0.83</v>
      </c>
      <c r="N61" s="15">
        <v>0.09</v>
      </c>
    </row>
    <row r="62" spans="1:14" x14ac:dyDescent="0.35">
      <c r="A62" s="5" t="s">
        <v>335</v>
      </c>
      <c r="B62" t="s">
        <v>422</v>
      </c>
      <c r="C62" s="6">
        <v>3655</v>
      </c>
      <c r="D62" s="7">
        <v>0.08</v>
      </c>
      <c r="E62" s="6">
        <v>2180</v>
      </c>
      <c r="F62" s="6">
        <v>830</v>
      </c>
      <c r="G62" s="6">
        <v>345</v>
      </c>
      <c r="H62" s="6">
        <v>3040</v>
      </c>
      <c r="I62" s="6">
        <v>345</v>
      </c>
      <c r="J62" s="7">
        <v>0.6</v>
      </c>
      <c r="K62" s="7">
        <v>0.23</v>
      </c>
      <c r="L62" s="7">
        <v>0.09</v>
      </c>
      <c r="M62" s="7">
        <v>0.83</v>
      </c>
      <c r="N62" s="15">
        <v>0.09</v>
      </c>
    </row>
    <row r="63" spans="1:14" x14ac:dyDescent="0.35">
      <c r="A63" s="5" t="s">
        <v>335</v>
      </c>
      <c r="B63" t="s">
        <v>423</v>
      </c>
      <c r="C63" s="6">
        <v>785</v>
      </c>
      <c r="D63" s="7">
        <v>7.0000000000000007E-2</v>
      </c>
      <c r="E63" s="6">
        <v>485</v>
      </c>
      <c r="F63" s="6">
        <v>150</v>
      </c>
      <c r="G63" s="6">
        <v>75</v>
      </c>
      <c r="H63" s="6">
        <v>640</v>
      </c>
      <c r="I63" s="6">
        <v>75</v>
      </c>
      <c r="J63" s="7">
        <v>0.62</v>
      </c>
      <c r="K63" s="7">
        <v>0.19</v>
      </c>
      <c r="L63" s="7">
        <v>0.1</v>
      </c>
      <c r="M63" s="7">
        <v>0.82</v>
      </c>
      <c r="N63" s="15">
        <v>0.1</v>
      </c>
    </row>
    <row r="64" spans="1:14" x14ac:dyDescent="0.35">
      <c r="A64" s="5" t="s">
        <v>335</v>
      </c>
      <c r="B64" t="s">
        <v>424</v>
      </c>
      <c r="C64" s="6">
        <v>39710</v>
      </c>
      <c r="D64" s="7">
        <v>7.0000000000000007E-2</v>
      </c>
      <c r="E64" s="6">
        <v>16085</v>
      </c>
      <c r="F64" s="6">
        <v>11760</v>
      </c>
      <c r="G64" s="6">
        <v>8405</v>
      </c>
      <c r="H64" s="6">
        <v>25735</v>
      </c>
      <c r="I64" s="6">
        <v>4170</v>
      </c>
      <c r="J64" s="7">
        <v>0.41</v>
      </c>
      <c r="K64" s="7">
        <v>0.3</v>
      </c>
      <c r="L64" s="7">
        <v>0.21</v>
      </c>
      <c r="M64" s="7">
        <v>0.65</v>
      </c>
      <c r="N64" s="15">
        <v>0.1</v>
      </c>
    </row>
    <row r="65" spans="1:14" x14ac:dyDescent="0.35">
      <c r="A65" s="5" t="s">
        <v>336</v>
      </c>
      <c r="B65" t="s">
        <v>416</v>
      </c>
      <c r="C65" s="6">
        <v>4390</v>
      </c>
      <c r="D65" s="7">
        <v>0.23</v>
      </c>
      <c r="E65" s="6">
        <v>4215</v>
      </c>
      <c r="F65" s="6">
        <v>0</v>
      </c>
      <c r="G65" s="6">
        <v>0</v>
      </c>
      <c r="H65" s="6">
        <v>0</v>
      </c>
      <c r="I65" s="6">
        <v>175</v>
      </c>
      <c r="J65" s="7">
        <v>0.96</v>
      </c>
      <c r="K65" s="7">
        <v>0</v>
      </c>
      <c r="L65" s="7">
        <v>0</v>
      </c>
      <c r="M65" s="7">
        <v>0</v>
      </c>
      <c r="N65" s="15">
        <v>0.04</v>
      </c>
    </row>
    <row r="66" spans="1:14" x14ac:dyDescent="0.35">
      <c r="A66" s="5" t="s">
        <v>336</v>
      </c>
      <c r="B66" t="s">
        <v>417</v>
      </c>
      <c r="C66" s="6">
        <v>32760</v>
      </c>
      <c r="D66" s="7">
        <v>0.26</v>
      </c>
      <c r="E66" s="6">
        <v>8040</v>
      </c>
      <c r="F66" s="6">
        <v>12460</v>
      </c>
      <c r="G66" s="6">
        <v>7115</v>
      </c>
      <c r="H66" s="6">
        <v>13460</v>
      </c>
      <c r="I66" s="6">
        <v>4850</v>
      </c>
      <c r="J66" s="7">
        <v>0.25</v>
      </c>
      <c r="K66" s="7">
        <v>0.38</v>
      </c>
      <c r="L66" s="7">
        <v>0.22</v>
      </c>
      <c r="M66" s="7">
        <v>0.41</v>
      </c>
      <c r="N66" s="15">
        <v>0.15</v>
      </c>
    </row>
    <row r="67" spans="1:14" x14ac:dyDescent="0.35">
      <c r="A67" s="5" t="s">
        <v>336</v>
      </c>
      <c r="B67" t="s">
        <v>418</v>
      </c>
      <c r="C67" s="6">
        <v>29700</v>
      </c>
      <c r="D67" s="7">
        <v>0.25</v>
      </c>
      <c r="E67" s="6">
        <v>8150</v>
      </c>
      <c r="F67" s="6">
        <v>9365</v>
      </c>
      <c r="G67" s="6">
        <v>8160</v>
      </c>
      <c r="H67" s="6">
        <v>19565</v>
      </c>
      <c r="I67" s="6">
        <v>4015</v>
      </c>
      <c r="J67" s="7">
        <v>0.27</v>
      </c>
      <c r="K67" s="7">
        <v>0.32</v>
      </c>
      <c r="L67" s="7">
        <v>0.27</v>
      </c>
      <c r="M67" s="7">
        <v>0.66</v>
      </c>
      <c r="N67" s="15">
        <v>0.14000000000000001</v>
      </c>
    </row>
    <row r="68" spans="1:14" x14ac:dyDescent="0.35">
      <c r="A68" s="5" t="s">
        <v>336</v>
      </c>
      <c r="B68" t="s">
        <v>419</v>
      </c>
      <c r="C68" s="6">
        <v>21275</v>
      </c>
      <c r="D68" s="7">
        <v>0.25</v>
      </c>
      <c r="E68" s="6">
        <v>8130</v>
      </c>
      <c r="F68" s="6">
        <v>6560</v>
      </c>
      <c r="G68" s="6">
        <v>5780</v>
      </c>
      <c r="H68" s="6">
        <v>15050</v>
      </c>
      <c r="I68" s="6">
        <v>2360</v>
      </c>
      <c r="J68" s="7">
        <v>0.38</v>
      </c>
      <c r="K68" s="7">
        <v>0.31</v>
      </c>
      <c r="L68" s="7">
        <v>0.27</v>
      </c>
      <c r="M68" s="7">
        <v>0.71</v>
      </c>
      <c r="N68" s="15">
        <v>0.11</v>
      </c>
    </row>
    <row r="69" spans="1:14" x14ac:dyDescent="0.35">
      <c r="A69" s="5" t="s">
        <v>336</v>
      </c>
      <c r="B69" t="s">
        <v>420</v>
      </c>
      <c r="C69" s="6">
        <v>21830</v>
      </c>
      <c r="D69" s="7">
        <v>0.25</v>
      </c>
      <c r="E69" s="6">
        <v>8880</v>
      </c>
      <c r="F69" s="6">
        <v>5820</v>
      </c>
      <c r="G69" s="6">
        <v>5435</v>
      </c>
      <c r="H69" s="6">
        <v>14985</v>
      </c>
      <c r="I69" s="6">
        <v>2820</v>
      </c>
      <c r="J69" s="7">
        <v>0.41</v>
      </c>
      <c r="K69" s="7">
        <v>0.27</v>
      </c>
      <c r="L69" s="7">
        <v>0.25</v>
      </c>
      <c r="M69" s="7">
        <v>0.69</v>
      </c>
      <c r="N69" s="15">
        <v>0.13</v>
      </c>
    </row>
    <row r="70" spans="1:14" x14ac:dyDescent="0.35">
      <c r="A70" s="5" t="s">
        <v>336</v>
      </c>
      <c r="B70" t="s">
        <v>421</v>
      </c>
      <c r="C70" s="6">
        <v>13960</v>
      </c>
      <c r="D70" s="7">
        <v>0.26</v>
      </c>
      <c r="E70" s="6">
        <v>8715</v>
      </c>
      <c r="F70" s="6">
        <v>3015</v>
      </c>
      <c r="G70" s="6">
        <v>1520</v>
      </c>
      <c r="H70" s="6">
        <v>11765</v>
      </c>
      <c r="I70" s="6">
        <v>1255</v>
      </c>
      <c r="J70" s="7">
        <v>0.62</v>
      </c>
      <c r="K70" s="7">
        <v>0.22</v>
      </c>
      <c r="L70" s="7">
        <v>0.11</v>
      </c>
      <c r="M70" s="7">
        <v>0.84</v>
      </c>
      <c r="N70" s="15">
        <v>0.09</v>
      </c>
    </row>
    <row r="71" spans="1:14" x14ac:dyDescent="0.35">
      <c r="A71" s="5" t="s">
        <v>336</v>
      </c>
      <c r="B71" t="s">
        <v>422</v>
      </c>
      <c r="C71" s="6">
        <v>12770</v>
      </c>
      <c r="D71" s="7">
        <v>0.27</v>
      </c>
      <c r="E71" s="6">
        <v>8205</v>
      </c>
      <c r="F71" s="6">
        <v>2605</v>
      </c>
      <c r="G71" s="6">
        <v>1260</v>
      </c>
      <c r="H71" s="6">
        <v>10695</v>
      </c>
      <c r="I71" s="6">
        <v>1200</v>
      </c>
      <c r="J71" s="7">
        <v>0.64</v>
      </c>
      <c r="K71" s="7">
        <v>0.2</v>
      </c>
      <c r="L71" s="7">
        <v>0.1</v>
      </c>
      <c r="M71" s="7">
        <v>0.84</v>
      </c>
      <c r="N71" s="15">
        <v>0.09</v>
      </c>
    </row>
    <row r="72" spans="1:14" x14ac:dyDescent="0.35">
      <c r="A72" s="5" t="s">
        <v>336</v>
      </c>
      <c r="B72" t="s">
        <v>423</v>
      </c>
      <c r="C72" s="6">
        <v>3005</v>
      </c>
      <c r="D72" s="7">
        <v>0.27</v>
      </c>
      <c r="E72" s="6">
        <v>1960</v>
      </c>
      <c r="F72" s="6">
        <v>560</v>
      </c>
      <c r="G72" s="6">
        <v>300</v>
      </c>
      <c r="H72" s="6">
        <v>2485</v>
      </c>
      <c r="I72" s="6">
        <v>250</v>
      </c>
      <c r="J72" s="7">
        <v>0.65</v>
      </c>
      <c r="K72" s="7">
        <v>0.19</v>
      </c>
      <c r="L72" s="7">
        <v>0.1</v>
      </c>
      <c r="M72" s="7">
        <v>0.83</v>
      </c>
      <c r="N72" s="15">
        <v>0.08</v>
      </c>
    </row>
    <row r="73" spans="1:14" x14ac:dyDescent="0.35">
      <c r="A73" s="5" t="s">
        <v>336</v>
      </c>
      <c r="B73" t="s">
        <v>424</v>
      </c>
      <c r="C73" s="6">
        <v>139695</v>
      </c>
      <c r="D73" s="7">
        <v>0.25</v>
      </c>
      <c r="E73" s="6">
        <v>56295</v>
      </c>
      <c r="F73" s="6">
        <v>40390</v>
      </c>
      <c r="G73" s="6">
        <v>29570</v>
      </c>
      <c r="H73" s="6">
        <v>88005</v>
      </c>
      <c r="I73" s="6">
        <v>16920</v>
      </c>
      <c r="J73" s="7">
        <v>0.4</v>
      </c>
      <c r="K73" s="7">
        <v>0.28999999999999998</v>
      </c>
      <c r="L73" s="7">
        <v>0.21</v>
      </c>
      <c r="M73" s="7">
        <v>0.63</v>
      </c>
      <c r="N73" s="15">
        <v>0.12</v>
      </c>
    </row>
    <row r="74" spans="1:14" x14ac:dyDescent="0.35">
      <c r="A74" s="5" t="s">
        <v>301</v>
      </c>
      <c r="B74" t="s">
        <v>416</v>
      </c>
      <c r="C74" s="6">
        <v>875</v>
      </c>
      <c r="D74" s="7">
        <v>0.04</v>
      </c>
      <c r="E74" s="6">
        <v>845</v>
      </c>
      <c r="F74" s="6">
        <v>0</v>
      </c>
      <c r="G74" s="6">
        <v>0</v>
      </c>
      <c r="H74" s="6">
        <v>0</v>
      </c>
      <c r="I74" s="6">
        <v>30</v>
      </c>
      <c r="J74" s="7">
        <v>0.97</v>
      </c>
      <c r="K74" s="7">
        <v>0</v>
      </c>
      <c r="L74" s="7">
        <v>0</v>
      </c>
      <c r="M74" s="7">
        <v>0</v>
      </c>
      <c r="N74" s="15">
        <v>0.03</v>
      </c>
    </row>
    <row r="75" spans="1:14" x14ac:dyDescent="0.35">
      <c r="A75" s="5" t="s">
        <v>301</v>
      </c>
      <c r="B75" t="s">
        <v>417</v>
      </c>
      <c r="C75" s="6">
        <v>5120</v>
      </c>
      <c r="D75" s="7">
        <v>0.04</v>
      </c>
      <c r="E75" s="6">
        <v>1420</v>
      </c>
      <c r="F75" s="6">
        <v>2060</v>
      </c>
      <c r="G75" s="6">
        <v>1175</v>
      </c>
      <c r="H75" s="6">
        <v>2100</v>
      </c>
      <c r="I75" s="6">
        <v>555</v>
      </c>
      <c r="J75" s="7">
        <v>0.28000000000000003</v>
      </c>
      <c r="K75" s="7">
        <v>0.4</v>
      </c>
      <c r="L75" s="7">
        <v>0.23</v>
      </c>
      <c r="M75" s="7">
        <v>0.41</v>
      </c>
      <c r="N75" s="15">
        <v>0.11</v>
      </c>
    </row>
    <row r="76" spans="1:14" x14ac:dyDescent="0.35">
      <c r="A76" s="5" t="s">
        <v>301</v>
      </c>
      <c r="B76" t="s">
        <v>418</v>
      </c>
      <c r="C76" s="6">
        <v>5515</v>
      </c>
      <c r="D76" s="7">
        <v>0.05</v>
      </c>
      <c r="E76" s="6">
        <v>1555</v>
      </c>
      <c r="F76" s="6">
        <v>1900</v>
      </c>
      <c r="G76" s="6">
        <v>1590</v>
      </c>
      <c r="H76" s="6">
        <v>3665</v>
      </c>
      <c r="I76" s="6">
        <v>670</v>
      </c>
      <c r="J76" s="7">
        <v>0.28000000000000003</v>
      </c>
      <c r="K76" s="7">
        <v>0.34</v>
      </c>
      <c r="L76" s="7">
        <v>0.28999999999999998</v>
      </c>
      <c r="M76" s="7">
        <v>0.66</v>
      </c>
      <c r="N76" s="15">
        <v>0.12</v>
      </c>
    </row>
    <row r="77" spans="1:14" x14ac:dyDescent="0.35">
      <c r="A77" s="5" t="s">
        <v>301</v>
      </c>
      <c r="B77" t="s">
        <v>419</v>
      </c>
      <c r="C77" s="6">
        <v>3875</v>
      </c>
      <c r="D77" s="7">
        <v>0.05</v>
      </c>
      <c r="E77" s="6">
        <v>1395</v>
      </c>
      <c r="F77" s="6">
        <v>1255</v>
      </c>
      <c r="G77" s="6">
        <v>1255</v>
      </c>
      <c r="H77" s="6">
        <v>2690</v>
      </c>
      <c r="I77" s="6">
        <v>335</v>
      </c>
      <c r="J77" s="7">
        <v>0.36</v>
      </c>
      <c r="K77" s="7">
        <v>0.32</v>
      </c>
      <c r="L77" s="7">
        <v>0.32</v>
      </c>
      <c r="M77" s="7">
        <v>0.69</v>
      </c>
      <c r="N77" s="15">
        <v>0.09</v>
      </c>
    </row>
    <row r="78" spans="1:14" x14ac:dyDescent="0.35">
      <c r="A78" s="5" t="s">
        <v>301</v>
      </c>
      <c r="B78" t="s">
        <v>420</v>
      </c>
      <c r="C78" s="6">
        <v>3940</v>
      </c>
      <c r="D78" s="7">
        <v>0.05</v>
      </c>
      <c r="E78" s="6">
        <v>1605</v>
      </c>
      <c r="F78" s="6">
        <v>1075</v>
      </c>
      <c r="G78" s="6">
        <v>980</v>
      </c>
      <c r="H78" s="6">
        <v>2735</v>
      </c>
      <c r="I78" s="6">
        <v>470</v>
      </c>
      <c r="J78" s="7">
        <v>0.41</v>
      </c>
      <c r="K78" s="7">
        <v>0.27</v>
      </c>
      <c r="L78" s="7">
        <v>0.25</v>
      </c>
      <c r="M78" s="7">
        <v>0.69</v>
      </c>
      <c r="N78" s="15">
        <v>0.12</v>
      </c>
    </row>
    <row r="79" spans="1:14" x14ac:dyDescent="0.35">
      <c r="A79" s="5" t="s">
        <v>301</v>
      </c>
      <c r="B79" t="s">
        <v>421</v>
      </c>
      <c r="C79" s="6">
        <v>2440</v>
      </c>
      <c r="D79" s="7">
        <v>0.05</v>
      </c>
      <c r="E79" s="6">
        <v>1485</v>
      </c>
      <c r="F79" s="6">
        <v>545</v>
      </c>
      <c r="G79" s="6">
        <v>275</v>
      </c>
      <c r="H79" s="6">
        <v>2035</v>
      </c>
      <c r="I79" s="6">
        <v>210</v>
      </c>
      <c r="J79" s="7">
        <v>0.61</v>
      </c>
      <c r="K79" s="7">
        <v>0.22</v>
      </c>
      <c r="L79" s="7">
        <v>0.11</v>
      </c>
      <c r="M79" s="7">
        <v>0.83</v>
      </c>
      <c r="N79" s="15">
        <v>0.09</v>
      </c>
    </row>
    <row r="80" spans="1:14" x14ac:dyDescent="0.35">
      <c r="A80" s="5" t="s">
        <v>301</v>
      </c>
      <c r="B80" t="s">
        <v>422</v>
      </c>
      <c r="C80" s="6">
        <v>2105</v>
      </c>
      <c r="D80" s="7">
        <v>0.04</v>
      </c>
      <c r="E80" s="6">
        <v>1375</v>
      </c>
      <c r="F80" s="6">
        <v>430</v>
      </c>
      <c r="G80" s="6">
        <v>185</v>
      </c>
      <c r="H80" s="6">
        <v>1820</v>
      </c>
      <c r="I80" s="6">
        <v>160</v>
      </c>
      <c r="J80" s="7">
        <v>0.65</v>
      </c>
      <c r="K80" s="7">
        <v>0.2</v>
      </c>
      <c r="L80" s="7">
        <v>0.09</v>
      </c>
      <c r="M80" s="7">
        <v>0.87</v>
      </c>
      <c r="N80" s="15">
        <v>0.08</v>
      </c>
    </row>
    <row r="81" spans="1:14" x14ac:dyDescent="0.35">
      <c r="A81" s="5" t="s">
        <v>301</v>
      </c>
      <c r="B81" t="s">
        <v>423</v>
      </c>
      <c r="C81" s="6">
        <v>475</v>
      </c>
      <c r="D81" s="7">
        <v>0.04</v>
      </c>
      <c r="E81" s="6">
        <v>325</v>
      </c>
      <c r="F81" s="6">
        <v>85</v>
      </c>
      <c r="G81" s="6">
        <v>35</v>
      </c>
      <c r="H81" s="6">
        <v>400</v>
      </c>
      <c r="I81" s="6">
        <v>45</v>
      </c>
      <c r="J81" s="7">
        <v>0.68</v>
      </c>
      <c r="K81" s="7">
        <v>0.17</v>
      </c>
      <c r="L81" s="7">
        <v>7.0000000000000007E-2</v>
      </c>
      <c r="M81" s="7">
        <v>0.84</v>
      </c>
      <c r="N81" s="15">
        <v>0.09</v>
      </c>
    </row>
    <row r="82" spans="1:14" x14ac:dyDescent="0.35">
      <c r="A82" s="5" t="s">
        <v>301</v>
      </c>
      <c r="B82" t="s">
        <v>424</v>
      </c>
      <c r="C82" s="6">
        <v>24350</v>
      </c>
      <c r="D82" s="7">
        <v>0.04</v>
      </c>
      <c r="E82" s="6">
        <v>10000</v>
      </c>
      <c r="F82" s="6">
        <v>7350</v>
      </c>
      <c r="G82" s="6">
        <v>5490</v>
      </c>
      <c r="H82" s="6">
        <v>15445</v>
      </c>
      <c r="I82" s="6">
        <v>2480</v>
      </c>
      <c r="J82" s="7">
        <v>0.41</v>
      </c>
      <c r="K82" s="7">
        <v>0.3</v>
      </c>
      <c r="L82" s="7">
        <v>0.23</v>
      </c>
      <c r="M82" s="7">
        <v>0.63</v>
      </c>
      <c r="N82" s="15">
        <v>0.1</v>
      </c>
    </row>
    <row r="83" spans="1:14" x14ac:dyDescent="0.35">
      <c r="A83" s="5" t="s">
        <v>337</v>
      </c>
      <c r="B83" t="s">
        <v>416</v>
      </c>
      <c r="C83" s="6">
        <v>2585</v>
      </c>
      <c r="D83" s="7">
        <v>0.13</v>
      </c>
      <c r="E83" s="6">
        <v>2485</v>
      </c>
      <c r="F83" s="6">
        <v>0</v>
      </c>
      <c r="G83" s="6">
        <v>0</v>
      </c>
      <c r="H83" s="6">
        <v>0</v>
      </c>
      <c r="I83" s="6">
        <v>95</v>
      </c>
      <c r="J83" s="7">
        <v>0.96</v>
      </c>
      <c r="K83" s="7">
        <v>0</v>
      </c>
      <c r="L83" s="7">
        <v>0</v>
      </c>
      <c r="M83" s="7">
        <v>0</v>
      </c>
      <c r="N83" s="15">
        <v>0.04</v>
      </c>
    </row>
    <row r="84" spans="1:14" x14ac:dyDescent="0.35">
      <c r="A84" s="5" t="s">
        <v>337</v>
      </c>
      <c r="B84" t="s">
        <v>417</v>
      </c>
      <c r="C84" s="6">
        <v>17470</v>
      </c>
      <c r="D84" s="7">
        <v>0.14000000000000001</v>
      </c>
      <c r="E84" s="6">
        <v>4530</v>
      </c>
      <c r="F84" s="6">
        <v>6695</v>
      </c>
      <c r="G84" s="6">
        <v>3795</v>
      </c>
      <c r="H84" s="6">
        <v>7155</v>
      </c>
      <c r="I84" s="6">
        <v>2390</v>
      </c>
      <c r="J84" s="7">
        <v>0.26</v>
      </c>
      <c r="K84" s="7">
        <v>0.38</v>
      </c>
      <c r="L84" s="7">
        <v>0.22</v>
      </c>
      <c r="M84" s="7">
        <v>0.41</v>
      </c>
      <c r="N84" s="15">
        <v>0.14000000000000001</v>
      </c>
    </row>
    <row r="85" spans="1:14" x14ac:dyDescent="0.35">
      <c r="A85" s="5" t="s">
        <v>337</v>
      </c>
      <c r="B85" t="s">
        <v>418</v>
      </c>
      <c r="C85" s="6">
        <v>16735</v>
      </c>
      <c r="D85" s="7">
        <v>0.14000000000000001</v>
      </c>
      <c r="E85" s="6">
        <v>4840</v>
      </c>
      <c r="F85" s="6">
        <v>5465</v>
      </c>
      <c r="G85" s="6">
        <v>4540</v>
      </c>
      <c r="H85" s="6">
        <v>11235</v>
      </c>
      <c r="I85" s="6">
        <v>2025</v>
      </c>
      <c r="J85" s="7">
        <v>0.28999999999999998</v>
      </c>
      <c r="K85" s="7">
        <v>0.33</v>
      </c>
      <c r="L85" s="7">
        <v>0.27</v>
      </c>
      <c r="M85" s="7">
        <v>0.67</v>
      </c>
      <c r="N85" s="15">
        <v>0.12</v>
      </c>
    </row>
    <row r="86" spans="1:14" x14ac:dyDescent="0.35">
      <c r="A86" s="5" t="s">
        <v>337</v>
      </c>
      <c r="B86" t="s">
        <v>419</v>
      </c>
      <c r="C86" s="6">
        <v>11680</v>
      </c>
      <c r="D86" s="7">
        <v>0.14000000000000001</v>
      </c>
      <c r="E86" s="6">
        <v>4545</v>
      </c>
      <c r="F86" s="6">
        <v>3645</v>
      </c>
      <c r="G86" s="6">
        <v>3335</v>
      </c>
      <c r="H86" s="6">
        <v>8320</v>
      </c>
      <c r="I86" s="6">
        <v>1110</v>
      </c>
      <c r="J86" s="7">
        <v>0.39</v>
      </c>
      <c r="K86" s="7">
        <v>0.31</v>
      </c>
      <c r="L86" s="7">
        <v>0.28999999999999998</v>
      </c>
      <c r="M86" s="7">
        <v>0.71</v>
      </c>
      <c r="N86" s="15">
        <v>0.1</v>
      </c>
    </row>
    <row r="87" spans="1:14" x14ac:dyDescent="0.35">
      <c r="A87" s="5" t="s">
        <v>337</v>
      </c>
      <c r="B87" t="s">
        <v>420</v>
      </c>
      <c r="C87" s="6">
        <v>11625</v>
      </c>
      <c r="D87" s="7">
        <v>0.14000000000000001</v>
      </c>
      <c r="E87" s="6">
        <v>4825</v>
      </c>
      <c r="F87" s="6">
        <v>3265</v>
      </c>
      <c r="G87" s="6">
        <v>3000</v>
      </c>
      <c r="H87" s="6">
        <v>8240</v>
      </c>
      <c r="I87" s="6">
        <v>1290</v>
      </c>
      <c r="J87" s="7">
        <v>0.41</v>
      </c>
      <c r="K87" s="7">
        <v>0.28000000000000003</v>
      </c>
      <c r="L87" s="7">
        <v>0.26</v>
      </c>
      <c r="M87" s="7">
        <v>0.71</v>
      </c>
      <c r="N87" s="15">
        <v>0.11</v>
      </c>
    </row>
    <row r="88" spans="1:14" x14ac:dyDescent="0.35">
      <c r="A88" s="5" t="s">
        <v>337</v>
      </c>
      <c r="B88" t="s">
        <v>421</v>
      </c>
      <c r="C88" s="6">
        <v>7260</v>
      </c>
      <c r="D88" s="7">
        <v>0.14000000000000001</v>
      </c>
      <c r="E88" s="6">
        <v>4540</v>
      </c>
      <c r="F88" s="6">
        <v>1640</v>
      </c>
      <c r="G88" s="6">
        <v>755</v>
      </c>
      <c r="H88" s="6">
        <v>6225</v>
      </c>
      <c r="I88" s="6">
        <v>550</v>
      </c>
      <c r="J88" s="7">
        <v>0.62</v>
      </c>
      <c r="K88" s="7">
        <v>0.23</v>
      </c>
      <c r="L88" s="7">
        <v>0.1</v>
      </c>
      <c r="M88" s="7">
        <v>0.86</v>
      </c>
      <c r="N88" s="15">
        <v>0.08</v>
      </c>
    </row>
    <row r="89" spans="1:14" x14ac:dyDescent="0.35">
      <c r="A89" s="5" t="s">
        <v>337</v>
      </c>
      <c r="B89" t="s">
        <v>422</v>
      </c>
      <c r="C89" s="6">
        <v>6575</v>
      </c>
      <c r="D89" s="7">
        <v>0.14000000000000001</v>
      </c>
      <c r="E89" s="6">
        <v>4265</v>
      </c>
      <c r="F89" s="6">
        <v>1380</v>
      </c>
      <c r="G89" s="6">
        <v>645</v>
      </c>
      <c r="H89" s="6">
        <v>5635</v>
      </c>
      <c r="I89" s="6">
        <v>525</v>
      </c>
      <c r="J89" s="7">
        <v>0.65</v>
      </c>
      <c r="K89" s="7">
        <v>0.21</v>
      </c>
      <c r="L89" s="7">
        <v>0.1</v>
      </c>
      <c r="M89" s="7">
        <v>0.86</v>
      </c>
      <c r="N89" s="15">
        <v>0.08</v>
      </c>
    </row>
    <row r="90" spans="1:14" x14ac:dyDescent="0.35">
      <c r="A90" s="5" t="s">
        <v>337</v>
      </c>
      <c r="B90" t="s">
        <v>423</v>
      </c>
      <c r="C90" s="6">
        <v>1510</v>
      </c>
      <c r="D90" s="7">
        <v>0.14000000000000001</v>
      </c>
      <c r="E90" s="6">
        <v>960</v>
      </c>
      <c r="F90" s="6">
        <v>330</v>
      </c>
      <c r="G90" s="6">
        <v>155</v>
      </c>
      <c r="H90" s="6">
        <v>1250</v>
      </c>
      <c r="I90" s="6">
        <v>115</v>
      </c>
      <c r="J90" s="7">
        <v>0.64</v>
      </c>
      <c r="K90" s="7">
        <v>0.22</v>
      </c>
      <c r="L90" s="7">
        <v>0.1</v>
      </c>
      <c r="M90" s="7">
        <v>0.83</v>
      </c>
      <c r="N90" s="15">
        <v>7.0000000000000007E-2</v>
      </c>
    </row>
    <row r="91" spans="1:14" x14ac:dyDescent="0.35">
      <c r="A91" s="5" t="s">
        <v>337</v>
      </c>
      <c r="B91" t="s">
        <v>424</v>
      </c>
      <c r="C91" s="6">
        <v>75435</v>
      </c>
      <c r="D91" s="7">
        <v>0.14000000000000001</v>
      </c>
      <c r="E91" s="6">
        <v>30995</v>
      </c>
      <c r="F91" s="6">
        <v>22420</v>
      </c>
      <c r="G91" s="6">
        <v>16230</v>
      </c>
      <c r="H91" s="6">
        <v>48060</v>
      </c>
      <c r="I91" s="6">
        <v>8105</v>
      </c>
      <c r="J91" s="7">
        <v>0.41</v>
      </c>
      <c r="K91" s="7">
        <v>0.3</v>
      </c>
      <c r="L91" s="7">
        <v>0.22</v>
      </c>
      <c r="M91" s="7">
        <v>0.64</v>
      </c>
      <c r="N91" s="15">
        <v>0.11</v>
      </c>
    </row>
    <row r="92" spans="1:14" x14ac:dyDescent="0.35">
      <c r="A92" s="5" t="s">
        <v>338</v>
      </c>
      <c r="B92" t="s">
        <v>416</v>
      </c>
      <c r="C92" s="6">
        <v>2310</v>
      </c>
      <c r="D92" s="7">
        <v>0.12</v>
      </c>
      <c r="E92" s="6">
        <v>2235</v>
      </c>
      <c r="F92" s="6">
        <v>0</v>
      </c>
      <c r="G92" s="6">
        <v>0</v>
      </c>
      <c r="H92" s="6">
        <v>0</v>
      </c>
      <c r="I92" s="6">
        <v>75</v>
      </c>
      <c r="J92" s="7">
        <v>0.97</v>
      </c>
      <c r="K92" s="7">
        <v>0</v>
      </c>
      <c r="L92" s="7">
        <v>0</v>
      </c>
      <c r="M92" s="7">
        <v>0</v>
      </c>
      <c r="N92" s="15">
        <v>0.03</v>
      </c>
    </row>
    <row r="93" spans="1:14" x14ac:dyDescent="0.35">
      <c r="A93" s="5" t="s">
        <v>338</v>
      </c>
      <c r="B93" t="s">
        <v>417</v>
      </c>
      <c r="C93" s="6">
        <v>16020</v>
      </c>
      <c r="D93" s="7">
        <v>0.13</v>
      </c>
      <c r="E93" s="6">
        <v>3945</v>
      </c>
      <c r="F93" s="6">
        <v>6260</v>
      </c>
      <c r="G93" s="6">
        <v>3650</v>
      </c>
      <c r="H93" s="6">
        <v>6680</v>
      </c>
      <c r="I93" s="6">
        <v>2085</v>
      </c>
      <c r="J93" s="7">
        <v>0.25</v>
      </c>
      <c r="K93" s="7">
        <v>0.39</v>
      </c>
      <c r="L93" s="7">
        <v>0.23</v>
      </c>
      <c r="M93" s="7">
        <v>0.42</v>
      </c>
      <c r="N93" s="15">
        <v>0.13</v>
      </c>
    </row>
    <row r="94" spans="1:14" x14ac:dyDescent="0.35">
      <c r="A94" s="5" t="s">
        <v>338</v>
      </c>
      <c r="B94" t="s">
        <v>418</v>
      </c>
      <c r="C94" s="6">
        <v>16285</v>
      </c>
      <c r="D94" s="7">
        <v>0.14000000000000001</v>
      </c>
      <c r="E94" s="6">
        <v>4525</v>
      </c>
      <c r="F94" s="6">
        <v>5285</v>
      </c>
      <c r="G94" s="6">
        <v>4755</v>
      </c>
      <c r="H94" s="6">
        <v>10720</v>
      </c>
      <c r="I94" s="6">
        <v>1950</v>
      </c>
      <c r="J94" s="7">
        <v>0.28000000000000003</v>
      </c>
      <c r="K94" s="7">
        <v>0.32</v>
      </c>
      <c r="L94" s="7">
        <v>0.28999999999999998</v>
      </c>
      <c r="M94" s="7">
        <v>0.66</v>
      </c>
      <c r="N94" s="15">
        <v>0.12</v>
      </c>
    </row>
    <row r="95" spans="1:14" x14ac:dyDescent="0.35">
      <c r="A95" s="5" t="s">
        <v>338</v>
      </c>
      <c r="B95" t="s">
        <v>419</v>
      </c>
      <c r="C95" s="6">
        <v>11660</v>
      </c>
      <c r="D95" s="7">
        <v>0.14000000000000001</v>
      </c>
      <c r="E95" s="6">
        <v>4580</v>
      </c>
      <c r="F95" s="6">
        <v>3570</v>
      </c>
      <c r="G95" s="6">
        <v>3270</v>
      </c>
      <c r="H95" s="6">
        <v>8390</v>
      </c>
      <c r="I95" s="6">
        <v>965</v>
      </c>
      <c r="J95" s="7">
        <v>0.39</v>
      </c>
      <c r="K95" s="7">
        <v>0.31</v>
      </c>
      <c r="L95" s="7">
        <v>0.28000000000000003</v>
      </c>
      <c r="M95" s="7">
        <v>0.72</v>
      </c>
      <c r="N95" s="15">
        <v>0.08</v>
      </c>
    </row>
    <row r="96" spans="1:14" x14ac:dyDescent="0.35">
      <c r="A96" s="5" t="s">
        <v>338</v>
      </c>
      <c r="B96" t="s">
        <v>420</v>
      </c>
      <c r="C96" s="6">
        <v>11960</v>
      </c>
      <c r="D96" s="7">
        <v>0.14000000000000001</v>
      </c>
      <c r="E96" s="6">
        <v>4780</v>
      </c>
      <c r="F96" s="6">
        <v>3275</v>
      </c>
      <c r="G96" s="6">
        <v>3145</v>
      </c>
      <c r="H96" s="6">
        <v>8245</v>
      </c>
      <c r="I96" s="6">
        <v>1390</v>
      </c>
      <c r="J96" s="7">
        <v>0.4</v>
      </c>
      <c r="K96" s="7">
        <v>0.27</v>
      </c>
      <c r="L96" s="7">
        <v>0.26</v>
      </c>
      <c r="M96" s="7">
        <v>0.69</v>
      </c>
      <c r="N96" s="15">
        <v>0.12</v>
      </c>
    </row>
    <row r="97" spans="1:14" x14ac:dyDescent="0.35">
      <c r="A97" s="5" t="s">
        <v>338</v>
      </c>
      <c r="B97" t="s">
        <v>421</v>
      </c>
      <c r="C97" s="6">
        <v>7415</v>
      </c>
      <c r="D97" s="7">
        <v>0.14000000000000001</v>
      </c>
      <c r="E97" s="6">
        <v>4500</v>
      </c>
      <c r="F97" s="6">
        <v>1645</v>
      </c>
      <c r="G97" s="6">
        <v>785</v>
      </c>
      <c r="H97" s="6">
        <v>6200</v>
      </c>
      <c r="I97" s="6">
        <v>660</v>
      </c>
      <c r="J97" s="7">
        <v>0.61</v>
      </c>
      <c r="K97" s="7">
        <v>0.22</v>
      </c>
      <c r="L97" s="7">
        <v>0.11</v>
      </c>
      <c r="M97" s="7">
        <v>0.84</v>
      </c>
      <c r="N97" s="15">
        <v>0.09</v>
      </c>
    </row>
    <row r="98" spans="1:14" x14ac:dyDescent="0.35">
      <c r="A98" s="5" t="s">
        <v>338</v>
      </c>
      <c r="B98" t="s">
        <v>422</v>
      </c>
      <c r="C98" s="6">
        <v>6645</v>
      </c>
      <c r="D98" s="7">
        <v>0.14000000000000001</v>
      </c>
      <c r="E98" s="6">
        <v>4130</v>
      </c>
      <c r="F98" s="6">
        <v>1485</v>
      </c>
      <c r="G98" s="6">
        <v>600</v>
      </c>
      <c r="H98" s="6">
        <v>5635</v>
      </c>
      <c r="I98" s="6">
        <v>585</v>
      </c>
      <c r="J98" s="7">
        <v>0.62</v>
      </c>
      <c r="K98" s="7">
        <v>0.22</v>
      </c>
      <c r="L98" s="7">
        <v>0.09</v>
      </c>
      <c r="M98" s="7">
        <v>0.85</v>
      </c>
      <c r="N98" s="15">
        <v>0.09</v>
      </c>
    </row>
    <row r="99" spans="1:14" x14ac:dyDescent="0.35">
      <c r="A99" s="5" t="s">
        <v>338</v>
      </c>
      <c r="B99" t="s">
        <v>423</v>
      </c>
      <c r="C99" s="6">
        <v>1585</v>
      </c>
      <c r="D99" s="7">
        <v>0.14000000000000001</v>
      </c>
      <c r="E99" s="6">
        <v>945</v>
      </c>
      <c r="F99" s="6">
        <v>340</v>
      </c>
      <c r="G99" s="6">
        <v>160</v>
      </c>
      <c r="H99" s="6">
        <v>1285</v>
      </c>
      <c r="I99" s="6">
        <v>150</v>
      </c>
      <c r="J99" s="7">
        <v>0.6</v>
      </c>
      <c r="K99" s="7">
        <v>0.22</v>
      </c>
      <c r="L99" s="7">
        <v>0.1</v>
      </c>
      <c r="M99" s="7">
        <v>0.81</v>
      </c>
      <c r="N99" s="15">
        <v>0.09</v>
      </c>
    </row>
    <row r="100" spans="1:14" x14ac:dyDescent="0.35">
      <c r="A100" s="5" t="s">
        <v>338</v>
      </c>
      <c r="B100" t="s">
        <v>424</v>
      </c>
      <c r="C100" s="6">
        <v>73885</v>
      </c>
      <c r="D100" s="7">
        <v>0.13</v>
      </c>
      <c r="E100" s="6">
        <v>29635</v>
      </c>
      <c r="F100" s="6">
        <v>21860</v>
      </c>
      <c r="G100" s="6">
        <v>16365</v>
      </c>
      <c r="H100" s="6">
        <v>47155</v>
      </c>
      <c r="I100" s="6">
        <v>7865</v>
      </c>
      <c r="J100" s="7">
        <v>0.4</v>
      </c>
      <c r="K100" s="7">
        <v>0.3</v>
      </c>
      <c r="L100" s="7">
        <v>0.22</v>
      </c>
      <c r="M100" s="7">
        <v>0.64</v>
      </c>
      <c r="N100" s="15">
        <v>0.11</v>
      </c>
    </row>
    <row r="101" spans="1:14" x14ac:dyDescent="0.35">
      <c r="A101" s="5" t="s">
        <v>339</v>
      </c>
      <c r="B101" t="s">
        <v>416</v>
      </c>
      <c r="C101" s="6">
        <v>55</v>
      </c>
      <c r="D101" s="7">
        <v>0</v>
      </c>
      <c r="E101" s="6">
        <v>55</v>
      </c>
      <c r="F101" s="6">
        <v>0</v>
      </c>
      <c r="G101" s="6">
        <v>0</v>
      </c>
      <c r="H101" s="6">
        <v>0</v>
      </c>
      <c r="I101" s="6" t="s">
        <v>476</v>
      </c>
      <c r="J101" s="6" t="s">
        <v>476</v>
      </c>
      <c r="K101" s="7">
        <v>0</v>
      </c>
      <c r="L101" s="7">
        <v>0</v>
      </c>
      <c r="M101" s="7">
        <v>0</v>
      </c>
      <c r="N101" s="23" t="s">
        <v>476</v>
      </c>
    </row>
    <row r="102" spans="1:14" x14ac:dyDescent="0.35">
      <c r="A102" s="5" t="s">
        <v>339</v>
      </c>
      <c r="B102" t="s">
        <v>417</v>
      </c>
      <c r="C102" s="6">
        <v>215</v>
      </c>
      <c r="D102" s="7">
        <v>0</v>
      </c>
      <c r="E102" s="6">
        <v>65</v>
      </c>
      <c r="F102" s="6">
        <v>95</v>
      </c>
      <c r="G102" s="6">
        <v>55</v>
      </c>
      <c r="H102" s="6">
        <v>95</v>
      </c>
      <c r="I102" s="6">
        <v>15</v>
      </c>
      <c r="J102" s="7">
        <v>0.31</v>
      </c>
      <c r="K102" s="7">
        <v>0.44</v>
      </c>
      <c r="L102" s="7">
        <v>0.27</v>
      </c>
      <c r="M102" s="7">
        <v>0.45</v>
      </c>
      <c r="N102" s="15">
        <v>0.08</v>
      </c>
    </row>
    <row r="103" spans="1:14" x14ac:dyDescent="0.35">
      <c r="A103" s="5" t="s">
        <v>339</v>
      </c>
      <c r="B103" t="s">
        <v>418</v>
      </c>
      <c r="C103" s="6">
        <v>275</v>
      </c>
      <c r="D103" s="7">
        <v>0</v>
      </c>
      <c r="E103" s="6">
        <v>75</v>
      </c>
      <c r="F103" s="6">
        <v>90</v>
      </c>
      <c r="G103" s="6">
        <v>90</v>
      </c>
      <c r="H103" s="6">
        <v>185</v>
      </c>
      <c r="I103" s="6">
        <v>25</v>
      </c>
      <c r="J103" s="7">
        <v>0.27</v>
      </c>
      <c r="K103" s="7">
        <v>0.32</v>
      </c>
      <c r="L103" s="7">
        <v>0.34</v>
      </c>
      <c r="M103" s="7">
        <v>0.68</v>
      </c>
      <c r="N103" s="15">
        <v>0.09</v>
      </c>
    </row>
    <row r="104" spans="1:14" x14ac:dyDescent="0.35">
      <c r="A104" s="5" t="s">
        <v>339</v>
      </c>
      <c r="B104" t="s">
        <v>419</v>
      </c>
      <c r="C104" s="6">
        <v>140</v>
      </c>
      <c r="D104" s="7">
        <v>0</v>
      </c>
      <c r="E104" s="6">
        <v>40</v>
      </c>
      <c r="F104" s="6">
        <v>45</v>
      </c>
      <c r="G104" s="6">
        <v>55</v>
      </c>
      <c r="H104" s="6">
        <v>95</v>
      </c>
      <c r="I104" s="6">
        <v>10</v>
      </c>
      <c r="J104" s="7">
        <v>0.28999999999999998</v>
      </c>
      <c r="K104" s="7">
        <v>0.31</v>
      </c>
      <c r="L104" s="7">
        <v>0.4</v>
      </c>
      <c r="M104" s="7">
        <v>0.69</v>
      </c>
      <c r="N104" s="15">
        <v>0.06</v>
      </c>
    </row>
    <row r="105" spans="1:14" x14ac:dyDescent="0.35">
      <c r="A105" s="5" t="s">
        <v>339</v>
      </c>
      <c r="B105" t="s">
        <v>420</v>
      </c>
      <c r="C105" s="6">
        <v>205</v>
      </c>
      <c r="D105" s="7">
        <v>0</v>
      </c>
      <c r="E105" s="6">
        <v>80</v>
      </c>
      <c r="F105" s="6">
        <v>70</v>
      </c>
      <c r="G105" s="6">
        <v>55</v>
      </c>
      <c r="H105" s="6">
        <v>150</v>
      </c>
      <c r="I105" s="6">
        <v>15</v>
      </c>
      <c r="J105" s="7">
        <v>0.4</v>
      </c>
      <c r="K105" s="7">
        <v>0.33</v>
      </c>
      <c r="L105" s="7">
        <v>0.27</v>
      </c>
      <c r="M105" s="7">
        <v>0.74</v>
      </c>
      <c r="N105" s="15">
        <v>0.08</v>
      </c>
    </row>
    <row r="106" spans="1:14" x14ac:dyDescent="0.35">
      <c r="A106" s="5" t="s">
        <v>339</v>
      </c>
      <c r="B106" t="s">
        <v>421</v>
      </c>
      <c r="C106" s="6">
        <v>125</v>
      </c>
      <c r="D106" s="7">
        <v>0</v>
      </c>
      <c r="E106" s="6">
        <v>80</v>
      </c>
      <c r="F106" s="6">
        <v>15</v>
      </c>
      <c r="G106" s="6">
        <v>15</v>
      </c>
      <c r="H106" s="6">
        <v>110</v>
      </c>
      <c r="I106" s="6">
        <v>10</v>
      </c>
      <c r="J106" s="7">
        <v>0.63</v>
      </c>
      <c r="K106" s="7">
        <v>0.13</v>
      </c>
      <c r="L106" s="7">
        <v>0.13</v>
      </c>
      <c r="M106" s="7">
        <v>0.86</v>
      </c>
      <c r="N106" s="15">
        <v>0.09</v>
      </c>
    </row>
    <row r="107" spans="1:14" x14ac:dyDescent="0.35">
      <c r="A107" s="5" t="s">
        <v>339</v>
      </c>
      <c r="B107" t="s">
        <v>422</v>
      </c>
      <c r="C107" s="6">
        <v>90</v>
      </c>
      <c r="D107" s="7">
        <v>0</v>
      </c>
      <c r="E107" s="6">
        <v>45</v>
      </c>
      <c r="F107" s="6">
        <v>30</v>
      </c>
      <c r="G107" s="6">
        <v>10</v>
      </c>
      <c r="H107" s="6">
        <v>75</v>
      </c>
      <c r="I107" s="6">
        <v>5</v>
      </c>
      <c r="J107" s="7">
        <v>0.53</v>
      </c>
      <c r="K107" s="7">
        <v>0.31</v>
      </c>
      <c r="L107" s="7">
        <v>0.11</v>
      </c>
      <c r="M107" s="7">
        <v>0.83</v>
      </c>
      <c r="N107" s="15">
        <v>0.06</v>
      </c>
    </row>
    <row r="108" spans="1:14" x14ac:dyDescent="0.35">
      <c r="A108" s="5" t="s">
        <v>339</v>
      </c>
      <c r="B108" t="s">
        <v>423</v>
      </c>
      <c r="C108" s="6">
        <v>20</v>
      </c>
      <c r="D108" s="7">
        <v>0</v>
      </c>
      <c r="E108" s="6">
        <v>15</v>
      </c>
      <c r="F108" s="6">
        <v>5</v>
      </c>
      <c r="G108" s="6" t="s">
        <v>476</v>
      </c>
      <c r="H108" s="6">
        <v>20</v>
      </c>
      <c r="I108" s="6" t="s">
        <v>476</v>
      </c>
      <c r="J108" s="7">
        <v>0.68</v>
      </c>
      <c r="K108" s="7">
        <v>0.23</v>
      </c>
      <c r="L108" s="6" t="s">
        <v>476</v>
      </c>
      <c r="M108" s="7">
        <v>0.91</v>
      </c>
      <c r="N108" s="23" t="s">
        <v>476</v>
      </c>
    </row>
    <row r="109" spans="1:14" x14ac:dyDescent="0.35">
      <c r="A109" s="5" t="s">
        <v>339</v>
      </c>
      <c r="B109" t="s">
        <v>424</v>
      </c>
      <c r="C109" s="6">
        <v>1125</v>
      </c>
      <c r="D109" s="7">
        <v>0</v>
      </c>
      <c r="E109" s="6">
        <v>460</v>
      </c>
      <c r="F109" s="6">
        <v>345</v>
      </c>
      <c r="G109" s="6">
        <v>290</v>
      </c>
      <c r="H109" s="6">
        <v>730</v>
      </c>
      <c r="I109" s="6">
        <v>85</v>
      </c>
      <c r="J109" s="7">
        <v>0.41</v>
      </c>
      <c r="K109" s="7">
        <v>0.31</v>
      </c>
      <c r="L109" s="7">
        <v>0.26</v>
      </c>
      <c r="M109" s="7">
        <v>0.65</v>
      </c>
      <c r="N109" s="15">
        <v>0.08</v>
      </c>
    </row>
    <row r="110" spans="1:14" x14ac:dyDescent="0.35">
      <c r="A110" s="5" t="s">
        <v>340</v>
      </c>
      <c r="B110" t="s">
        <v>416</v>
      </c>
      <c r="C110" s="6">
        <v>40</v>
      </c>
      <c r="D110" s="7">
        <v>0</v>
      </c>
      <c r="E110" s="6">
        <v>35</v>
      </c>
      <c r="F110" s="6">
        <v>0</v>
      </c>
      <c r="G110" s="6">
        <v>0</v>
      </c>
      <c r="H110" s="6">
        <v>0</v>
      </c>
      <c r="I110" s="6" t="s">
        <v>476</v>
      </c>
      <c r="J110" s="6" t="s">
        <v>476</v>
      </c>
      <c r="K110" s="7">
        <v>0</v>
      </c>
      <c r="L110" s="7">
        <v>0</v>
      </c>
      <c r="M110" s="7">
        <v>0</v>
      </c>
      <c r="N110" s="23" t="s">
        <v>476</v>
      </c>
    </row>
    <row r="111" spans="1:14" x14ac:dyDescent="0.35">
      <c r="A111" s="5" t="s">
        <v>340</v>
      </c>
      <c r="B111" t="s">
        <v>417</v>
      </c>
      <c r="C111" s="6">
        <v>245</v>
      </c>
      <c r="D111" s="7">
        <v>0</v>
      </c>
      <c r="E111" s="6">
        <v>65</v>
      </c>
      <c r="F111" s="6">
        <v>115</v>
      </c>
      <c r="G111" s="6">
        <v>65</v>
      </c>
      <c r="H111" s="6">
        <v>110</v>
      </c>
      <c r="I111" s="6">
        <v>15</v>
      </c>
      <c r="J111" s="7">
        <v>0.27</v>
      </c>
      <c r="K111" s="7">
        <v>0.47</v>
      </c>
      <c r="L111" s="7">
        <v>0.27</v>
      </c>
      <c r="M111" s="7">
        <v>0.44</v>
      </c>
      <c r="N111" s="15">
        <v>0.06</v>
      </c>
    </row>
    <row r="112" spans="1:14" x14ac:dyDescent="0.35">
      <c r="A112" s="5" t="s">
        <v>340</v>
      </c>
      <c r="B112" t="s">
        <v>418</v>
      </c>
      <c r="C112" s="6">
        <v>235</v>
      </c>
      <c r="D112" s="7">
        <v>0</v>
      </c>
      <c r="E112" s="6">
        <v>65</v>
      </c>
      <c r="F112" s="6">
        <v>80</v>
      </c>
      <c r="G112" s="6">
        <v>65</v>
      </c>
      <c r="H112" s="6">
        <v>160</v>
      </c>
      <c r="I112" s="6">
        <v>25</v>
      </c>
      <c r="J112" s="7">
        <v>0.27</v>
      </c>
      <c r="K112" s="7">
        <v>0.34</v>
      </c>
      <c r="L112" s="7">
        <v>0.27</v>
      </c>
      <c r="M112" s="7">
        <v>0.69</v>
      </c>
      <c r="N112" s="15">
        <v>0.11</v>
      </c>
    </row>
    <row r="113" spans="1:14" x14ac:dyDescent="0.35">
      <c r="A113" s="5" t="s">
        <v>340</v>
      </c>
      <c r="B113" t="s">
        <v>419</v>
      </c>
      <c r="C113" s="6">
        <v>185</v>
      </c>
      <c r="D113" s="7">
        <v>0</v>
      </c>
      <c r="E113" s="6">
        <v>70</v>
      </c>
      <c r="F113" s="6">
        <v>60</v>
      </c>
      <c r="G113" s="6">
        <v>55</v>
      </c>
      <c r="H113" s="6">
        <v>125</v>
      </c>
      <c r="I113" s="6">
        <v>20</v>
      </c>
      <c r="J113" s="7">
        <v>0.37</v>
      </c>
      <c r="K113" s="7">
        <v>0.33</v>
      </c>
      <c r="L113" s="7">
        <v>0.28000000000000003</v>
      </c>
      <c r="M113" s="7">
        <v>0.68</v>
      </c>
      <c r="N113" s="15">
        <v>0.11</v>
      </c>
    </row>
    <row r="114" spans="1:14" x14ac:dyDescent="0.35">
      <c r="A114" s="5" t="s">
        <v>340</v>
      </c>
      <c r="B114" t="s">
        <v>420</v>
      </c>
      <c r="C114" s="6">
        <v>195</v>
      </c>
      <c r="D114" s="7">
        <v>0</v>
      </c>
      <c r="E114" s="6">
        <v>85</v>
      </c>
      <c r="F114" s="6">
        <v>55</v>
      </c>
      <c r="G114" s="6">
        <v>60</v>
      </c>
      <c r="H114" s="6">
        <v>135</v>
      </c>
      <c r="I114" s="6">
        <v>15</v>
      </c>
      <c r="J114" s="7">
        <v>0.44</v>
      </c>
      <c r="K114" s="7">
        <v>0.28000000000000003</v>
      </c>
      <c r="L114" s="7">
        <v>0.3</v>
      </c>
      <c r="M114" s="7">
        <v>0.7</v>
      </c>
      <c r="N114" s="15">
        <v>0.08</v>
      </c>
    </row>
    <row r="115" spans="1:14" x14ac:dyDescent="0.35">
      <c r="A115" s="5" t="s">
        <v>340</v>
      </c>
      <c r="B115" t="s">
        <v>421</v>
      </c>
      <c r="C115" s="6">
        <v>145</v>
      </c>
      <c r="D115" s="7">
        <v>0</v>
      </c>
      <c r="E115" s="6">
        <v>90</v>
      </c>
      <c r="F115" s="6">
        <v>25</v>
      </c>
      <c r="G115" s="6">
        <v>20</v>
      </c>
      <c r="H115" s="6">
        <v>120</v>
      </c>
      <c r="I115" s="6">
        <v>10</v>
      </c>
      <c r="J115" s="7">
        <v>0.63</v>
      </c>
      <c r="K115" s="7">
        <v>0.18</v>
      </c>
      <c r="L115" s="7">
        <v>0.13</v>
      </c>
      <c r="M115" s="7">
        <v>0.85</v>
      </c>
      <c r="N115" s="15">
        <v>0.08</v>
      </c>
    </row>
    <row r="116" spans="1:14" x14ac:dyDescent="0.35">
      <c r="A116" s="5" t="s">
        <v>340</v>
      </c>
      <c r="B116" t="s">
        <v>422</v>
      </c>
      <c r="C116" s="6">
        <v>140</v>
      </c>
      <c r="D116" s="7">
        <v>0</v>
      </c>
      <c r="E116" s="6">
        <v>85</v>
      </c>
      <c r="F116" s="6">
        <v>35</v>
      </c>
      <c r="G116" s="6">
        <v>15</v>
      </c>
      <c r="H116" s="6">
        <v>125</v>
      </c>
      <c r="I116" s="6">
        <v>5</v>
      </c>
      <c r="J116" s="7">
        <v>0.62</v>
      </c>
      <c r="K116" s="7">
        <v>0.24</v>
      </c>
      <c r="L116" s="7">
        <v>0.12</v>
      </c>
      <c r="M116" s="7">
        <v>0.91</v>
      </c>
      <c r="N116" s="15">
        <v>0.03</v>
      </c>
    </row>
    <row r="117" spans="1:14" x14ac:dyDescent="0.35">
      <c r="A117" s="5" t="s">
        <v>340</v>
      </c>
      <c r="B117" t="s">
        <v>423</v>
      </c>
      <c r="C117" s="6">
        <v>25</v>
      </c>
      <c r="D117" s="7">
        <v>0</v>
      </c>
      <c r="E117" s="6">
        <v>15</v>
      </c>
      <c r="F117" s="6">
        <v>5</v>
      </c>
      <c r="G117" s="6" t="s">
        <v>476</v>
      </c>
      <c r="H117" s="6">
        <v>20</v>
      </c>
      <c r="I117" s="6" t="s">
        <v>476</v>
      </c>
      <c r="J117" s="7">
        <v>0.74</v>
      </c>
      <c r="K117" s="7">
        <v>0.17</v>
      </c>
      <c r="L117" s="6" t="s">
        <v>476</v>
      </c>
      <c r="M117" s="7">
        <v>0.91</v>
      </c>
      <c r="N117" s="23" t="s">
        <v>476</v>
      </c>
    </row>
    <row r="118" spans="1:14" x14ac:dyDescent="0.35">
      <c r="A118" s="5" t="s">
        <v>340</v>
      </c>
      <c r="B118" t="s">
        <v>424</v>
      </c>
      <c r="C118" s="6">
        <v>1205</v>
      </c>
      <c r="D118" s="7">
        <v>0</v>
      </c>
      <c r="E118" s="6">
        <v>515</v>
      </c>
      <c r="F118" s="6">
        <v>375</v>
      </c>
      <c r="G118" s="6">
        <v>275</v>
      </c>
      <c r="H118" s="6">
        <v>800</v>
      </c>
      <c r="I118" s="6">
        <v>95</v>
      </c>
      <c r="J118" s="7">
        <v>0.43</v>
      </c>
      <c r="K118" s="7">
        <v>0.31</v>
      </c>
      <c r="L118" s="7">
        <v>0.23</v>
      </c>
      <c r="M118" s="7">
        <v>0.67</v>
      </c>
      <c r="N118" s="15">
        <v>0.08</v>
      </c>
    </row>
    <row r="119" spans="1:14" x14ac:dyDescent="0.35">
      <c r="A119" s="5" t="s">
        <v>341</v>
      </c>
      <c r="B119" t="s">
        <v>416</v>
      </c>
      <c r="C119" s="6">
        <v>1360</v>
      </c>
      <c r="D119" s="7">
        <v>7.0000000000000007E-2</v>
      </c>
      <c r="E119" s="6">
        <v>1325</v>
      </c>
      <c r="F119" s="6">
        <v>0</v>
      </c>
      <c r="G119" s="6">
        <v>0</v>
      </c>
      <c r="H119" s="6">
        <v>0</v>
      </c>
      <c r="I119" s="6">
        <v>35</v>
      </c>
      <c r="J119" s="7">
        <v>0.97</v>
      </c>
      <c r="K119" s="7">
        <v>0</v>
      </c>
      <c r="L119" s="7">
        <v>0</v>
      </c>
      <c r="M119" s="7">
        <v>0</v>
      </c>
      <c r="N119" s="15">
        <v>0.03</v>
      </c>
    </row>
    <row r="120" spans="1:14" x14ac:dyDescent="0.35">
      <c r="A120" s="5" t="s">
        <v>341</v>
      </c>
      <c r="B120" t="s">
        <v>417</v>
      </c>
      <c r="C120" s="6">
        <v>9030</v>
      </c>
      <c r="D120" s="7">
        <v>7.0000000000000007E-2</v>
      </c>
      <c r="E120" s="6">
        <v>2375</v>
      </c>
      <c r="F120" s="6">
        <v>3605</v>
      </c>
      <c r="G120" s="6">
        <v>2035</v>
      </c>
      <c r="H120" s="6">
        <v>3885</v>
      </c>
      <c r="I120" s="6">
        <v>1095</v>
      </c>
      <c r="J120" s="7">
        <v>0.26</v>
      </c>
      <c r="K120" s="7">
        <v>0.4</v>
      </c>
      <c r="L120" s="7">
        <v>0.23</v>
      </c>
      <c r="M120" s="7">
        <v>0.43</v>
      </c>
      <c r="N120" s="15">
        <v>0.12</v>
      </c>
    </row>
    <row r="121" spans="1:14" x14ac:dyDescent="0.35">
      <c r="A121" s="5" t="s">
        <v>341</v>
      </c>
      <c r="B121" t="s">
        <v>418</v>
      </c>
      <c r="C121" s="6">
        <v>8425</v>
      </c>
      <c r="D121" s="7">
        <v>7.0000000000000007E-2</v>
      </c>
      <c r="E121" s="6">
        <v>2360</v>
      </c>
      <c r="F121" s="6">
        <v>2715</v>
      </c>
      <c r="G121" s="6">
        <v>2470</v>
      </c>
      <c r="H121" s="6">
        <v>5725</v>
      </c>
      <c r="I121" s="6">
        <v>960</v>
      </c>
      <c r="J121" s="7">
        <v>0.28000000000000003</v>
      </c>
      <c r="K121" s="7">
        <v>0.32</v>
      </c>
      <c r="L121" s="7">
        <v>0.28999999999999998</v>
      </c>
      <c r="M121" s="7">
        <v>0.68</v>
      </c>
      <c r="N121" s="15">
        <v>0.11</v>
      </c>
    </row>
    <row r="122" spans="1:14" x14ac:dyDescent="0.35">
      <c r="A122" s="5" t="s">
        <v>341</v>
      </c>
      <c r="B122" t="s">
        <v>419</v>
      </c>
      <c r="C122" s="6">
        <v>6240</v>
      </c>
      <c r="D122" s="7">
        <v>7.0000000000000007E-2</v>
      </c>
      <c r="E122" s="6">
        <v>2335</v>
      </c>
      <c r="F122" s="6">
        <v>2000</v>
      </c>
      <c r="G122" s="6">
        <v>1815</v>
      </c>
      <c r="H122" s="6">
        <v>4495</v>
      </c>
      <c r="I122" s="6">
        <v>540</v>
      </c>
      <c r="J122" s="7">
        <v>0.37</v>
      </c>
      <c r="K122" s="7">
        <v>0.32</v>
      </c>
      <c r="L122" s="7">
        <v>0.28999999999999998</v>
      </c>
      <c r="M122" s="7">
        <v>0.72</v>
      </c>
      <c r="N122" s="15">
        <v>0.09</v>
      </c>
    </row>
    <row r="123" spans="1:14" x14ac:dyDescent="0.35">
      <c r="A123" s="5" t="s">
        <v>341</v>
      </c>
      <c r="B123" t="s">
        <v>420</v>
      </c>
      <c r="C123" s="6">
        <v>6415</v>
      </c>
      <c r="D123" s="7">
        <v>7.0000000000000007E-2</v>
      </c>
      <c r="E123" s="6">
        <v>2655</v>
      </c>
      <c r="F123" s="6">
        <v>1795</v>
      </c>
      <c r="G123" s="6">
        <v>1600</v>
      </c>
      <c r="H123" s="6">
        <v>4575</v>
      </c>
      <c r="I123" s="6">
        <v>705</v>
      </c>
      <c r="J123" s="7">
        <v>0.41</v>
      </c>
      <c r="K123" s="7">
        <v>0.28000000000000003</v>
      </c>
      <c r="L123" s="7">
        <v>0.25</v>
      </c>
      <c r="M123" s="7">
        <v>0.71</v>
      </c>
      <c r="N123" s="15">
        <v>0.11</v>
      </c>
    </row>
    <row r="124" spans="1:14" x14ac:dyDescent="0.35">
      <c r="A124" s="5" t="s">
        <v>341</v>
      </c>
      <c r="B124" t="s">
        <v>421</v>
      </c>
      <c r="C124" s="6">
        <v>4110</v>
      </c>
      <c r="D124" s="7">
        <v>0.08</v>
      </c>
      <c r="E124" s="6">
        <v>2550</v>
      </c>
      <c r="F124" s="6">
        <v>935</v>
      </c>
      <c r="G124" s="6">
        <v>490</v>
      </c>
      <c r="H124" s="6">
        <v>3455</v>
      </c>
      <c r="I124" s="6">
        <v>310</v>
      </c>
      <c r="J124" s="7">
        <v>0.62</v>
      </c>
      <c r="K124" s="7">
        <v>0.23</v>
      </c>
      <c r="L124" s="7">
        <v>0.12</v>
      </c>
      <c r="M124" s="7">
        <v>0.84</v>
      </c>
      <c r="N124" s="15">
        <v>0.08</v>
      </c>
    </row>
    <row r="125" spans="1:14" x14ac:dyDescent="0.35">
      <c r="A125" s="5" t="s">
        <v>341</v>
      </c>
      <c r="B125" t="s">
        <v>422</v>
      </c>
      <c r="C125" s="6">
        <v>3390</v>
      </c>
      <c r="D125" s="7">
        <v>7.0000000000000007E-2</v>
      </c>
      <c r="E125" s="6">
        <v>2205</v>
      </c>
      <c r="F125" s="6">
        <v>720</v>
      </c>
      <c r="G125" s="6">
        <v>330</v>
      </c>
      <c r="H125" s="6">
        <v>2895</v>
      </c>
      <c r="I125" s="6">
        <v>275</v>
      </c>
      <c r="J125" s="7">
        <v>0.65</v>
      </c>
      <c r="K125" s="7">
        <v>0.21</v>
      </c>
      <c r="L125" s="7">
        <v>0.1</v>
      </c>
      <c r="M125" s="7">
        <v>0.85</v>
      </c>
      <c r="N125" s="15">
        <v>0.08</v>
      </c>
    </row>
    <row r="126" spans="1:14" x14ac:dyDescent="0.35">
      <c r="A126" s="5" t="s">
        <v>341</v>
      </c>
      <c r="B126" t="s">
        <v>423</v>
      </c>
      <c r="C126" s="6">
        <v>850</v>
      </c>
      <c r="D126" s="7">
        <v>0.08</v>
      </c>
      <c r="E126" s="6">
        <v>550</v>
      </c>
      <c r="F126" s="6">
        <v>160</v>
      </c>
      <c r="G126" s="6">
        <v>70</v>
      </c>
      <c r="H126" s="6">
        <v>700</v>
      </c>
      <c r="I126" s="6">
        <v>80</v>
      </c>
      <c r="J126" s="7">
        <v>0.65</v>
      </c>
      <c r="K126" s="7">
        <v>0.19</v>
      </c>
      <c r="L126" s="7">
        <v>0.08</v>
      </c>
      <c r="M126" s="7">
        <v>0.83</v>
      </c>
      <c r="N126" s="15">
        <v>0.1</v>
      </c>
    </row>
    <row r="127" spans="1:14" x14ac:dyDescent="0.35">
      <c r="A127" s="5" t="s">
        <v>341</v>
      </c>
      <c r="B127" t="s">
        <v>424</v>
      </c>
      <c r="C127" s="6">
        <v>39815</v>
      </c>
      <c r="D127" s="7">
        <v>7.0000000000000007E-2</v>
      </c>
      <c r="E127" s="6">
        <v>16350</v>
      </c>
      <c r="F127" s="6">
        <v>11930</v>
      </c>
      <c r="G127" s="6">
        <v>8810</v>
      </c>
      <c r="H127" s="6">
        <v>25735</v>
      </c>
      <c r="I127" s="6">
        <v>4005</v>
      </c>
      <c r="J127" s="7">
        <v>0.41</v>
      </c>
      <c r="K127" s="7">
        <v>0.3</v>
      </c>
      <c r="L127" s="7">
        <v>0.22</v>
      </c>
      <c r="M127" s="7">
        <v>0.65</v>
      </c>
      <c r="N127" s="15">
        <v>0.1</v>
      </c>
    </row>
    <row r="128" spans="1:14" x14ac:dyDescent="0.35">
      <c r="A128" s="5" t="s">
        <v>342</v>
      </c>
      <c r="B128" t="s">
        <v>416</v>
      </c>
      <c r="C128" s="6">
        <v>55</v>
      </c>
      <c r="D128" s="7">
        <v>0</v>
      </c>
      <c r="E128" s="6">
        <v>55</v>
      </c>
      <c r="F128" s="6">
        <v>0</v>
      </c>
      <c r="G128" s="6">
        <v>0</v>
      </c>
      <c r="H128" s="6">
        <v>0</v>
      </c>
      <c r="I128" s="6">
        <v>0</v>
      </c>
      <c r="J128" s="7">
        <v>1</v>
      </c>
      <c r="K128" s="7">
        <v>0</v>
      </c>
      <c r="L128" s="7">
        <v>0</v>
      </c>
      <c r="M128" s="7">
        <v>0</v>
      </c>
      <c r="N128" s="15">
        <v>0</v>
      </c>
    </row>
    <row r="129" spans="1:14" x14ac:dyDescent="0.35">
      <c r="A129" s="5" t="s">
        <v>342</v>
      </c>
      <c r="B129" t="s">
        <v>417</v>
      </c>
      <c r="C129" s="6">
        <v>340</v>
      </c>
      <c r="D129" s="7">
        <v>0</v>
      </c>
      <c r="E129" s="6">
        <v>105</v>
      </c>
      <c r="F129" s="6">
        <v>140</v>
      </c>
      <c r="G129" s="6">
        <v>75</v>
      </c>
      <c r="H129" s="6">
        <v>135</v>
      </c>
      <c r="I129" s="6">
        <v>40</v>
      </c>
      <c r="J129" s="7">
        <v>0.32</v>
      </c>
      <c r="K129" s="7">
        <v>0.41</v>
      </c>
      <c r="L129" s="7">
        <v>0.22</v>
      </c>
      <c r="M129" s="7">
        <v>0.4</v>
      </c>
      <c r="N129" s="15">
        <v>0.12</v>
      </c>
    </row>
    <row r="130" spans="1:14" x14ac:dyDescent="0.35">
      <c r="A130" s="5" t="s">
        <v>342</v>
      </c>
      <c r="B130" t="s">
        <v>418</v>
      </c>
      <c r="C130" s="6">
        <v>355</v>
      </c>
      <c r="D130" s="7">
        <v>0</v>
      </c>
      <c r="E130" s="6">
        <v>110</v>
      </c>
      <c r="F130" s="6">
        <v>120</v>
      </c>
      <c r="G130" s="6">
        <v>100</v>
      </c>
      <c r="H130" s="6">
        <v>245</v>
      </c>
      <c r="I130" s="6">
        <v>45</v>
      </c>
      <c r="J130" s="7">
        <v>0.31</v>
      </c>
      <c r="K130" s="7">
        <v>0.34</v>
      </c>
      <c r="L130" s="7">
        <v>0.27</v>
      </c>
      <c r="M130" s="7">
        <v>0.68</v>
      </c>
      <c r="N130" s="15">
        <v>0.13</v>
      </c>
    </row>
    <row r="131" spans="1:14" x14ac:dyDescent="0.35">
      <c r="A131" s="5" t="s">
        <v>342</v>
      </c>
      <c r="B131" t="s">
        <v>419</v>
      </c>
      <c r="C131" s="6">
        <v>210</v>
      </c>
      <c r="D131" s="7">
        <v>0</v>
      </c>
      <c r="E131" s="6">
        <v>65</v>
      </c>
      <c r="F131" s="6">
        <v>70</v>
      </c>
      <c r="G131" s="6">
        <v>75</v>
      </c>
      <c r="H131" s="6">
        <v>145</v>
      </c>
      <c r="I131" s="6">
        <v>15</v>
      </c>
      <c r="J131" s="7">
        <v>0.31</v>
      </c>
      <c r="K131" s="7">
        <v>0.32</v>
      </c>
      <c r="L131" s="7">
        <v>0.36</v>
      </c>
      <c r="M131" s="7">
        <v>0.68</v>
      </c>
      <c r="N131" s="15">
        <v>0.06</v>
      </c>
    </row>
    <row r="132" spans="1:14" x14ac:dyDescent="0.35">
      <c r="A132" s="5" t="s">
        <v>342</v>
      </c>
      <c r="B132" t="s">
        <v>420</v>
      </c>
      <c r="C132" s="6">
        <v>240</v>
      </c>
      <c r="D132" s="7">
        <v>0</v>
      </c>
      <c r="E132" s="6">
        <v>90</v>
      </c>
      <c r="F132" s="6">
        <v>70</v>
      </c>
      <c r="G132" s="6">
        <v>70</v>
      </c>
      <c r="H132" s="6">
        <v>160</v>
      </c>
      <c r="I132" s="6">
        <v>30</v>
      </c>
      <c r="J132" s="7">
        <v>0.38</v>
      </c>
      <c r="K132" s="7">
        <v>0.28000000000000003</v>
      </c>
      <c r="L132" s="7">
        <v>0.28999999999999998</v>
      </c>
      <c r="M132" s="7">
        <v>0.67</v>
      </c>
      <c r="N132" s="15">
        <v>0.12</v>
      </c>
    </row>
    <row r="133" spans="1:14" x14ac:dyDescent="0.35">
      <c r="A133" s="5" t="s">
        <v>342</v>
      </c>
      <c r="B133" t="s">
        <v>421</v>
      </c>
      <c r="C133" s="6">
        <v>150</v>
      </c>
      <c r="D133" s="7">
        <v>0</v>
      </c>
      <c r="E133" s="6">
        <v>80</v>
      </c>
      <c r="F133" s="6">
        <v>35</v>
      </c>
      <c r="G133" s="6">
        <v>10</v>
      </c>
      <c r="H133" s="6">
        <v>120</v>
      </c>
      <c r="I133" s="6">
        <v>15</v>
      </c>
      <c r="J133" s="7">
        <v>0.55000000000000004</v>
      </c>
      <c r="K133" s="7">
        <v>0.23</v>
      </c>
      <c r="L133" s="7">
        <v>7.0000000000000007E-2</v>
      </c>
      <c r="M133" s="7">
        <v>0.81</v>
      </c>
      <c r="N133" s="15">
        <v>0.11</v>
      </c>
    </row>
    <row r="134" spans="1:14" x14ac:dyDescent="0.35">
      <c r="A134" s="5" t="s">
        <v>342</v>
      </c>
      <c r="B134" t="s">
        <v>422</v>
      </c>
      <c r="C134" s="6">
        <v>135</v>
      </c>
      <c r="D134" s="7">
        <v>0</v>
      </c>
      <c r="E134" s="6">
        <v>80</v>
      </c>
      <c r="F134" s="6">
        <v>25</v>
      </c>
      <c r="G134" s="6">
        <v>15</v>
      </c>
      <c r="H134" s="6">
        <v>115</v>
      </c>
      <c r="I134" s="6">
        <v>15</v>
      </c>
      <c r="J134" s="7">
        <v>0.59</v>
      </c>
      <c r="K134" s="7">
        <v>0.2</v>
      </c>
      <c r="L134" s="7">
        <v>0.11</v>
      </c>
      <c r="M134" s="7">
        <v>0.84</v>
      </c>
      <c r="N134" s="15">
        <v>0.1</v>
      </c>
    </row>
    <row r="135" spans="1:14" x14ac:dyDescent="0.35">
      <c r="A135" s="5" t="s">
        <v>342</v>
      </c>
      <c r="B135" t="s">
        <v>423</v>
      </c>
      <c r="C135" s="6">
        <v>40</v>
      </c>
      <c r="D135" s="7">
        <v>0</v>
      </c>
      <c r="E135" s="6">
        <v>20</v>
      </c>
      <c r="F135" s="6">
        <v>10</v>
      </c>
      <c r="G135" s="6">
        <v>5</v>
      </c>
      <c r="H135" s="6">
        <v>30</v>
      </c>
      <c r="I135" s="6">
        <v>5</v>
      </c>
      <c r="J135" s="7">
        <v>0.53</v>
      </c>
      <c r="K135" s="7">
        <v>0.26</v>
      </c>
      <c r="L135" s="7">
        <v>0.11</v>
      </c>
      <c r="M135" s="7">
        <v>0.82</v>
      </c>
      <c r="N135" s="15">
        <v>0.11</v>
      </c>
    </row>
    <row r="136" spans="1:14" x14ac:dyDescent="0.35">
      <c r="A136" s="5" t="s">
        <v>342</v>
      </c>
      <c r="B136" t="s">
        <v>424</v>
      </c>
      <c r="C136" s="6">
        <v>1525</v>
      </c>
      <c r="D136" s="7">
        <v>0</v>
      </c>
      <c r="E136" s="6">
        <v>615</v>
      </c>
      <c r="F136" s="6">
        <v>465</v>
      </c>
      <c r="G136" s="6">
        <v>350</v>
      </c>
      <c r="H136" s="6">
        <v>950</v>
      </c>
      <c r="I136" s="6">
        <v>160</v>
      </c>
      <c r="J136" s="7">
        <v>0.4</v>
      </c>
      <c r="K136" s="7">
        <v>0.31</v>
      </c>
      <c r="L136" s="7">
        <v>0.23</v>
      </c>
      <c r="M136" s="7">
        <v>0.62</v>
      </c>
      <c r="N136" s="15">
        <v>0.1</v>
      </c>
    </row>
    <row r="137" spans="1:14" x14ac:dyDescent="0.35">
      <c r="A137" s="5" t="s">
        <v>318</v>
      </c>
      <c r="B137" t="s">
        <v>416</v>
      </c>
      <c r="C137" s="6">
        <v>1960</v>
      </c>
      <c r="D137" s="7">
        <v>0.1</v>
      </c>
      <c r="E137" s="6">
        <v>1905</v>
      </c>
      <c r="F137" s="6">
        <v>0</v>
      </c>
      <c r="G137" s="6">
        <v>0</v>
      </c>
      <c r="H137" s="6">
        <v>0</v>
      </c>
      <c r="I137" s="6">
        <v>55</v>
      </c>
      <c r="J137" s="7">
        <v>0.97</v>
      </c>
      <c r="K137" s="7">
        <v>0</v>
      </c>
      <c r="L137" s="7">
        <v>0</v>
      </c>
      <c r="M137" s="7">
        <v>0</v>
      </c>
      <c r="N137" s="15">
        <v>0.03</v>
      </c>
    </row>
    <row r="138" spans="1:14" x14ac:dyDescent="0.35">
      <c r="A138" s="5" t="s">
        <v>318</v>
      </c>
      <c r="B138" t="s">
        <v>417</v>
      </c>
      <c r="C138" s="6">
        <v>6815</v>
      </c>
      <c r="D138" s="7">
        <v>0.05</v>
      </c>
      <c r="E138" s="6">
        <v>3945</v>
      </c>
      <c r="F138" s="6">
        <v>1725</v>
      </c>
      <c r="G138" s="6">
        <v>635</v>
      </c>
      <c r="H138" s="6">
        <v>3895</v>
      </c>
      <c r="I138" s="6">
        <v>575</v>
      </c>
      <c r="J138" s="7">
        <v>0.57999999999999996</v>
      </c>
      <c r="K138" s="7">
        <v>0.25</v>
      </c>
      <c r="L138" s="7">
        <v>0.09</v>
      </c>
      <c r="M138" s="7">
        <v>0.56999999999999995</v>
      </c>
      <c r="N138" s="15">
        <v>0.08</v>
      </c>
    </row>
    <row r="139" spans="1:14" x14ac:dyDescent="0.35">
      <c r="A139" s="5" t="s">
        <v>318</v>
      </c>
      <c r="B139" t="s">
        <v>418</v>
      </c>
      <c r="C139" s="6">
        <v>2640</v>
      </c>
      <c r="D139" s="7">
        <v>0.02</v>
      </c>
      <c r="E139" s="6">
        <v>1395</v>
      </c>
      <c r="F139" s="6">
        <v>695</v>
      </c>
      <c r="G139" s="6">
        <v>285</v>
      </c>
      <c r="H139" s="6">
        <v>2200</v>
      </c>
      <c r="I139" s="6">
        <v>225</v>
      </c>
      <c r="J139" s="7">
        <v>0.53</v>
      </c>
      <c r="K139" s="7">
        <v>0.26</v>
      </c>
      <c r="L139" s="7">
        <v>0.11</v>
      </c>
      <c r="M139" s="7">
        <v>0.83</v>
      </c>
      <c r="N139" s="15">
        <v>0.08</v>
      </c>
    </row>
    <row r="140" spans="1:14" x14ac:dyDescent="0.35">
      <c r="A140" s="5" t="s">
        <v>318</v>
      </c>
      <c r="B140" t="s">
        <v>419</v>
      </c>
      <c r="C140" s="6">
        <v>940</v>
      </c>
      <c r="D140" s="7">
        <v>0.01</v>
      </c>
      <c r="E140" s="6">
        <v>375</v>
      </c>
      <c r="F140" s="6">
        <v>300</v>
      </c>
      <c r="G140" s="6">
        <v>185</v>
      </c>
      <c r="H140" s="6">
        <v>720</v>
      </c>
      <c r="I140" s="6">
        <v>85</v>
      </c>
      <c r="J140" s="7">
        <v>0.4</v>
      </c>
      <c r="K140" s="7">
        <v>0.32</v>
      </c>
      <c r="L140" s="7">
        <v>0.2</v>
      </c>
      <c r="M140" s="7">
        <v>0.76</v>
      </c>
      <c r="N140" s="15">
        <v>0.09</v>
      </c>
    </row>
    <row r="141" spans="1:14" x14ac:dyDescent="0.35">
      <c r="A141" s="5" t="s">
        <v>318</v>
      </c>
      <c r="B141" t="s">
        <v>420</v>
      </c>
      <c r="C141" s="6">
        <v>775</v>
      </c>
      <c r="D141" s="7">
        <v>0.01</v>
      </c>
      <c r="E141" s="6">
        <v>355</v>
      </c>
      <c r="F141" s="6">
        <v>195</v>
      </c>
      <c r="G141" s="6">
        <v>125</v>
      </c>
      <c r="H141" s="6">
        <v>595</v>
      </c>
      <c r="I141" s="6">
        <v>80</v>
      </c>
      <c r="J141" s="7">
        <v>0.46</v>
      </c>
      <c r="K141" s="7">
        <v>0.25</v>
      </c>
      <c r="L141" s="7">
        <v>0.16</v>
      </c>
      <c r="M141" s="7">
        <v>0.77</v>
      </c>
      <c r="N141" s="15">
        <v>0.1</v>
      </c>
    </row>
    <row r="142" spans="1:14" x14ac:dyDescent="0.35">
      <c r="A142" s="5" t="s">
        <v>318</v>
      </c>
      <c r="B142" t="s">
        <v>421</v>
      </c>
      <c r="C142" s="6">
        <v>450</v>
      </c>
      <c r="D142" s="7">
        <v>0.01</v>
      </c>
      <c r="E142" s="6">
        <v>265</v>
      </c>
      <c r="F142" s="6">
        <v>100</v>
      </c>
      <c r="G142" s="6">
        <v>50</v>
      </c>
      <c r="H142" s="6">
        <v>395</v>
      </c>
      <c r="I142" s="6">
        <v>35</v>
      </c>
      <c r="J142" s="7">
        <v>0.59</v>
      </c>
      <c r="K142" s="7">
        <v>0.22</v>
      </c>
      <c r="L142" s="7">
        <v>0.11</v>
      </c>
      <c r="M142" s="7">
        <v>0.88</v>
      </c>
      <c r="N142" s="15">
        <v>7.0000000000000007E-2</v>
      </c>
    </row>
    <row r="143" spans="1:14" x14ac:dyDescent="0.35">
      <c r="A143" s="5" t="s">
        <v>318</v>
      </c>
      <c r="B143" t="s">
        <v>422</v>
      </c>
      <c r="C143" s="6">
        <v>330</v>
      </c>
      <c r="D143" s="7">
        <v>0.01</v>
      </c>
      <c r="E143" s="6">
        <v>220</v>
      </c>
      <c r="F143" s="6">
        <v>65</v>
      </c>
      <c r="G143" s="6">
        <v>25</v>
      </c>
      <c r="H143" s="6">
        <v>285</v>
      </c>
      <c r="I143" s="6">
        <v>20</v>
      </c>
      <c r="J143" s="7">
        <v>0.67</v>
      </c>
      <c r="K143" s="7">
        <v>0.19</v>
      </c>
      <c r="L143" s="7">
        <v>0.08</v>
      </c>
      <c r="M143" s="7">
        <v>0.87</v>
      </c>
      <c r="N143" s="15">
        <v>7.0000000000000007E-2</v>
      </c>
    </row>
    <row r="144" spans="1:14" x14ac:dyDescent="0.35">
      <c r="A144" s="5" t="s">
        <v>318</v>
      </c>
      <c r="B144" t="s">
        <v>423</v>
      </c>
      <c r="C144" s="6">
        <v>35</v>
      </c>
      <c r="D144" s="7">
        <v>0</v>
      </c>
      <c r="E144" s="6">
        <v>20</v>
      </c>
      <c r="F144" s="6">
        <v>10</v>
      </c>
      <c r="G144" s="6">
        <v>0</v>
      </c>
      <c r="H144" s="6">
        <v>30</v>
      </c>
      <c r="I144" s="6">
        <v>5</v>
      </c>
      <c r="J144" s="7">
        <v>0.59</v>
      </c>
      <c r="K144" s="7">
        <v>0.24</v>
      </c>
      <c r="L144" s="7">
        <v>0</v>
      </c>
      <c r="M144" s="7">
        <v>0.91</v>
      </c>
      <c r="N144" s="15">
        <v>0.09</v>
      </c>
    </row>
    <row r="145" spans="1:14" x14ac:dyDescent="0.35">
      <c r="A145" s="5" t="s">
        <v>318</v>
      </c>
      <c r="B145" t="s">
        <v>424</v>
      </c>
      <c r="C145" s="6">
        <v>13945</v>
      </c>
      <c r="D145" s="7">
        <v>0.03</v>
      </c>
      <c r="E145" s="6">
        <v>8485</v>
      </c>
      <c r="F145" s="6">
        <v>3090</v>
      </c>
      <c r="G145" s="6">
        <v>1310</v>
      </c>
      <c r="H145" s="6">
        <v>8115</v>
      </c>
      <c r="I145" s="6">
        <v>1075</v>
      </c>
      <c r="J145" s="7">
        <v>0.61</v>
      </c>
      <c r="K145" s="7">
        <v>0.22</v>
      </c>
      <c r="L145" s="7">
        <v>0.09</v>
      </c>
      <c r="M145" s="7">
        <v>0.57999999999999996</v>
      </c>
      <c r="N145" s="15">
        <v>0.08</v>
      </c>
    </row>
    <row r="146" spans="1:14" x14ac:dyDescent="0.35">
      <c r="A146" s="5" t="s">
        <v>319</v>
      </c>
      <c r="B146" t="s">
        <v>416</v>
      </c>
      <c r="C146" s="6">
        <v>55</v>
      </c>
      <c r="D146" s="7">
        <v>0</v>
      </c>
      <c r="E146" s="6">
        <v>45</v>
      </c>
      <c r="F146" s="6">
        <v>0</v>
      </c>
      <c r="G146" s="6">
        <v>0</v>
      </c>
      <c r="H146" s="6">
        <v>0</v>
      </c>
      <c r="I146" s="6">
        <v>10</v>
      </c>
      <c r="J146" s="7">
        <v>0.84</v>
      </c>
      <c r="K146" s="7">
        <v>0</v>
      </c>
      <c r="L146" s="7">
        <v>0</v>
      </c>
      <c r="M146" s="7">
        <v>0</v>
      </c>
      <c r="N146" s="15">
        <v>0.16</v>
      </c>
    </row>
    <row r="147" spans="1:14" x14ac:dyDescent="0.35">
      <c r="A147" s="5" t="s">
        <v>319</v>
      </c>
      <c r="B147" t="s">
        <v>417</v>
      </c>
      <c r="C147" s="6">
        <v>225</v>
      </c>
      <c r="D147" s="7">
        <v>0</v>
      </c>
      <c r="E147" s="6">
        <v>90</v>
      </c>
      <c r="F147" s="6">
        <v>75</v>
      </c>
      <c r="G147" s="6">
        <v>35</v>
      </c>
      <c r="H147" s="6">
        <v>105</v>
      </c>
      <c r="I147" s="6">
        <v>30</v>
      </c>
      <c r="J147" s="7">
        <v>0.4</v>
      </c>
      <c r="K147" s="7">
        <v>0.34</v>
      </c>
      <c r="L147" s="7">
        <v>0.15</v>
      </c>
      <c r="M147" s="7">
        <v>0.47</v>
      </c>
      <c r="N147" s="15">
        <v>0.12</v>
      </c>
    </row>
    <row r="148" spans="1:14" x14ac:dyDescent="0.35">
      <c r="A148" s="5" t="s">
        <v>319</v>
      </c>
      <c r="B148" t="s">
        <v>418</v>
      </c>
      <c r="C148" s="6">
        <v>230</v>
      </c>
      <c r="D148" s="7">
        <v>0</v>
      </c>
      <c r="E148" s="6">
        <v>75</v>
      </c>
      <c r="F148" s="6">
        <v>85</v>
      </c>
      <c r="G148" s="6">
        <v>55</v>
      </c>
      <c r="H148" s="6">
        <v>170</v>
      </c>
      <c r="I148" s="6">
        <v>25</v>
      </c>
      <c r="J148" s="7">
        <v>0.32</v>
      </c>
      <c r="K148" s="7">
        <v>0.38</v>
      </c>
      <c r="L148" s="7">
        <v>0.24</v>
      </c>
      <c r="M148" s="7">
        <v>0.73</v>
      </c>
      <c r="N148" s="15">
        <v>0.12</v>
      </c>
    </row>
    <row r="149" spans="1:14" x14ac:dyDescent="0.35">
      <c r="A149" s="5" t="s">
        <v>319</v>
      </c>
      <c r="B149" t="s">
        <v>419</v>
      </c>
      <c r="C149" s="6">
        <v>170</v>
      </c>
      <c r="D149" s="7">
        <v>0</v>
      </c>
      <c r="E149" s="6">
        <v>55</v>
      </c>
      <c r="F149" s="6">
        <v>55</v>
      </c>
      <c r="G149" s="6">
        <v>50</v>
      </c>
      <c r="H149" s="6">
        <v>120</v>
      </c>
      <c r="I149" s="6">
        <v>10</v>
      </c>
      <c r="J149" s="7">
        <v>0.33</v>
      </c>
      <c r="K149" s="7">
        <v>0.32</v>
      </c>
      <c r="L149" s="7">
        <v>0.3</v>
      </c>
      <c r="M149" s="7">
        <v>0.7</v>
      </c>
      <c r="N149" s="15">
        <v>7.0000000000000007E-2</v>
      </c>
    </row>
    <row r="150" spans="1:14" x14ac:dyDescent="0.35">
      <c r="A150" s="5" t="s">
        <v>319</v>
      </c>
      <c r="B150" t="s">
        <v>420</v>
      </c>
      <c r="C150" s="6">
        <v>155</v>
      </c>
      <c r="D150" s="7">
        <v>0</v>
      </c>
      <c r="E150" s="6">
        <v>55</v>
      </c>
      <c r="F150" s="6">
        <v>40</v>
      </c>
      <c r="G150" s="6">
        <v>30</v>
      </c>
      <c r="H150" s="6">
        <v>100</v>
      </c>
      <c r="I150" s="6">
        <v>25</v>
      </c>
      <c r="J150" s="7">
        <v>0.35</v>
      </c>
      <c r="K150" s="7">
        <v>0.24</v>
      </c>
      <c r="L150" s="7">
        <v>0.21</v>
      </c>
      <c r="M150" s="7">
        <v>0.65</v>
      </c>
      <c r="N150" s="15">
        <v>0.17</v>
      </c>
    </row>
    <row r="151" spans="1:14" x14ac:dyDescent="0.35">
      <c r="A151" s="5" t="s">
        <v>319</v>
      </c>
      <c r="B151" t="s">
        <v>421</v>
      </c>
      <c r="C151" s="6">
        <v>85</v>
      </c>
      <c r="D151" s="7">
        <v>0</v>
      </c>
      <c r="E151" s="6">
        <v>45</v>
      </c>
      <c r="F151" s="6">
        <v>20</v>
      </c>
      <c r="G151" s="6">
        <v>5</v>
      </c>
      <c r="H151" s="6">
        <v>70</v>
      </c>
      <c r="I151" s="6">
        <v>10</v>
      </c>
      <c r="J151" s="7">
        <v>0.55000000000000004</v>
      </c>
      <c r="K151" s="7">
        <v>0.22</v>
      </c>
      <c r="L151" s="7">
        <v>0.08</v>
      </c>
      <c r="M151" s="7">
        <v>0.79</v>
      </c>
      <c r="N151" s="15">
        <v>0.12</v>
      </c>
    </row>
    <row r="152" spans="1:14" x14ac:dyDescent="0.35">
      <c r="A152" s="5" t="s">
        <v>319</v>
      </c>
      <c r="B152" t="s">
        <v>422</v>
      </c>
      <c r="C152" s="6">
        <v>140</v>
      </c>
      <c r="D152" s="7">
        <v>0</v>
      </c>
      <c r="E152" s="6">
        <v>65</v>
      </c>
      <c r="F152" s="6">
        <v>25</v>
      </c>
      <c r="G152" s="6">
        <v>20</v>
      </c>
      <c r="H152" s="6">
        <v>110</v>
      </c>
      <c r="I152" s="6">
        <v>20</v>
      </c>
      <c r="J152" s="7">
        <v>0.46</v>
      </c>
      <c r="K152" s="7">
        <v>0.17</v>
      </c>
      <c r="L152" s="7">
        <v>0.13</v>
      </c>
      <c r="M152" s="7">
        <v>0.78</v>
      </c>
      <c r="N152" s="15">
        <v>0.14000000000000001</v>
      </c>
    </row>
    <row r="153" spans="1:14" x14ac:dyDescent="0.35">
      <c r="A153" s="5" t="s">
        <v>319</v>
      </c>
      <c r="B153" t="s">
        <v>423</v>
      </c>
      <c r="C153" s="6">
        <v>40</v>
      </c>
      <c r="D153" s="7">
        <v>0</v>
      </c>
      <c r="E153" s="6">
        <v>15</v>
      </c>
      <c r="F153" s="6">
        <v>10</v>
      </c>
      <c r="G153" s="6" t="s">
        <v>476</v>
      </c>
      <c r="H153" s="6">
        <v>30</v>
      </c>
      <c r="I153" s="6">
        <v>5</v>
      </c>
      <c r="J153" s="7">
        <v>0.45</v>
      </c>
      <c r="K153" s="7">
        <v>0.28999999999999998</v>
      </c>
      <c r="L153" s="6" t="s">
        <v>476</v>
      </c>
      <c r="M153" s="7">
        <v>0.82</v>
      </c>
      <c r="N153" s="23" t="s">
        <v>476</v>
      </c>
    </row>
    <row r="154" spans="1:14" x14ac:dyDescent="0.35">
      <c r="A154" s="5" t="s">
        <v>319</v>
      </c>
      <c r="B154" t="s">
        <v>424</v>
      </c>
      <c r="C154" s="6">
        <v>1100</v>
      </c>
      <c r="D154" s="7">
        <v>0</v>
      </c>
      <c r="E154" s="6">
        <v>450</v>
      </c>
      <c r="F154" s="6">
        <v>310</v>
      </c>
      <c r="G154" s="6">
        <v>200</v>
      </c>
      <c r="H154" s="6">
        <v>700</v>
      </c>
      <c r="I154" s="6">
        <v>135</v>
      </c>
      <c r="J154" s="7">
        <v>0.41</v>
      </c>
      <c r="K154" s="7">
        <v>0.28000000000000003</v>
      </c>
      <c r="L154" s="7">
        <v>0.18</v>
      </c>
      <c r="M154" s="7">
        <v>0.64</v>
      </c>
      <c r="N154" s="15">
        <v>0.12</v>
      </c>
    </row>
    <row r="155" spans="1:14" x14ac:dyDescent="0.35">
      <c r="A155" s="5" t="s">
        <v>320</v>
      </c>
      <c r="B155" t="s">
        <v>416</v>
      </c>
      <c r="C155" s="6">
        <v>25</v>
      </c>
      <c r="D155" s="7">
        <v>0</v>
      </c>
      <c r="E155" s="6">
        <v>25</v>
      </c>
      <c r="F155" s="6">
        <v>0</v>
      </c>
      <c r="G155" s="6">
        <v>0</v>
      </c>
      <c r="H155" s="6">
        <v>0</v>
      </c>
      <c r="I155" s="6">
        <v>0</v>
      </c>
      <c r="J155" s="7">
        <v>1</v>
      </c>
      <c r="K155" s="7">
        <v>0</v>
      </c>
      <c r="L155" s="7">
        <v>0</v>
      </c>
      <c r="M155" s="7">
        <v>0</v>
      </c>
      <c r="N155" s="15">
        <v>0</v>
      </c>
    </row>
    <row r="156" spans="1:14" x14ac:dyDescent="0.35">
      <c r="A156" s="5" t="s">
        <v>320</v>
      </c>
      <c r="B156" t="s">
        <v>417</v>
      </c>
      <c r="C156" s="6">
        <v>205</v>
      </c>
      <c r="D156" s="7">
        <v>0</v>
      </c>
      <c r="E156" s="6">
        <v>60</v>
      </c>
      <c r="F156" s="6">
        <v>85</v>
      </c>
      <c r="G156" s="6">
        <v>40</v>
      </c>
      <c r="H156" s="6">
        <v>110</v>
      </c>
      <c r="I156" s="6">
        <v>20</v>
      </c>
      <c r="J156" s="7">
        <v>0.28999999999999998</v>
      </c>
      <c r="K156" s="7">
        <v>0.42</v>
      </c>
      <c r="L156" s="7">
        <v>0.19</v>
      </c>
      <c r="M156" s="7">
        <v>0.53</v>
      </c>
      <c r="N156" s="15">
        <v>0.1</v>
      </c>
    </row>
    <row r="157" spans="1:14" x14ac:dyDescent="0.35">
      <c r="A157" s="5" t="s">
        <v>320</v>
      </c>
      <c r="B157" t="s">
        <v>418</v>
      </c>
      <c r="C157" s="6">
        <v>165</v>
      </c>
      <c r="D157" s="7">
        <v>0</v>
      </c>
      <c r="E157" s="6">
        <v>55</v>
      </c>
      <c r="F157" s="6">
        <v>50</v>
      </c>
      <c r="G157" s="6">
        <v>45</v>
      </c>
      <c r="H157" s="6">
        <v>120</v>
      </c>
      <c r="I157" s="6">
        <v>20</v>
      </c>
      <c r="J157" s="7">
        <v>0.32</v>
      </c>
      <c r="K157" s="7">
        <v>0.31</v>
      </c>
      <c r="L157" s="7">
        <v>0.26</v>
      </c>
      <c r="M157" s="7">
        <v>0.73</v>
      </c>
      <c r="N157" s="15">
        <v>0.11</v>
      </c>
    </row>
    <row r="158" spans="1:14" x14ac:dyDescent="0.35">
      <c r="A158" s="5" t="s">
        <v>320</v>
      </c>
      <c r="B158" t="s">
        <v>419</v>
      </c>
      <c r="C158" s="6">
        <v>155</v>
      </c>
      <c r="D158" s="7">
        <v>0</v>
      </c>
      <c r="E158" s="6">
        <v>75</v>
      </c>
      <c r="F158" s="6">
        <v>45</v>
      </c>
      <c r="G158" s="6">
        <v>45</v>
      </c>
      <c r="H158" s="6">
        <v>125</v>
      </c>
      <c r="I158" s="6">
        <v>15</v>
      </c>
      <c r="J158" s="7">
        <v>0.48</v>
      </c>
      <c r="K158" s="7">
        <v>0.27</v>
      </c>
      <c r="L158" s="7">
        <v>0.28999999999999998</v>
      </c>
      <c r="M158" s="7">
        <v>0.78</v>
      </c>
      <c r="N158" s="15">
        <v>0.1</v>
      </c>
    </row>
    <row r="159" spans="1:14" x14ac:dyDescent="0.35">
      <c r="A159" s="5" t="s">
        <v>320</v>
      </c>
      <c r="B159" t="s">
        <v>420</v>
      </c>
      <c r="C159" s="6">
        <v>165</v>
      </c>
      <c r="D159" s="7">
        <v>0</v>
      </c>
      <c r="E159" s="6">
        <v>80</v>
      </c>
      <c r="F159" s="6">
        <v>35</v>
      </c>
      <c r="G159" s="6">
        <v>30</v>
      </c>
      <c r="H159" s="6">
        <v>125</v>
      </c>
      <c r="I159" s="6">
        <v>15</v>
      </c>
      <c r="J159" s="7">
        <v>0.48</v>
      </c>
      <c r="K159" s="7">
        <v>0.23</v>
      </c>
      <c r="L159" s="7">
        <v>0.19</v>
      </c>
      <c r="M159" s="7">
        <v>0.78</v>
      </c>
      <c r="N159" s="15">
        <v>0.09</v>
      </c>
    </row>
    <row r="160" spans="1:14" x14ac:dyDescent="0.35">
      <c r="A160" s="5" t="s">
        <v>320</v>
      </c>
      <c r="B160" t="s">
        <v>421</v>
      </c>
      <c r="C160" s="6">
        <v>110</v>
      </c>
      <c r="D160" s="7">
        <v>0</v>
      </c>
      <c r="E160" s="6">
        <v>70</v>
      </c>
      <c r="F160" s="6">
        <v>25</v>
      </c>
      <c r="G160" s="6">
        <v>10</v>
      </c>
      <c r="H160" s="6">
        <v>95</v>
      </c>
      <c r="I160" s="6">
        <v>10</v>
      </c>
      <c r="J160" s="7">
        <v>0.65</v>
      </c>
      <c r="K160" s="7">
        <v>0.22</v>
      </c>
      <c r="L160" s="7">
        <v>7.0000000000000007E-2</v>
      </c>
      <c r="M160" s="7">
        <v>0.87</v>
      </c>
      <c r="N160" s="15">
        <v>0.09</v>
      </c>
    </row>
    <row r="161" spans="1:14" x14ac:dyDescent="0.35">
      <c r="A161" s="5" t="s">
        <v>320</v>
      </c>
      <c r="B161" t="s">
        <v>422</v>
      </c>
      <c r="C161" s="6">
        <v>120</v>
      </c>
      <c r="D161" s="7">
        <v>0</v>
      </c>
      <c r="E161" s="6">
        <v>80</v>
      </c>
      <c r="F161" s="6">
        <v>25</v>
      </c>
      <c r="G161" s="6">
        <v>15</v>
      </c>
      <c r="H161" s="6">
        <v>100</v>
      </c>
      <c r="I161" s="6">
        <v>10</v>
      </c>
      <c r="J161" s="7">
        <v>0.67</v>
      </c>
      <c r="K161" s="7">
        <v>0.22</v>
      </c>
      <c r="L161" s="7">
        <v>0.12</v>
      </c>
      <c r="M161" s="7">
        <v>0.83</v>
      </c>
      <c r="N161" s="15">
        <v>0.1</v>
      </c>
    </row>
    <row r="162" spans="1:14" x14ac:dyDescent="0.35">
      <c r="A162" s="5" t="s">
        <v>320</v>
      </c>
      <c r="B162" t="s">
        <v>423</v>
      </c>
      <c r="C162" s="6">
        <v>35</v>
      </c>
      <c r="D162" s="7">
        <v>0</v>
      </c>
      <c r="E162" s="6">
        <v>20</v>
      </c>
      <c r="F162" s="6">
        <v>5</v>
      </c>
      <c r="G162" s="6">
        <v>5</v>
      </c>
      <c r="H162" s="6">
        <v>25</v>
      </c>
      <c r="I162" s="6">
        <v>5</v>
      </c>
      <c r="J162" s="7">
        <v>0.65</v>
      </c>
      <c r="K162" s="7">
        <v>0.15</v>
      </c>
      <c r="L162" s="7">
        <v>0.09</v>
      </c>
      <c r="M162" s="7">
        <v>0.79</v>
      </c>
      <c r="N162" s="15">
        <v>0.12</v>
      </c>
    </row>
    <row r="163" spans="1:14" x14ac:dyDescent="0.35">
      <c r="A163" s="5" t="s">
        <v>320</v>
      </c>
      <c r="B163" t="s">
        <v>424</v>
      </c>
      <c r="C163" s="6">
        <v>980</v>
      </c>
      <c r="D163" s="7">
        <v>0</v>
      </c>
      <c r="E163" s="6">
        <v>470</v>
      </c>
      <c r="F163" s="6">
        <v>275</v>
      </c>
      <c r="G163" s="6">
        <v>180</v>
      </c>
      <c r="H163" s="6">
        <v>705</v>
      </c>
      <c r="I163" s="6">
        <v>95</v>
      </c>
      <c r="J163" s="7">
        <v>0.48</v>
      </c>
      <c r="K163" s="7">
        <v>0.28000000000000003</v>
      </c>
      <c r="L163" s="7">
        <v>0.19</v>
      </c>
      <c r="M163" s="7">
        <v>0.72</v>
      </c>
      <c r="N163" s="15">
        <v>0.1</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37"/>
  <sheetViews>
    <sheetView workbookViewId="0"/>
  </sheetViews>
  <sheetFormatPr defaultColWidth="10.58203125" defaultRowHeight="15.5" x14ac:dyDescent="0.35"/>
  <cols>
    <col min="1" max="1" width="32.58203125" customWidth="1"/>
    <col min="2" max="11" width="16.58203125" customWidth="1"/>
  </cols>
  <sheetData>
    <row r="1" spans="1:11" ht="62" x14ac:dyDescent="0.35">
      <c r="A1" s="4" t="s">
        <v>343</v>
      </c>
      <c r="B1" s="4" t="s">
        <v>441</v>
      </c>
      <c r="C1" s="4" t="s">
        <v>165</v>
      </c>
      <c r="D1" s="4" t="s">
        <v>344</v>
      </c>
      <c r="E1" s="4" t="s">
        <v>167</v>
      </c>
      <c r="F1" s="4" t="s">
        <v>168</v>
      </c>
      <c r="G1" s="4" t="s">
        <v>169</v>
      </c>
      <c r="H1" s="4" t="s">
        <v>170</v>
      </c>
      <c r="I1" s="4" t="s">
        <v>171</v>
      </c>
      <c r="J1" s="4" t="s">
        <v>172</v>
      </c>
      <c r="K1" s="24" t="s">
        <v>173</v>
      </c>
    </row>
    <row r="2" spans="1:11" x14ac:dyDescent="0.35">
      <c r="A2" s="5" t="s">
        <v>345</v>
      </c>
      <c r="B2" t="s">
        <v>416</v>
      </c>
      <c r="C2" s="6">
        <v>8015</v>
      </c>
      <c r="D2" s="7">
        <v>0.43</v>
      </c>
      <c r="E2" s="6">
        <v>7395</v>
      </c>
      <c r="F2" s="6">
        <v>2690</v>
      </c>
      <c r="G2" s="6">
        <v>4560</v>
      </c>
      <c r="H2" s="6">
        <v>145</v>
      </c>
      <c r="I2" s="7">
        <v>0.36</v>
      </c>
      <c r="J2" s="7">
        <v>0.62</v>
      </c>
      <c r="K2" s="15">
        <v>0.02</v>
      </c>
    </row>
    <row r="3" spans="1:11" x14ac:dyDescent="0.35">
      <c r="A3" s="5" t="s">
        <v>345</v>
      </c>
      <c r="B3" t="s">
        <v>417</v>
      </c>
      <c r="C3" s="6">
        <v>15615</v>
      </c>
      <c r="D3" s="7">
        <v>0.44</v>
      </c>
      <c r="E3" s="6">
        <v>14530</v>
      </c>
      <c r="F3" s="6">
        <v>5115</v>
      </c>
      <c r="G3" s="6">
        <v>8320</v>
      </c>
      <c r="H3" s="6">
        <v>1095</v>
      </c>
      <c r="I3" s="7">
        <v>0.35</v>
      </c>
      <c r="J3" s="7">
        <v>0.56999999999999995</v>
      </c>
      <c r="K3" s="15">
        <v>0.08</v>
      </c>
    </row>
    <row r="4" spans="1:11" x14ac:dyDescent="0.35">
      <c r="A4" s="5" t="s">
        <v>345</v>
      </c>
      <c r="B4" t="s">
        <v>418</v>
      </c>
      <c r="C4" s="6">
        <v>13645</v>
      </c>
      <c r="D4" s="7">
        <v>0.4</v>
      </c>
      <c r="E4" s="6">
        <v>13185</v>
      </c>
      <c r="F4" s="6">
        <v>5625</v>
      </c>
      <c r="G4" s="6">
        <v>7200</v>
      </c>
      <c r="H4" s="6">
        <v>355</v>
      </c>
      <c r="I4" s="7">
        <v>0.43</v>
      </c>
      <c r="J4" s="7">
        <v>0.55000000000000004</v>
      </c>
      <c r="K4" s="15">
        <v>0.03</v>
      </c>
    </row>
    <row r="5" spans="1:11" x14ac:dyDescent="0.35">
      <c r="A5" s="5" t="s">
        <v>345</v>
      </c>
      <c r="B5" t="s">
        <v>419</v>
      </c>
      <c r="C5" s="6">
        <v>11675</v>
      </c>
      <c r="D5" s="7">
        <v>0.36</v>
      </c>
      <c r="E5" s="6">
        <v>11505</v>
      </c>
      <c r="F5" s="6">
        <v>4740</v>
      </c>
      <c r="G5" s="6">
        <v>6415</v>
      </c>
      <c r="H5" s="6">
        <v>350</v>
      </c>
      <c r="I5" s="7">
        <v>0.41</v>
      </c>
      <c r="J5" s="7">
        <v>0.56000000000000005</v>
      </c>
      <c r="K5" s="15">
        <v>0.03</v>
      </c>
    </row>
    <row r="6" spans="1:11" x14ac:dyDescent="0.35">
      <c r="A6" s="5" t="s">
        <v>345</v>
      </c>
      <c r="B6" t="s">
        <v>420</v>
      </c>
      <c r="C6" s="6">
        <v>13855</v>
      </c>
      <c r="D6" s="7">
        <v>0.4</v>
      </c>
      <c r="E6" s="6">
        <v>13435</v>
      </c>
      <c r="F6" s="6">
        <v>4920</v>
      </c>
      <c r="G6" s="6">
        <v>8230</v>
      </c>
      <c r="H6" s="6">
        <v>285</v>
      </c>
      <c r="I6" s="7">
        <v>0.37</v>
      </c>
      <c r="J6" s="7">
        <v>0.61</v>
      </c>
      <c r="K6" s="15">
        <v>0.02</v>
      </c>
    </row>
    <row r="7" spans="1:11" x14ac:dyDescent="0.35">
      <c r="A7" s="5" t="s">
        <v>345</v>
      </c>
      <c r="B7" t="s">
        <v>421</v>
      </c>
      <c r="C7" s="6">
        <v>14100</v>
      </c>
      <c r="D7" s="7">
        <v>0.43</v>
      </c>
      <c r="E7" s="6">
        <v>15775</v>
      </c>
      <c r="F7" s="6">
        <v>5565</v>
      </c>
      <c r="G7" s="6">
        <v>9980</v>
      </c>
      <c r="H7" s="6">
        <v>230</v>
      </c>
      <c r="I7" s="7">
        <v>0.35</v>
      </c>
      <c r="J7" s="7">
        <v>0.63</v>
      </c>
      <c r="K7" s="15">
        <v>0.01</v>
      </c>
    </row>
    <row r="8" spans="1:11" x14ac:dyDescent="0.35">
      <c r="A8" s="5" t="s">
        <v>345</v>
      </c>
      <c r="B8" t="s">
        <v>422</v>
      </c>
      <c r="C8" s="6">
        <v>13195</v>
      </c>
      <c r="D8" s="7">
        <v>0.44</v>
      </c>
      <c r="E8" s="6">
        <v>13005</v>
      </c>
      <c r="F8" s="6">
        <v>4610</v>
      </c>
      <c r="G8" s="6">
        <v>8180</v>
      </c>
      <c r="H8" s="6">
        <v>215</v>
      </c>
      <c r="I8" s="7">
        <v>0.35</v>
      </c>
      <c r="J8" s="7">
        <v>0.63</v>
      </c>
      <c r="K8" s="15">
        <v>0.02</v>
      </c>
    </row>
    <row r="9" spans="1:11" x14ac:dyDescent="0.35">
      <c r="A9" s="5" t="s">
        <v>345</v>
      </c>
      <c r="B9" t="s">
        <v>423</v>
      </c>
      <c r="C9" s="6">
        <v>3330</v>
      </c>
      <c r="D9" s="7">
        <v>0.47</v>
      </c>
      <c r="E9" s="6">
        <v>3335</v>
      </c>
      <c r="F9" s="6">
        <v>1270</v>
      </c>
      <c r="G9" s="6">
        <v>2000</v>
      </c>
      <c r="H9" s="6">
        <v>60</v>
      </c>
      <c r="I9" s="7">
        <v>0.38</v>
      </c>
      <c r="J9" s="7">
        <v>0.6</v>
      </c>
      <c r="K9" s="15">
        <v>0.02</v>
      </c>
    </row>
    <row r="10" spans="1:11" x14ac:dyDescent="0.35">
      <c r="A10" s="5" t="s">
        <v>345</v>
      </c>
      <c r="B10" t="s">
        <v>424</v>
      </c>
      <c r="C10" s="6">
        <v>93435</v>
      </c>
      <c r="D10" s="7">
        <v>0.42</v>
      </c>
      <c r="E10" s="6">
        <v>92160</v>
      </c>
      <c r="F10" s="6">
        <v>34530</v>
      </c>
      <c r="G10" s="6">
        <v>54890</v>
      </c>
      <c r="H10" s="6">
        <v>2740</v>
      </c>
      <c r="I10" s="7">
        <v>0.37</v>
      </c>
      <c r="J10" s="7">
        <v>0.6</v>
      </c>
      <c r="K10" s="15">
        <v>0.03</v>
      </c>
    </row>
    <row r="11" spans="1:11" x14ac:dyDescent="0.35">
      <c r="A11" s="5" t="s">
        <v>346</v>
      </c>
      <c r="B11" t="s">
        <v>416</v>
      </c>
      <c r="C11" s="6">
        <v>295</v>
      </c>
      <c r="D11" s="7">
        <v>0.02</v>
      </c>
      <c r="E11" s="6">
        <v>275</v>
      </c>
      <c r="F11" s="6">
        <v>165</v>
      </c>
      <c r="G11" s="6">
        <v>105</v>
      </c>
      <c r="H11" s="6">
        <v>5</v>
      </c>
      <c r="I11" s="7">
        <v>0.6</v>
      </c>
      <c r="J11" s="7">
        <v>0.38</v>
      </c>
      <c r="K11" s="15">
        <v>0.01</v>
      </c>
    </row>
    <row r="12" spans="1:11" x14ac:dyDescent="0.35">
      <c r="A12" s="5" t="s">
        <v>346</v>
      </c>
      <c r="B12" t="s">
        <v>417</v>
      </c>
      <c r="C12" s="6">
        <v>620</v>
      </c>
      <c r="D12" s="7">
        <v>0.02</v>
      </c>
      <c r="E12" s="6">
        <v>570</v>
      </c>
      <c r="F12" s="6">
        <v>280</v>
      </c>
      <c r="G12" s="6">
        <v>255</v>
      </c>
      <c r="H12" s="6">
        <v>35</v>
      </c>
      <c r="I12" s="7">
        <v>0.49</v>
      </c>
      <c r="J12" s="7">
        <v>0.45</v>
      </c>
      <c r="K12" s="15">
        <v>0.06</v>
      </c>
    </row>
    <row r="13" spans="1:11" x14ac:dyDescent="0.35">
      <c r="A13" s="5" t="s">
        <v>346</v>
      </c>
      <c r="B13" t="s">
        <v>418</v>
      </c>
      <c r="C13" s="6">
        <v>605</v>
      </c>
      <c r="D13" s="7">
        <v>0.02</v>
      </c>
      <c r="E13" s="6">
        <v>580</v>
      </c>
      <c r="F13" s="6">
        <v>285</v>
      </c>
      <c r="G13" s="6">
        <v>280</v>
      </c>
      <c r="H13" s="6">
        <v>15</v>
      </c>
      <c r="I13" s="7">
        <v>0.49</v>
      </c>
      <c r="J13" s="7">
        <v>0.49</v>
      </c>
      <c r="K13" s="15">
        <v>0.02</v>
      </c>
    </row>
    <row r="14" spans="1:11" x14ac:dyDescent="0.35">
      <c r="A14" s="5" t="s">
        <v>346</v>
      </c>
      <c r="B14" t="s">
        <v>419</v>
      </c>
      <c r="C14" s="6">
        <v>570</v>
      </c>
      <c r="D14" s="7">
        <v>0.02</v>
      </c>
      <c r="E14" s="6">
        <v>555</v>
      </c>
      <c r="F14" s="6">
        <v>255</v>
      </c>
      <c r="G14" s="6">
        <v>285</v>
      </c>
      <c r="H14" s="6">
        <v>10</v>
      </c>
      <c r="I14" s="7">
        <v>0.46</v>
      </c>
      <c r="J14" s="7">
        <v>0.52</v>
      </c>
      <c r="K14" s="15">
        <v>0.02</v>
      </c>
    </row>
    <row r="15" spans="1:11" x14ac:dyDescent="0.35">
      <c r="A15" s="5" t="s">
        <v>346</v>
      </c>
      <c r="B15" t="s">
        <v>420</v>
      </c>
      <c r="C15" s="6">
        <v>570</v>
      </c>
      <c r="D15" s="7">
        <v>0.02</v>
      </c>
      <c r="E15" s="6">
        <v>560</v>
      </c>
      <c r="F15" s="6">
        <v>255</v>
      </c>
      <c r="G15" s="6">
        <v>295</v>
      </c>
      <c r="H15" s="6">
        <v>15</v>
      </c>
      <c r="I15" s="7">
        <v>0.45</v>
      </c>
      <c r="J15" s="7">
        <v>0.52</v>
      </c>
      <c r="K15" s="15">
        <v>0.03</v>
      </c>
    </row>
    <row r="16" spans="1:11" x14ac:dyDescent="0.35">
      <c r="A16" s="5" t="s">
        <v>346</v>
      </c>
      <c r="B16" t="s">
        <v>421</v>
      </c>
      <c r="C16" s="6">
        <v>590</v>
      </c>
      <c r="D16" s="7">
        <v>0.02</v>
      </c>
      <c r="E16" s="6">
        <v>670</v>
      </c>
      <c r="F16" s="6">
        <v>325</v>
      </c>
      <c r="G16" s="6">
        <v>340</v>
      </c>
      <c r="H16" s="6">
        <v>5</v>
      </c>
      <c r="I16" s="7">
        <v>0.48</v>
      </c>
      <c r="J16" s="7">
        <v>0.51</v>
      </c>
      <c r="K16" s="15">
        <v>0.01</v>
      </c>
    </row>
    <row r="17" spans="1:11" x14ac:dyDescent="0.35">
      <c r="A17" s="5" t="s">
        <v>346</v>
      </c>
      <c r="B17" t="s">
        <v>422</v>
      </c>
      <c r="C17" s="6">
        <v>520</v>
      </c>
      <c r="D17" s="7">
        <v>0.02</v>
      </c>
      <c r="E17" s="6">
        <v>510</v>
      </c>
      <c r="F17" s="6">
        <v>220</v>
      </c>
      <c r="G17" s="6">
        <v>285</v>
      </c>
      <c r="H17" s="6">
        <v>5</v>
      </c>
      <c r="I17" s="7">
        <v>0.43</v>
      </c>
      <c r="J17" s="7">
        <v>0.56000000000000005</v>
      </c>
      <c r="K17" s="15">
        <v>0.01</v>
      </c>
    </row>
    <row r="18" spans="1:11" x14ac:dyDescent="0.35">
      <c r="A18" s="5" t="s">
        <v>346</v>
      </c>
      <c r="B18" t="s">
        <v>423</v>
      </c>
      <c r="C18" s="6">
        <v>110</v>
      </c>
      <c r="D18" s="7">
        <v>0.02</v>
      </c>
      <c r="E18" s="6">
        <v>110</v>
      </c>
      <c r="F18" s="6">
        <v>50</v>
      </c>
      <c r="G18" s="6">
        <v>60</v>
      </c>
      <c r="H18" s="6" t="s">
        <v>476</v>
      </c>
      <c r="I18" s="6" t="s">
        <v>476</v>
      </c>
      <c r="J18" s="7">
        <v>0.55000000000000004</v>
      </c>
      <c r="K18" s="23" t="s">
        <v>476</v>
      </c>
    </row>
    <row r="19" spans="1:11" x14ac:dyDescent="0.35">
      <c r="A19" s="5" t="s">
        <v>346</v>
      </c>
      <c r="B19" t="s">
        <v>424</v>
      </c>
      <c r="C19" s="6">
        <v>3875</v>
      </c>
      <c r="D19" s="7">
        <v>0.02</v>
      </c>
      <c r="E19" s="6">
        <v>3830</v>
      </c>
      <c r="F19" s="6">
        <v>1830</v>
      </c>
      <c r="G19" s="6">
        <v>1910</v>
      </c>
      <c r="H19" s="6">
        <v>90</v>
      </c>
      <c r="I19" s="7">
        <v>0.48</v>
      </c>
      <c r="J19" s="7">
        <v>0.5</v>
      </c>
      <c r="K19" s="15">
        <v>0.02</v>
      </c>
    </row>
    <row r="20" spans="1:11" x14ac:dyDescent="0.35">
      <c r="A20" s="5" t="s">
        <v>347</v>
      </c>
      <c r="B20" t="s">
        <v>416</v>
      </c>
      <c r="C20" s="6">
        <v>10755</v>
      </c>
      <c r="D20" s="7">
        <v>0.56999999999999995</v>
      </c>
      <c r="E20" s="6">
        <v>10140</v>
      </c>
      <c r="F20" s="6">
        <v>8630</v>
      </c>
      <c r="G20" s="6">
        <v>1430</v>
      </c>
      <c r="H20" s="6">
        <v>80</v>
      </c>
      <c r="I20" s="7">
        <v>0.85</v>
      </c>
      <c r="J20" s="7">
        <v>0.14000000000000001</v>
      </c>
      <c r="K20" s="15">
        <v>0.01</v>
      </c>
    </row>
    <row r="21" spans="1:11" x14ac:dyDescent="0.35">
      <c r="A21" s="5" t="s">
        <v>347</v>
      </c>
      <c r="B21" t="s">
        <v>417</v>
      </c>
      <c r="C21" s="6">
        <v>19605</v>
      </c>
      <c r="D21" s="7">
        <v>0.56000000000000005</v>
      </c>
      <c r="E21" s="6">
        <v>18230</v>
      </c>
      <c r="F21" s="6">
        <v>10380</v>
      </c>
      <c r="G21" s="6">
        <v>6980</v>
      </c>
      <c r="H21" s="6">
        <v>865</v>
      </c>
      <c r="I21" s="7">
        <v>0.56999999999999995</v>
      </c>
      <c r="J21" s="7">
        <v>0.38</v>
      </c>
      <c r="K21" s="15">
        <v>0.05</v>
      </c>
    </row>
    <row r="22" spans="1:11" x14ac:dyDescent="0.35">
      <c r="A22" s="5" t="s">
        <v>347</v>
      </c>
      <c r="B22" t="s">
        <v>418</v>
      </c>
      <c r="C22" s="6">
        <v>20390</v>
      </c>
      <c r="D22" s="7">
        <v>0.6</v>
      </c>
      <c r="E22" s="6">
        <v>19340</v>
      </c>
      <c r="F22" s="6">
        <v>10765</v>
      </c>
      <c r="G22" s="6">
        <v>8320</v>
      </c>
      <c r="H22" s="6">
        <v>255</v>
      </c>
      <c r="I22" s="7">
        <v>0.56000000000000005</v>
      </c>
      <c r="J22" s="7">
        <v>0.43</v>
      </c>
      <c r="K22" s="15">
        <v>0.01</v>
      </c>
    </row>
    <row r="23" spans="1:11" x14ac:dyDescent="0.35">
      <c r="A23" s="5" t="s">
        <v>347</v>
      </c>
      <c r="B23" t="s">
        <v>419</v>
      </c>
      <c r="C23" s="6">
        <v>20445</v>
      </c>
      <c r="D23" s="7">
        <v>0.64</v>
      </c>
      <c r="E23" s="6">
        <v>19620</v>
      </c>
      <c r="F23" s="6">
        <v>10200</v>
      </c>
      <c r="G23" s="6">
        <v>9055</v>
      </c>
      <c r="H23" s="6">
        <v>365</v>
      </c>
      <c r="I23" s="7">
        <v>0.52</v>
      </c>
      <c r="J23" s="7">
        <v>0.46</v>
      </c>
      <c r="K23" s="15">
        <v>0.02</v>
      </c>
    </row>
    <row r="24" spans="1:11" x14ac:dyDescent="0.35">
      <c r="A24" s="5" t="s">
        <v>347</v>
      </c>
      <c r="B24" t="s">
        <v>420</v>
      </c>
      <c r="C24" s="6">
        <v>20825</v>
      </c>
      <c r="D24" s="7">
        <v>0.6</v>
      </c>
      <c r="E24" s="6">
        <v>21415</v>
      </c>
      <c r="F24" s="6">
        <v>10635</v>
      </c>
      <c r="G24" s="6">
        <v>10615</v>
      </c>
      <c r="H24" s="6">
        <v>165</v>
      </c>
      <c r="I24" s="7">
        <v>0.5</v>
      </c>
      <c r="J24" s="7">
        <v>0.5</v>
      </c>
      <c r="K24" s="15">
        <v>0.01</v>
      </c>
    </row>
    <row r="25" spans="1:11" x14ac:dyDescent="0.35">
      <c r="A25" s="5" t="s">
        <v>347</v>
      </c>
      <c r="B25" t="s">
        <v>421</v>
      </c>
      <c r="C25" s="6">
        <v>18790</v>
      </c>
      <c r="D25" s="7">
        <v>0.56999999999999995</v>
      </c>
      <c r="E25" s="6">
        <v>20920</v>
      </c>
      <c r="F25" s="6">
        <v>11075</v>
      </c>
      <c r="G25" s="6">
        <v>9735</v>
      </c>
      <c r="H25" s="6">
        <v>105</v>
      </c>
      <c r="I25" s="7">
        <v>0.53</v>
      </c>
      <c r="J25" s="7">
        <v>0.47</v>
      </c>
      <c r="K25" s="15">
        <v>0.01</v>
      </c>
    </row>
    <row r="26" spans="1:11" x14ac:dyDescent="0.35">
      <c r="A26" s="5" t="s">
        <v>347</v>
      </c>
      <c r="B26" t="s">
        <v>422</v>
      </c>
      <c r="C26" s="6">
        <v>17040</v>
      </c>
      <c r="D26" s="7">
        <v>0.56000000000000005</v>
      </c>
      <c r="E26" s="6">
        <v>16940</v>
      </c>
      <c r="F26" s="6">
        <v>9275</v>
      </c>
      <c r="G26" s="6">
        <v>7585</v>
      </c>
      <c r="H26" s="6">
        <v>80</v>
      </c>
      <c r="I26" s="7">
        <v>0.55000000000000004</v>
      </c>
      <c r="J26" s="7">
        <v>0.45</v>
      </c>
      <c r="K26" s="15">
        <v>0</v>
      </c>
    </row>
    <row r="27" spans="1:11" x14ac:dyDescent="0.35">
      <c r="A27" s="5" t="s">
        <v>347</v>
      </c>
      <c r="B27" t="s">
        <v>423</v>
      </c>
      <c r="C27" s="6">
        <v>3715</v>
      </c>
      <c r="D27" s="7">
        <v>0.53</v>
      </c>
      <c r="E27" s="6">
        <v>3680</v>
      </c>
      <c r="F27" s="6">
        <v>2070</v>
      </c>
      <c r="G27" s="6">
        <v>1590</v>
      </c>
      <c r="H27" s="6">
        <v>20</v>
      </c>
      <c r="I27" s="7">
        <v>0.56000000000000005</v>
      </c>
      <c r="J27" s="7">
        <v>0.43</v>
      </c>
      <c r="K27" s="15">
        <v>0.01</v>
      </c>
    </row>
    <row r="28" spans="1:11" x14ac:dyDescent="0.35">
      <c r="A28" s="31" t="s">
        <v>347</v>
      </c>
      <c r="B28" s="20" t="s">
        <v>424</v>
      </c>
      <c r="C28" s="32">
        <v>131575</v>
      </c>
      <c r="D28" s="33">
        <v>0.57999999999999996</v>
      </c>
      <c r="E28" s="32">
        <v>130290</v>
      </c>
      <c r="F28" s="32">
        <v>73035</v>
      </c>
      <c r="G28" s="32">
        <v>55315</v>
      </c>
      <c r="H28" s="32">
        <v>1935</v>
      </c>
      <c r="I28" s="33">
        <v>0.56000000000000005</v>
      </c>
      <c r="J28" s="33">
        <v>0.42</v>
      </c>
      <c r="K28" s="21">
        <v>0.01</v>
      </c>
    </row>
    <row r="29" spans="1:11" x14ac:dyDescent="0.35">
      <c r="A29" s="8" t="s">
        <v>174</v>
      </c>
      <c r="B29" s="11" t="s">
        <v>416</v>
      </c>
      <c r="C29" s="9">
        <v>18770</v>
      </c>
      <c r="D29" s="10">
        <v>1</v>
      </c>
      <c r="E29" s="9">
        <v>17535</v>
      </c>
      <c r="F29" s="9">
        <v>11320</v>
      </c>
      <c r="G29" s="9">
        <v>5995</v>
      </c>
      <c r="H29" s="9">
        <v>225</v>
      </c>
      <c r="I29" s="10">
        <v>0.65</v>
      </c>
      <c r="J29" s="10">
        <v>0.34</v>
      </c>
      <c r="K29" s="16">
        <v>0.01</v>
      </c>
    </row>
    <row r="30" spans="1:11" x14ac:dyDescent="0.35">
      <c r="A30" s="8" t="s">
        <v>174</v>
      </c>
      <c r="B30" s="11" t="s">
        <v>417</v>
      </c>
      <c r="C30" s="9">
        <v>35225</v>
      </c>
      <c r="D30" s="10">
        <v>1</v>
      </c>
      <c r="E30" s="9">
        <v>32760</v>
      </c>
      <c r="F30" s="9">
        <v>15500</v>
      </c>
      <c r="G30" s="9">
        <v>15300</v>
      </c>
      <c r="H30" s="9">
        <v>1960</v>
      </c>
      <c r="I30" s="10">
        <v>0.47</v>
      </c>
      <c r="J30" s="10">
        <v>0.47</v>
      </c>
      <c r="K30" s="16">
        <v>0.06</v>
      </c>
    </row>
    <row r="31" spans="1:11" x14ac:dyDescent="0.35">
      <c r="A31" s="8" t="s">
        <v>174</v>
      </c>
      <c r="B31" s="11" t="s">
        <v>418</v>
      </c>
      <c r="C31" s="9">
        <v>34040</v>
      </c>
      <c r="D31" s="10">
        <v>1</v>
      </c>
      <c r="E31" s="9">
        <v>32525</v>
      </c>
      <c r="F31" s="9">
        <v>16390</v>
      </c>
      <c r="G31" s="9">
        <v>15525</v>
      </c>
      <c r="H31" s="9">
        <v>615</v>
      </c>
      <c r="I31" s="10">
        <v>0.5</v>
      </c>
      <c r="J31" s="10">
        <v>0.48</v>
      </c>
      <c r="K31" s="16">
        <v>0.02</v>
      </c>
    </row>
    <row r="32" spans="1:11" x14ac:dyDescent="0.35">
      <c r="A32" s="8" t="s">
        <v>174</v>
      </c>
      <c r="B32" s="11" t="s">
        <v>419</v>
      </c>
      <c r="C32" s="9">
        <v>32125</v>
      </c>
      <c r="D32" s="10">
        <v>1</v>
      </c>
      <c r="E32" s="9">
        <v>31125</v>
      </c>
      <c r="F32" s="9">
        <v>14945</v>
      </c>
      <c r="G32" s="9">
        <v>15465</v>
      </c>
      <c r="H32" s="9">
        <v>715</v>
      </c>
      <c r="I32" s="10">
        <v>0.48</v>
      </c>
      <c r="J32" s="10">
        <v>0.5</v>
      </c>
      <c r="K32" s="16">
        <v>0.02</v>
      </c>
    </row>
    <row r="33" spans="1:11" x14ac:dyDescent="0.35">
      <c r="A33" s="8" t="s">
        <v>174</v>
      </c>
      <c r="B33" s="11" t="s">
        <v>420</v>
      </c>
      <c r="C33" s="9">
        <v>34680</v>
      </c>
      <c r="D33" s="10">
        <v>1</v>
      </c>
      <c r="E33" s="9">
        <v>34850</v>
      </c>
      <c r="F33" s="9">
        <v>15555</v>
      </c>
      <c r="G33" s="9">
        <v>18850</v>
      </c>
      <c r="H33" s="9">
        <v>450</v>
      </c>
      <c r="I33" s="10">
        <v>0.45</v>
      </c>
      <c r="J33" s="10">
        <v>0.54</v>
      </c>
      <c r="K33" s="16">
        <v>0.01</v>
      </c>
    </row>
    <row r="34" spans="1:11" x14ac:dyDescent="0.35">
      <c r="A34" s="8" t="s">
        <v>174</v>
      </c>
      <c r="B34" s="11" t="s">
        <v>421</v>
      </c>
      <c r="C34" s="9">
        <v>32890</v>
      </c>
      <c r="D34" s="10">
        <v>1</v>
      </c>
      <c r="E34" s="9">
        <v>36695</v>
      </c>
      <c r="F34" s="9">
        <v>16640</v>
      </c>
      <c r="G34" s="9">
        <v>19715</v>
      </c>
      <c r="H34" s="9">
        <v>340</v>
      </c>
      <c r="I34" s="10">
        <v>0.45</v>
      </c>
      <c r="J34" s="10">
        <v>0.54</v>
      </c>
      <c r="K34" s="16">
        <v>0.01</v>
      </c>
    </row>
    <row r="35" spans="1:11" x14ac:dyDescent="0.35">
      <c r="A35" s="8" t="s">
        <v>174</v>
      </c>
      <c r="B35" s="11" t="s">
        <v>422</v>
      </c>
      <c r="C35" s="9">
        <v>30235</v>
      </c>
      <c r="D35" s="10">
        <v>1</v>
      </c>
      <c r="E35" s="9">
        <v>29945</v>
      </c>
      <c r="F35" s="9">
        <v>13885</v>
      </c>
      <c r="G35" s="9">
        <v>15765</v>
      </c>
      <c r="H35" s="9">
        <v>300</v>
      </c>
      <c r="I35" s="10">
        <v>0.46</v>
      </c>
      <c r="J35" s="10">
        <v>0.53</v>
      </c>
      <c r="K35" s="16">
        <v>0.01</v>
      </c>
    </row>
    <row r="36" spans="1:11" x14ac:dyDescent="0.35">
      <c r="A36" s="8" t="s">
        <v>174</v>
      </c>
      <c r="B36" s="11" t="s">
        <v>423</v>
      </c>
      <c r="C36" s="9">
        <v>7045</v>
      </c>
      <c r="D36" s="10">
        <v>1</v>
      </c>
      <c r="E36" s="9">
        <v>7015</v>
      </c>
      <c r="F36" s="9">
        <v>3340</v>
      </c>
      <c r="G36" s="9">
        <v>3595</v>
      </c>
      <c r="H36" s="9">
        <v>80</v>
      </c>
      <c r="I36" s="10">
        <v>0.48</v>
      </c>
      <c r="J36" s="10">
        <v>0.51</v>
      </c>
      <c r="K36" s="16">
        <v>0.01</v>
      </c>
    </row>
    <row r="37" spans="1:11" x14ac:dyDescent="0.35">
      <c r="A37" s="8" t="s">
        <v>174</v>
      </c>
      <c r="B37" s="11" t="s">
        <v>424</v>
      </c>
      <c r="C37" s="9">
        <v>225005</v>
      </c>
      <c r="D37" s="10">
        <v>1</v>
      </c>
      <c r="E37" s="9">
        <v>222450</v>
      </c>
      <c r="F37" s="9">
        <v>107570</v>
      </c>
      <c r="G37" s="9">
        <v>110205</v>
      </c>
      <c r="H37" s="9">
        <v>4680</v>
      </c>
      <c r="I37" s="10">
        <v>0.48</v>
      </c>
      <c r="J37" s="10">
        <v>0.5</v>
      </c>
      <c r="K37" s="16">
        <v>0.02</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325"/>
  <sheetViews>
    <sheetView workbookViewId="0"/>
  </sheetViews>
  <sheetFormatPr defaultColWidth="10.58203125" defaultRowHeight="15.5" x14ac:dyDescent="0.35"/>
  <cols>
    <col min="1" max="1" width="32.58203125" customWidth="1"/>
    <col min="2" max="16" width="16.58203125" customWidth="1"/>
  </cols>
  <sheetData>
    <row r="1" spans="1:16" ht="62" x14ac:dyDescent="0.35">
      <c r="A1" s="4" t="s">
        <v>285</v>
      </c>
      <c r="B1" s="4" t="s">
        <v>441</v>
      </c>
      <c r="C1" s="4" t="s">
        <v>391</v>
      </c>
      <c r="D1" s="4" t="s">
        <v>392</v>
      </c>
      <c r="E1" s="4" t="s">
        <v>393</v>
      </c>
      <c r="F1" s="4" t="s">
        <v>394</v>
      </c>
      <c r="G1" s="4" t="s">
        <v>395</v>
      </c>
      <c r="H1" s="4" t="s">
        <v>396</v>
      </c>
      <c r="I1" s="4" t="s">
        <v>397</v>
      </c>
      <c r="J1" s="4" t="s">
        <v>398</v>
      </c>
      <c r="K1" s="4" t="s">
        <v>399</v>
      </c>
      <c r="L1" s="4" t="s">
        <v>400</v>
      </c>
      <c r="M1" s="4" t="s">
        <v>401</v>
      </c>
      <c r="N1" s="4" t="s">
        <v>402</v>
      </c>
      <c r="O1" s="4" t="s">
        <v>403</v>
      </c>
      <c r="P1" s="24" t="s">
        <v>404</v>
      </c>
    </row>
    <row r="2" spans="1:16" x14ac:dyDescent="0.35">
      <c r="A2" s="8" t="s">
        <v>174</v>
      </c>
      <c r="B2" s="11" t="s">
        <v>416</v>
      </c>
      <c r="C2" s="9">
        <v>10675</v>
      </c>
      <c r="D2" s="64">
        <v>4072800</v>
      </c>
      <c r="E2" s="9">
        <v>10675</v>
      </c>
      <c r="F2" s="64">
        <v>4072800</v>
      </c>
      <c r="G2" s="9">
        <v>0</v>
      </c>
      <c r="H2" s="64">
        <v>0</v>
      </c>
      <c r="I2" s="9">
        <v>0</v>
      </c>
      <c r="J2" s="64">
        <v>0</v>
      </c>
      <c r="K2" s="9">
        <v>0</v>
      </c>
      <c r="L2" s="64">
        <v>0</v>
      </c>
      <c r="M2" s="10">
        <v>1</v>
      </c>
      <c r="N2" s="10">
        <v>0</v>
      </c>
      <c r="O2" s="10">
        <v>0</v>
      </c>
      <c r="P2" s="16">
        <v>0</v>
      </c>
    </row>
    <row r="3" spans="1:16" x14ac:dyDescent="0.35">
      <c r="A3" s="8" t="s">
        <v>174</v>
      </c>
      <c r="B3" s="11" t="s">
        <v>417</v>
      </c>
      <c r="C3" s="9">
        <v>160710</v>
      </c>
      <c r="D3" s="64">
        <v>22488810</v>
      </c>
      <c r="E3" s="9">
        <v>15880</v>
      </c>
      <c r="F3" s="64">
        <v>6639900</v>
      </c>
      <c r="G3" s="9">
        <v>31265</v>
      </c>
      <c r="H3" s="64">
        <v>8047000</v>
      </c>
      <c r="I3" s="9">
        <v>17875</v>
      </c>
      <c r="J3" s="64">
        <v>4542500</v>
      </c>
      <c r="K3" s="9">
        <v>95695</v>
      </c>
      <c r="L3" s="64">
        <v>3259410</v>
      </c>
      <c r="M3" s="10">
        <v>0.295253506077022</v>
      </c>
      <c r="N3" s="10">
        <v>0.35782240145209998</v>
      </c>
      <c r="O3" s="10">
        <v>0.201989344923097</v>
      </c>
      <c r="P3" s="16">
        <v>0.14493474754777999</v>
      </c>
    </row>
    <row r="4" spans="1:16" x14ac:dyDescent="0.35">
      <c r="A4" s="8" t="s">
        <v>174</v>
      </c>
      <c r="B4" s="11" t="s">
        <v>418</v>
      </c>
      <c r="C4" s="9">
        <v>434895</v>
      </c>
      <c r="D4" s="64">
        <v>29463352</v>
      </c>
      <c r="E4" s="9">
        <v>16320</v>
      </c>
      <c r="F4" s="64">
        <v>6944100</v>
      </c>
      <c r="G4" s="9">
        <v>21025</v>
      </c>
      <c r="H4" s="64">
        <v>5376500</v>
      </c>
      <c r="I4" s="9">
        <v>22570</v>
      </c>
      <c r="J4" s="64">
        <v>5743750</v>
      </c>
      <c r="K4" s="9">
        <v>374980</v>
      </c>
      <c r="L4" s="64">
        <v>11399002</v>
      </c>
      <c r="M4" s="10">
        <v>0.235686018272565</v>
      </c>
      <c r="N4" s="10">
        <v>0.18248093737740601</v>
      </c>
      <c r="O4" s="10">
        <v>0.194945575013759</v>
      </c>
      <c r="P4" s="16">
        <v>0.38688746933627</v>
      </c>
    </row>
    <row r="5" spans="1:16" x14ac:dyDescent="0.35">
      <c r="A5" s="8" t="s">
        <v>174</v>
      </c>
      <c r="B5" s="11" t="s">
        <v>419</v>
      </c>
      <c r="C5" s="9">
        <v>513245</v>
      </c>
      <c r="D5" s="64">
        <v>28490834</v>
      </c>
      <c r="E5" s="9">
        <v>14955</v>
      </c>
      <c r="F5" s="64">
        <v>6278103</v>
      </c>
      <c r="G5" s="9">
        <v>15465</v>
      </c>
      <c r="H5" s="64">
        <v>3966313</v>
      </c>
      <c r="I5" s="9">
        <v>17515</v>
      </c>
      <c r="J5" s="64">
        <v>4496130</v>
      </c>
      <c r="K5" s="9">
        <v>465305</v>
      </c>
      <c r="L5" s="64">
        <v>13750288</v>
      </c>
      <c r="M5" s="10">
        <v>0.22035518897683401</v>
      </c>
      <c r="N5" s="10">
        <v>0.13921363515040699</v>
      </c>
      <c r="O5" s="10">
        <v>0.15780970395267699</v>
      </c>
      <c r="P5" s="16">
        <v>0.48262147192008298</v>
      </c>
    </row>
    <row r="6" spans="1:16" x14ac:dyDescent="0.35">
      <c r="A6" s="8" t="s">
        <v>174</v>
      </c>
      <c r="B6" s="11" t="s">
        <v>420</v>
      </c>
      <c r="C6" s="9">
        <v>492200</v>
      </c>
      <c r="D6" s="64">
        <v>32151565</v>
      </c>
      <c r="E6" s="9">
        <v>15200</v>
      </c>
      <c r="F6" s="64">
        <v>6728255</v>
      </c>
      <c r="G6" s="9">
        <v>25860</v>
      </c>
      <c r="H6" s="64">
        <v>7010925</v>
      </c>
      <c r="I6" s="9">
        <v>21385</v>
      </c>
      <c r="J6" s="64">
        <v>5804114</v>
      </c>
      <c r="K6" s="9">
        <v>429755</v>
      </c>
      <c r="L6" s="64">
        <v>12608270</v>
      </c>
      <c r="M6" s="10">
        <v>0.209266798394625</v>
      </c>
      <c r="N6" s="10">
        <v>0.218058605290469</v>
      </c>
      <c r="O6" s="10">
        <v>0.18052353495241499</v>
      </c>
      <c r="P6" s="16">
        <v>0.392151061362491</v>
      </c>
    </row>
    <row r="7" spans="1:16" x14ac:dyDescent="0.35">
      <c r="A7" s="8" t="s">
        <v>174</v>
      </c>
      <c r="B7" s="11" t="s">
        <v>421</v>
      </c>
      <c r="C7" s="9">
        <v>466875</v>
      </c>
      <c r="D7" s="64">
        <v>35151335</v>
      </c>
      <c r="E7" s="9">
        <v>17450</v>
      </c>
      <c r="F7" s="64">
        <v>8593988</v>
      </c>
      <c r="G7" s="9">
        <v>23630</v>
      </c>
      <c r="H7" s="64">
        <v>7021497</v>
      </c>
      <c r="I7" s="9">
        <v>23245</v>
      </c>
      <c r="J7" s="64">
        <v>6925020</v>
      </c>
      <c r="K7" s="9">
        <v>402555</v>
      </c>
      <c r="L7" s="64">
        <v>12610830</v>
      </c>
      <c r="M7" s="10">
        <v>0.24448540214320799</v>
      </c>
      <c r="N7" s="10">
        <v>0.199750496245026</v>
      </c>
      <c r="O7" s="10">
        <v>0.197005903448668</v>
      </c>
      <c r="P7" s="16">
        <v>0.35875819816309901</v>
      </c>
    </row>
    <row r="8" spans="1:16" x14ac:dyDescent="0.35">
      <c r="A8" s="8" t="s">
        <v>174</v>
      </c>
      <c r="B8" s="11" t="s">
        <v>422</v>
      </c>
      <c r="C8" s="9">
        <v>513015</v>
      </c>
      <c r="D8" s="64">
        <v>35653109</v>
      </c>
      <c r="E8" s="9">
        <v>13670</v>
      </c>
      <c r="F8" s="64">
        <v>7236476</v>
      </c>
      <c r="G8" s="9">
        <v>18680</v>
      </c>
      <c r="H8" s="64">
        <v>5946095</v>
      </c>
      <c r="I8" s="9">
        <v>21180</v>
      </c>
      <c r="J8" s="64">
        <v>6774640</v>
      </c>
      <c r="K8" s="9">
        <v>459485</v>
      </c>
      <c r="L8" s="64">
        <v>15695898</v>
      </c>
      <c r="M8" s="10">
        <v>0.202969010645003</v>
      </c>
      <c r="N8" s="10">
        <v>0.166776346442573</v>
      </c>
      <c r="O8" s="10">
        <v>0.190015392753007</v>
      </c>
      <c r="P8" s="16">
        <v>0.44023925015941701</v>
      </c>
    </row>
    <row r="9" spans="1:16" x14ac:dyDescent="0.35">
      <c r="A9" s="8" t="s">
        <v>174</v>
      </c>
      <c r="B9" s="11" t="s">
        <v>423</v>
      </c>
      <c r="C9" s="9">
        <v>137685</v>
      </c>
      <c r="D9" s="64">
        <v>13073211</v>
      </c>
      <c r="E9" s="9">
        <v>3465</v>
      </c>
      <c r="F9" s="64">
        <v>1889847</v>
      </c>
      <c r="G9" s="9">
        <v>4570</v>
      </c>
      <c r="H9" s="64">
        <v>1479220</v>
      </c>
      <c r="I9" s="9">
        <v>17965</v>
      </c>
      <c r="J9" s="64">
        <v>5843381</v>
      </c>
      <c r="K9" s="9">
        <v>111685</v>
      </c>
      <c r="L9" s="64">
        <v>3860762</v>
      </c>
      <c r="M9" s="10">
        <v>0.144558752927016</v>
      </c>
      <c r="N9" s="10">
        <v>0.113148948076321</v>
      </c>
      <c r="O9" s="10">
        <v>0.44697370365970102</v>
      </c>
      <c r="P9" s="16">
        <v>0.29531859533696198</v>
      </c>
    </row>
    <row r="10" spans="1:16" x14ac:dyDescent="0.35">
      <c r="A10" s="27" t="s">
        <v>174</v>
      </c>
      <c r="B10" s="19" t="s">
        <v>424</v>
      </c>
      <c r="C10" s="28">
        <v>2729300</v>
      </c>
      <c r="D10" s="36">
        <v>200545014</v>
      </c>
      <c r="E10" s="28">
        <v>107610</v>
      </c>
      <c r="F10" s="36">
        <v>48383470</v>
      </c>
      <c r="G10" s="28">
        <v>140490</v>
      </c>
      <c r="H10" s="36">
        <v>38847550</v>
      </c>
      <c r="I10" s="28">
        <v>141740</v>
      </c>
      <c r="J10" s="36">
        <v>40129536</v>
      </c>
      <c r="K10" s="28">
        <v>2339460</v>
      </c>
      <c r="L10" s="36">
        <v>73184460</v>
      </c>
      <c r="M10" s="29">
        <v>0.241259897219679</v>
      </c>
      <c r="N10" s="29">
        <v>0.19370987544074</v>
      </c>
      <c r="O10" s="29">
        <v>0.200102384395177</v>
      </c>
      <c r="P10" s="30">
        <v>0.364927842944404</v>
      </c>
    </row>
    <row r="11" spans="1:16" x14ac:dyDescent="0.35">
      <c r="A11" s="5" t="s">
        <v>286</v>
      </c>
      <c r="B11" t="s">
        <v>416</v>
      </c>
      <c r="C11" s="6">
        <v>300</v>
      </c>
      <c r="D11" s="12">
        <v>118500</v>
      </c>
      <c r="E11" s="6">
        <v>300</v>
      </c>
      <c r="F11" s="12">
        <v>118500</v>
      </c>
      <c r="G11" s="6">
        <v>0</v>
      </c>
      <c r="H11" s="12">
        <v>0</v>
      </c>
      <c r="I11" s="6">
        <v>0</v>
      </c>
      <c r="J11" s="12">
        <v>0</v>
      </c>
      <c r="K11" s="6">
        <v>0</v>
      </c>
      <c r="L11" s="12">
        <v>0</v>
      </c>
      <c r="M11" s="7">
        <v>1</v>
      </c>
      <c r="N11" s="7">
        <v>0</v>
      </c>
      <c r="O11" s="7">
        <v>0</v>
      </c>
      <c r="P11" s="15">
        <v>0</v>
      </c>
    </row>
    <row r="12" spans="1:16" x14ac:dyDescent="0.35">
      <c r="A12" s="5" t="s">
        <v>286</v>
      </c>
      <c r="B12" t="s">
        <v>417</v>
      </c>
      <c r="C12" s="6">
        <v>4285</v>
      </c>
      <c r="D12" s="12">
        <v>627139</v>
      </c>
      <c r="E12" s="6">
        <v>460</v>
      </c>
      <c r="F12" s="12">
        <v>198900</v>
      </c>
      <c r="G12" s="6">
        <v>870</v>
      </c>
      <c r="H12" s="12">
        <v>224250</v>
      </c>
      <c r="I12" s="6">
        <v>460</v>
      </c>
      <c r="J12" s="12">
        <v>115750</v>
      </c>
      <c r="K12" s="6">
        <v>2495</v>
      </c>
      <c r="L12" s="12">
        <v>88239</v>
      </c>
      <c r="M12" s="7">
        <v>0.31715482305742698</v>
      </c>
      <c r="N12" s="7">
        <v>0.35757651619219699</v>
      </c>
      <c r="O12" s="7">
        <v>0.18456848048716501</v>
      </c>
      <c r="P12" s="15">
        <v>0.14070018026321099</v>
      </c>
    </row>
    <row r="13" spans="1:16" x14ac:dyDescent="0.35">
      <c r="A13" s="5" t="s">
        <v>286</v>
      </c>
      <c r="B13" t="s">
        <v>418</v>
      </c>
      <c r="C13" s="6">
        <v>13045</v>
      </c>
      <c r="D13" s="12">
        <v>909820</v>
      </c>
      <c r="E13" s="6">
        <v>525</v>
      </c>
      <c r="F13" s="12">
        <v>234000</v>
      </c>
      <c r="G13" s="6">
        <v>650</v>
      </c>
      <c r="H13" s="12">
        <v>166500</v>
      </c>
      <c r="I13" s="6">
        <v>665</v>
      </c>
      <c r="J13" s="12">
        <v>168750</v>
      </c>
      <c r="K13" s="6">
        <v>11205</v>
      </c>
      <c r="L13" s="12">
        <v>340570</v>
      </c>
      <c r="M13" s="7">
        <v>0.257193871971309</v>
      </c>
      <c r="N13" s="7">
        <v>0.18300333197958499</v>
      </c>
      <c r="O13" s="7">
        <v>0.18547634997930901</v>
      </c>
      <c r="P13" s="15">
        <v>0.37432644606979698</v>
      </c>
    </row>
    <row r="14" spans="1:16" x14ac:dyDescent="0.35">
      <c r="A14" s="5" t="s">
        <v>286</v>
      </c>
      <c r="B14" t="s">
        <v>419</v>
      </c>
      <c r="C14" s="6">
        <v>16575</v>
      </c>
      <c r="D14" s="12">
        <v>917987</v>
      </c>
      <c r="E14" s="6">
        <v>470</v>
      </c>
      <c r="F14" s="12">
        <v>204756</v>
      </c>
      <c r="G14" s="6">
        <v>520</v>
      </c>
      <c r="H14" s="12">
        <v>133463</v>
      </c>
      <c r="I14" s="6">
        <v>520</v>
      </c>
      <c r="J14" s="12">
        <v>134495</v>
      </c>
      <c r="K14" s="6">
        <v>15065</v>
      </c>
      <c r="L14" s="12">
        <v>445274</v>
      </c>
      <c r="M14" s="7">
        <v>0.22304884953467499</v>
      </c>
      <c r="N14" s="7">
        <v>0.14538600617819</v>
      </c>
      <c r="O14" s="7">
        <v>0.14651074946847001</v>
      </c>
      <c r="P14" s="15">
        <v>0.48505439481866403</v>
      </c>
    </row>
    <row r="15" spans="1:16" x14ac:dyDescent="0.35">
      <c r="A15" s="5" t="s">
        <v>286</v>
      </c>
      <c r="B15" t="s">
        <v>420</v>
      </c>
      <c r="C15" s="6">
        <v>15310</v>
      </c>
      <c r="D15" s="12">
        <v>1010314</v>
      </c>
      <c r="E15" s="6">
        <v>470</v>
      </c>
      <c r="F15" s="12">
        <v>213255</v>
      </c>
      <c r="G15" s="6">
        <v>845</v>
      </c>
      <c r="H15" s="12">
        <v>231426</v>
      </c>
      <c r="I15" s="6">
        <v>680</v>
      </c>
      <c r="J15" s="12">
        <v>184057</v>
      </c>
      <c r="K15" s="6">
        <v>13315</v>
      </c>
      <c r="L15" s="12">
        <v>381576</v>
      </c>
      <c r="M15" s="7">
        <v>0.21107762701659499</v>
      </c>
      <c r="N15" s="7">
        <v>0.229063820118867</v>
      </c>
      <c r="O15" s="7">
        <v>0.182178389418298</v>
      </c>
      <c r="P15" s="15">
        <v>0.37768016344624</v>
      </c>
    </row>
    <row r="16" spans="1:16" x14ac:dyDescent="0.35">
      <c r="A16" s="5" t="s">
        <v>286</v>
      </c>
      <c r="B16" t="s">
        <v>421</v>
      </c>
      <c r="C16" s="6">
        <v>14600</v>
      </c>
      <c r="D16" s="12">
        <v>1108787</v>
      </c>
      <c r="E16" s="6">
        <v>500</v>
      </c>
      <c r="F16" s="12">
        <v>247083</v>
      </c>
      <c r="G16" s="6">
        <v>790</v>
      </c>
      <c r="H16" s="12">
        <v>237740</v>
      </c>
      <c r="I16" s="6">
        <v>785</v>
      </c>
      <c r="J16" s="12">
        <v>232943</v>
      </c>
      <c r="K16" s="6">
        <v>12525</v>
      </c>
      <c r="L16" s="12">
        <v>391022</v>
      </c>
      <c r="M16" s="7">
        <v>0.22284054531822101</v>
      </c>
      <c r="N16" s="7">
        <v>0.21441462924206101</v>
      </c>
      <c r="O16" s="7">
        <v>0.210087740441146</v>
      </c>
      <c r="P16" s="15">
        <v>0.35265708499857201</v>
      </c>
    </row>
    <row r="17" spans="1:16" x14ac:dyDescent="0.35">
      <c r="A17" s="5" t="s">
        <v>286</v>
      </c>
      <c r="B17" t="s">
        <v>422</v>
      </c>
      <c r="C17" s="6">
        <v>16000</v>
      </c>
      <c r="D17" s="12">
        <v>1148992</v>
      </c>
      <c r="E17" s="6">
        <v>455</v>
      </c>
      <c r="F17" s="12">
        <v>248027</v>
      </c>
      <c r="G17" s="6">
        <v>595</v>
      </c>
      <c r="H17" s="12">
        <v>189003</v>
      </c>
      <c r="I17" s="6">
        <v>710</v>
      </c>
      <c r="J17" s="12">
        <v>228900</v>
      </c>
      <c r="K17" s="6">
        <v>14240</v>
      </c>
      <c r="L17" s="12">
        <v>483063</v>
      </c>
      <c r="M17" s="7">
        <v>0.21586474375287401</v>
      </c>
      <c r="N17" s="7">
        <v>0.16449425601074499</v>
      </c>
      <c r="O17" s="7">
        <v>0.19921789735075701</v>
      </c>
      <c r="P17" s="15">
        <v>0.42042310288562401</v>
      </c>
    </row>
    <row r="18" spans="1:16" x14ac:dyDescent="0.35">
      <c r="A18" s="5" t="s">
        <v>286</v>
      </c>
      <c r="B18" t="s">
        <v>423</v>
      </c>
      <c r="C18" s="6">
        <v>4250</v>
      </c>
      <c r="D18" s="12">
        <v>407267</v>
      </c>
      <c r="E18" s="6">
        <v>100</v>
      </c>
      <c r="F18" s="12">
        <v>54479</v>
      </c>
      <c r="G18" s="6">
        <v>130</v>
      </c>
      <c r="H18" s="12">
        <v>41169</v>
      </c>
      <c r="I18" s="6">
        <v>595</v>
      </c>
      <c r="J18" s="12">
        <v>193468</v>
      </c>
      <c r="K18" s="6">
        <v>3425</v>
      </c>
      <c r="L18" s="12">
        <v>118152</v>
      </c>
      <c r="M18" s="7">
        <v>0.13376621861934601</v>
      </c>
      <c r="N18" s="7">
        <v>0.101084975528968</v>
      </c>
      <c r="O18" s="7">
        <v>0.47504016097537899</v>
      </c>
      <c r="P18" s="15">
        <v>0.290108644876307</v>
      </c>
    </row>
    <row r="19" spans="1:16" x14ac:dyDescent="0.35">
      <c r="A19" s="5" t="s">
        <v>286</v>
      </c>
      <c r="B19" t="s">
        <v>424</v>
      </c>
      <c r="C19" s="6">
        <v>84360</v>
      </c>
      <c r="D19" s="12">
        <v>6248806</v>
      </c>
      <c r="E19" s="6">
        <v>3280</v>
      </c>
      <c r="F19" s="12">
        <v>1518999</v>
      </c>
      <c r="G19" s="6">
        <v>4405</v>
      </c>
      <c r="H19" s="12">
        <v>1223550</v>
      </c>
      <c r="I19" s="6">
        <v>4410</v>
      </c>
      <c r="J19" s="12">
        <v>1258363</v>
      </c>
      <c r="K19" s="6">
        <v>72265</v>
      </c>
      <c r="L19" s="12">
        <v>2247894</v>
      </c>
      <c r="M19" s="7">
        <v>0.243086271422532</v>
      </c>
      <c r="N19" s="7">
        <v>0.19580545640861799</v>
      </c>
      <c r="O19" s="7">
        <v>0.20137656853560301</v>
      </c>
      <c r="P19" s="15">
        <v>0.35973170363324802</v>
      </c>
    </row>
    <row r="20" spans="1:16" x14ac:dyDescent="0.35">
      <c r="A20" s="5" t="s">
        <v>287</v>
      </c>
      <c r="B20" t="s">
        <v>416</v>
      </c>
      <c r="C20" s="6">
        <v>280</v>
      </c>
      <c r="D20" s="12">
        <v>102000</v>
      </c>
      <c r="E20" s="6">
        <v>280</v>
      </c>
      <c r="F20" s="12">
        <v>102000</v>
      </c>
      <c r="G20" s="6">
        <v>0</v>
      </c>
      <c r="H20" s="12">
        <v>0</v>
      </c>
      <c r="I20" s="6">
        <v>0</v>
      </c>
      <c r="J20" s="12">
        <v>0</v>
      </c>
      <c r="K20" s="6">
        <v>0</v>
      </c>
      <c r="L20" s="12">
        <v>0</v>
      </c>
      <c r="M20" s="7">
        <v>1</v>
      </c>
      <c r="N20" s="7">
        <v>0</v>
      </c>
      <c r="O20" s="7">
        <v>0</v>
      </c>
      <c r="P20" s="15">
        <v>0</v>
      </c>
    </row>
    <row r="21" spans="1:16" x14ac:dyDescent="0.35">
      <c r="A21" s="5" t="s">
        <v>287</v>
      </c>
      <c r="B21" t="s">
        <v>417</v>
      </c>
      <c r="C21" s="6">
        <v>3930</v>
      </c>
      <c r="D21" s="12">
        <v>546672</v>
      </c>
      <c r="E21" s="6">
        <v>400</v>
      </c>
      <c r="F21" s="12">
        <v>164100</v>
      </c>
      <c r="G21" s="6">
        <v>740</v>
      </c>
      <c r="H21" s="12">
        <v>190500</v>
      </c>
      <c r="I21" s="6">
        <v>440</v>
      </c>
      <c r="J21" s="12">
        <v>111500</v>
      </c>
      <c r="K21" s="6">
        <v>2345</v>
      </c>
      <c r="L21" s="12">
        <v>80572</v>
      </c>
      <c r="M21" s="7">
        <v>0.300180272796369</v>
      </c>
      <c r="N21" s="7">
        <v>0.34847252874898399</v>
      </c>
      <c r="O21" s="7">
        <v>0.203961611315022</v>
      </c>
      <c r="P21" s="15">
        <v>0.14738558713962599</v>
      </c>
    </row>
    <row r="22" spans="1:16" x14ac:dyDescent="0.35">
      <c r="A22" s="5" t="s">
        <v>287</v>
      </c>
      <c r="B22" t="s">
        <v>418</v>
      </c>
      <c r="C22" s="6">
        <v>11475</v>
      </c>
      <c r="D22" s="12">
        <v>810568</v>
      </c>
      <c r="E22" s="6">
        <v>440</v>
      </c>
      <c r="F22" s="12">
        <v>184200</v>
      </c>
      <c r="G22" s="6">
        <v>650</v>
      </c>
      <c r="H22" s="12">
        <v>167500</v>
      </c>
      <c r="I22" s="6">
        <v>635</v>
      </c>
      <c r="J22" s="12">
        <v>161750</v>
      </c>
      <c r="K22" s="6">
        <v>9750</v>
      </c>
      <c r="L22" s="12">
        <v>297118</v>
      </c>
      <c r="M22" s="7">
        <v>0.227248193395368</v>
      </c>
      <c r="N22" s="7">
        <v>0.20664534415702601</v>
      </c>
      <c r="O22" s="7">
        <v>0.199551548760591</v>
      </c>
      <c r="P22" s="15">
        <v>0.36655491368701598</v>
      </c>
    </row>
    <row r="23" spans="1:16" x14ac:dyDescent="0.35">
      <c r="A23" s="5" t="s">
        <v>287</v>
      </c>
      <c r="B23" t="s">
        <v>419</v>
      </c>
      <c r="C23" s="6">
        <v>13810</v>
      </c>
      <c r="D23" s="12">
        <v>789614</v>
      </c>
      <c r="E23" s="6">
        <v>405</v>
      </c>
      <c r="F23" s="12">
        <v>167451</v>
      </c>
      <c r="G23" s="6">
        <v>480</v>
      </c>
      <c r="H23" s="12">
        <v>124675</v>
      </c>
      <c r="I23" s="6">
        <v>520</v>
      </c>
      <c r="J23" s="12">
        <v>133473</v>
      </c>
      <c r="K23" s="6">
        <v>12405</v>
      </c>
      <c r="L23" s="12">
        <v>364015</v>
      </c>
      <c r="M23" s="7">
        <v>0.21206697578404601</v>
      </c>
      <c r="N23" s="7">
        <v>0.157893653700939</v>
      </c>
      <c r="O23" s="7">
        <v>0.16903517700901199</v>
      </c>
      <c r="P23" s="15">
        <v>0.46100419350600202</v>
      </c>
    </row>
    <row r="24" spans="1:16" x14ac:dyDescent="0.35">
      <c r="A24" s="5" t="s">
        <v>287</v>
      </c>
      <c r="B24" t="s">
        <v>420</v>
      </c>
      <c r="C24" s="6">
        <v>13020</v>
      </c>
      <c r="D24" s="12">
        <v>913673</v>
      </c>
      <c r="E24" s="6">
        <v>425</v>
      </c>
      <c r="F24" s="12">
        <v>191227</v>
      </c>
      <c r="G24" s="6">
        <v>755</v>
      </c>
      <c r="H24" s="12">
        <v>204780</v>
      </c>
      <c r="I24" s="6">
        <v>685</v>
      </c>
      <c r="J24" s="12">
        <v>186188</v>
      </c>
      <c r="K24" s="6">
        <v>11155</v>
      </c>
      <c r="L24" s="12">
        <v>331478</v>
      </c>
      <c r="M24" s="7">
        <v>0.20929424422085399</v>
      </c>
      <c r="N24" s="7">
        <v>0.22412838072264399</v>
      </c>
      <c r="O24" s="7">
        <v>0.20378018174992599</v>
      </c>
      <c r="P24" s="15">
        <v>0.362797193306577</v>
      </c>
    </row>
    <row r="25" spans="1:16" x14ac:dyDescent="0.35">
      <c r="A25" s="5" t="s">
        <v>287</v>
      </c>
      <c r="B25" t="s">
        <v>421</v>
      </c>
      <c r="C25" s="6">
        <v>12415</v>
      </c>
      <c r="D25" s="12">
        <v>984575</v>
      </c>
      <c r="E25" s="6">
        <v>475</v>
      </c>
      <c r="F25" s="12">
        <v>225676</v>
      </c>
      <c r="G25" s="6">
        <v>715</v>
      </c>
      <c r="H25" s="12">
        <v>212197</v>
      </c>
      <c r="I25" s="6">
        <v>740</v>
      </c>
      <c r="J25" s="12">
        <v>221522</v>
      </c>
      <c r="K25" s="6">
        <v>10480</v>
      </c>
      <c r="L25" s="12">
        <v>325180</v>
      </c>
      <c r="M25" s="7">
        <v>0.22921162367696099</v>
      </c>
      <c r="N25" s="7">
        <v>0.215521349138666</v>
      </c>
      <c r="O25" s="7">
        <v>0.22499239138598801</v>
      </c>
      <c r="P25" s="15">
        <v>0.33027463579838501</v>
      </c>
    </row>
    <row r="26" spans="1:16" x14ac:dyDescent="0.35">
      <c r="A26" s="5" t="s">
        <v>287</v>
      </c>
      <c r="B26" t="s">
        <v>422</v>
      </c>
      <c r="C26" s="6">
        <v>13590</v>
      </c>
      <c r="D26" s="12">
        <v>984599</v>
      </c>
      <c r="E26" s="6">
        <v>365</v>
      </c>
      <c r="F26" s="12">
        <v>189803</v>
      </c>
      <c r="G26" s="6">
        <v>565</v>
      </c>
      <c r="H26" s="12">
        <v>178770</v>
      </c>
      <c r="I26" s="6">
        <v>650</v>
      </c>
      <c r="J26" s="12">
        <v>208480</v>
      </c>
      <c r="K26" s="6">
        <v>12010</v>
      </c>
      <c r="L26" s="12">
        <v>407546</v>
      </c>
      <c r="M26" s="7">
        <v>0.19277209630779299</v>
      </c>
      <c r="N26" s="7">
        <v>0.181565965733578</v>
      </c>
      <c r="O26" s="7">
        <v>0.211741282203641</v>
      </c>
      <c r="P26" s="15">
        <v>0.41392065575498699</v>
      </c>
    </row>
    <row r="27" spans="1:16" x14ac:dyDescent="0.35">
      <c r="A27" s="5" t="s">
        <v>287</v>
      </c>
      <c r="B27" t="s">
        <v>423</v>
      </c>
      <c r="C27" s="6">
        <v>3700</v>
      </c>
      <c r="D27" s="12">
        <v>368696</v>
      </c>
      <c r="E27" s="6">
        <v>75</v>
      </c>
      <c r="F27" s="12">
        <v>42340</v>
      </c>
      <c r="G27" s="6">
        <v>135</v>
      </c>
      <c r="H27" s="12">
        <v>43061</v>
      </c>
      <c r="I27" s="6">
        <v>550</v>
      </c>
      <c r="J27" s="12">
        <v>180228</v>
      </c>
      <c r="K27" s="6">
        <v>2935</v>
      </c>
      <c r="L27" s="12">
        <v>103068</v>
      </c>
      <c r="M27" s="7">
        <v>0.11483662438797899</v>
      </c>
      <c r="N27" s="7">
        <v>0.11679162042265701</v>
      </c>
      <c r="O27" s="7">
        <v>0.48882386700819402</v>
      </c>
      <c r="P27" s="15">
        <v>0.27954788818116999</v>
      </c>
    </row>
    <row r="28" spans="1:16" x14ac:dyDescent="0.35">
      <c r="A28" s="5" t="s">
        <v>287</v>
      </c>
      <c r="B28" t="s">
        <v>424</v>
      </c>
      <c r="C28" s="6">
        <v>72220</v>
      </c>
      <c r="D28" s="12">
        <v>5500396</v>
      </c>
      <c r="E28" s="6">
        <v>2870</v>
      </c>
      <c r="F28" s="12">
        <v>1266797</v>
      </c>
      <c r="G28" s="6">
        <v>4040</v>
      </c>
      <c r="H28" s="12">
        <v>1121482</v>
      </c>
      <c r="I28" s="6">
        <v>4225</v>
      </c>
      <c r="J28" s="12">
        <v>1203141</v>
      </c>
      <c r="K28" s="6">
        <v>61085</v>
      </c>
      <c r="L28" s="12">
        <v>1908977</v>
      </c>
      <c r="M28" s="7">
        <v>0.23031006246831501</v>
      </c>
      <c r="N28" s="7">
        <v>0.20389118497085801</v>
      </c>
      <c r="O28" s="7">
        <v>0.21873709666873201</v>
      </c>
      <c r="P28" s="15">
        <v>0.34706165589209498</v>
      </c>
    </row>
    <row r="29" spans="1:16" x14ac:dyDescent="0.35">
      <c r="A29" s="5" t="s">
        <v>288</v>
      </c>
      <c r="B29" t="s">
        <v>416</v>
      </c>
      <c r="C29" s="6">
        <v>220</v>
      </c>
      <c r="D29" s="12">
        <v>85800</v>
      </c>
      <c r="E29" s="6">
        <v>220</v>
      </c>
      <c r="F29" s="12">
        <v>85800</v>
      </c>
      <c r="G29" s="6">
        <v>0</v>
      </c>
      <c r="H29" s="12">
        <v>0</v>
      </c>
      <c r="I29" s="6">
        <v>0</v>
      </c>
      <c r="J29" s="12">
        <v>0</v>
      </c>
      <c r="K29" s="6">
        <v>0</v>
      </c>
      <c r="L29" s="12">
        <v>0</v>
      </c>
      <c r="M29" s="7">
        <v>1</v>
      </c>
      <c r="N29" s="7">
        <v>0</v>
      </c>
      <c r="O29" s="7">
        <v>0</v>
      </c>
      <c r="P29" s="15">
        <v>0</v>
      </c>
    </row>
    <row r="30" spans="1:16" x14ac:dyDescent="0.35">
      <c r="A30" s="5" t="s">
        <v>288</v>
      </c>
      <c r="B30" t="s">
        <v>417</v>
      </c>
      <c r="C30" s="6">
        <v>3415</v>
      </c>
      <c r="D30" s="12">
        <v>466613</v>
      </c>
      <c r="E30" s="6">
        <v>335</v>
      </c>
      <c r="F30" s="12">
        <v>140400</v>
      </c>
      <c r="G30" s="6">
        <v>610</v>
      </c>
      <c r="H30" s="12">
        <v>159250</v>
      </c>
      <c r="I30" s="6">
        <v>370</v>
      </c>
      <c r="J30" s="12">
        <v>94250</v>
      </c>
      <c r="K30" s="6">
        <v>2100</v>
      </c>
      <c r="L30" s="12">
        <v>72713</v>
      </c>
      <c r="M30" s="7">
        <v>0.30089158419740503</v>
      </c>
      <c r="N30" s="7">
        <v>0.34128906540909398</v>
      </c>
      <c r="O30" s="7">
        <v>0.20198740605844301</v>
      </c>
      <c r="P30" s="15">
        <v>0.15583194433505701</v>
      </c>
    </row>
    <row r="31" spans="1:16" x14ac:dyDescent="0.35">
      <c r="A31" s="5" t="s">
        <v>288</v>
      </c>
      <c r="B31" t="s">
        <v>418</v>
      </c>
      <c r="C31" s="6">
        <v>8960</v>
      </c>
      <c r="D31" s="12">
        <v>611458</v>
      </c>
      <c r="E31" s="6">
        <v>325</v>
      </c>
      <c r="F31" s="12">
        <v>141600</v>
      </c>
      <c r="G31" s="6">
        <v>420</v>
      </c>
      <c r="H31" s="12">
        <v>107750</v>
      </c>
      <c r="I31" s="6">
        <v>485</v>
      </c>
      <c r="J31" s="12">
        <v>125000</v>
      </c>
      <c r="K31" s="6">
        <v>7735</v>
      </c>
      <c r="L31" s="12">
        <v>237108</v>
      </c>
      <c r="M31" s="7">
        <v>0.23157782838545601</v>
      </c>
      <c r="N31" s="7">
        <v>0.17621829808285899</v>
      </c>
      <c r="O31" s="7">
        <v>0.20442958014252799</v>
      </c>
      <c r="P31" s="15">
        <v>0.38777429338915598</v>
      </c>
    </row>
    <row r="32" spans="1:16" x14ac:dyDescent="0.35">
      <c r="A32" s="5" t="s">
        <v>288</v>
      </c>
      <c r="B32" t="s">
        <v>419</v>
      </c>
      <c r="C32" s="6">
        <v>10720</v>
      </c>
      <c r="D32" s="12">
        <v>578833</v>
      </c>
      <c r="E32" s="6">
        <v>310</v>
      </c>
      <c r="F32" s="12">
        <v>130026</v>
      </c>
      <c r="G32" s="6">
        <v>335</v>
      </c>
      <c r="H32" s="12">
        <v>85393</v>
      </c>
      <c r="I32" s="6">
        <v>315</v>
      </c>
      <c r="J32" s="12">
        <v>80740</v>
      </c>
      <c r="K32" s="6">
        <v>9760</v>
      </c>
      <c r="L32" s="12">
        <v>282674</v>
      </c>
      <c r="M32" s="7">
        <v>0.22463493324925601</v>
      </c>
      <c r="N32" s="7">
        <v>0.14752540674547501</v>
      </c>
      <c r="O32" s="7">
        <v>0.139487675622913</v>
      </c>
      <c r="P32" s="15">
        <v>0.488351984382356</v>
      </c>
    </row>
    <row r="33" spans="1:16" x14ac:dyDescent="0.35">
      <c r="A33" s="5" t="s">
        <v>288</v>
      </c>
      <c r="B33" t="s">
        <v>420</v>
      </c>
      <c r="C33" s="6">
        <v>10035</v>
      </c>
      <c r="D33" s="12">
        <v>654282</v>
      </c>
      <c r="E33" s="6">
        <v>295</v>
      </c>
      <c r="F33" s="12">
        <v>136261</v>
      </c>
      <c r="G33" s="6">
        <v>540</v>
      </c>
      <c r="H33" s="12">
        <v>146097</v>
      </c>
      <c r="I33" s="6">
        <v>460</v>
      </c>
      <c r="J33" s="12">
        <v>126083</v>
      </c>
      <c r="K33" s="6">
        <v>8740</v>
      </c>
      <c r="L33" s="12">
        <v>245841</v>
      </c>
      <c r="M33" s="7">
        <v>0.20826083976156201</v>
      </c>
      <c r="N33" s="7">
        <v>0.22329281029598599</v>
      </c>
      <c r="O33" s="7">
        <v>0.19270485982232599</v>
      </c>
      <c r="P33" s="15">
        <v>0.37574149012012598</v>
      </c>
    </row>
    <row r="34" spans="1:16" x14ac:dyDescent="0.35">
      <c r="A34" s="5" t="s">
        <v>288</v>
      </c>
      <c r="B34" t="s">
        <v>421</v>
      </c>
      <c r="C34" s="6">
        <v>9140</v>
      </c>
      <c r="D34" s="12">
        <v>711622</v>
      </c>
      <c r="E34" s="6">
        <v>355</v>
      </c>
      <c r="F34" s="12">
        <v>173024</v>
      </c>
      <c r="G34" s="6">
        <v>530</v>
      </c>
      <c r="H34" s="12">
        <v>156712</v>
      </c>
      <c r="I34" s="6">
        <v>470</v>
      </c>
      <c r="J34" s="12">
        <v>140362</v>
      </c>
      <c r="K34" s="6">
        <v>7790</v>
      </c>
      <c r="L34" s="12">
        <v>241524</v>
      </c>
      <c r="M34" s="7">
        <v>0.243140052984609</v>
      </c>
      <c r="N34" s="7">
        <v>0.22021818473086299</v>
      </c>
      <c r="O34" s="7">
        <v>0.19724200391570401</v>
      </c>
      <c r="P34" s="15">
        <v>0.33939975836882402</v>
      </c>
    </row>
    <row r="35" spans="1:16" x14ac:dyDescent="0.35">
      <c r="A35" s="5" t="s">
        <v>288</v>
      </c>
      <c r="B35" t="s">
        <v>422</v>
      </c>
      <c r="C35" s="6">
        <v>9960</v>
      </c>
      <c r="D35" s="12">
        <v>690699</v>
      </c>
      <c r="E35" s="6">
        <v>255</v>
      </c>
      <c r="F35" s="12">
        <v>132631</v>
      </c>
      <c r="G35" s="6">
        <v>365</v>
      </c>
      <c r="H35" s="12">
        <v>116090</v>
      </c>
      <c r="I35" s="6">
        <v>435</v>
      </c>
      <c r="J35" s="12">
        <v>140225</v>
      </c>
      <c r="K35" s="6">
        <v>8905</v>
      </c>
      <c r="L35" s="12">
        <v>301753</v>
      </c>
      <c r="M35" s="7">
        <v>0.192024531661211</v>
      </c>
      <c r="N35" s="7">
        <v>0.16807568561859601</v>
      </c>
      <c r="O35" s="7">
        <v>0.20301882476345501</v>
      </c>
      <c r="P35" s="15">
        <v>0.43688095795673698</v>
      </c>
    </row>
    <row r="36" spans="1:16" x14ac:dyDescent="0.35">
      <c r="A36" s="5" t="s">
        <v>288</v>
      </c>
      <c r="B36" t="s">
        <v>423</v>
      </c>
      <c r="C36" s="6">
        <v>2750</v>
      </c>
      <c r="D36" s="12">
        <v>270590</v>
      </c>
      <c r="E36" s="6">
        <v>65</v>
      </c>
      <c r="F36" s="12">
        <v>35100</v>
      </c>
      <c r="G36" s="6">
        <v>115</v>
      </c>
      <c r="H36" s="12">
        <v>37006</v>
      </c>
      <c r="I36" s="6">
        <v>385</v>
      </c>
      <c r="J36" s="12">
        <v>124082</v>
      </c>
      <c r="K36" s="6">
        <v>2190</v>
      </c>
      <c r="L36" s="12">
        <v>74402</v>
      </c>
      <c r="M36" s="7">
        <v>0.12971587810851001</v>
      </c>
      <c r="N36" s="7">
        <v>0.13675993389996</v>
      </c>
      <c r="O36" s="7">
        <v>0.45856265488154901</v>
      </c>
      <c r="P36" s="15">
        <v>0.274961533109982</v>
      </c>
    </row>
    <row r="37" spans="1:16" x14ac:dyDescent="0.35">
      <c r="A37" s="5" t="s">
        <v>288</v>
      </c>
      <c r="B37" t="s">
        <v>424</v>
      </c>
      <c r="C37" s="6">
        <v>55210</v>
      </c>
      <c r="D37" s="12">
        <v>4069896</v>
      </c>
      <c r="E37" s="6">
        <v>2165</v>
      </c>
      <c r="F37" s="12">
        <v>974842</v>
      </c>
      <c r="G37" s="6">
        <v>2910</v>
      </c>
      <c r="H37" s="12">
        <v>808297</v>
      </c>
      <c r="I37" s="6">
        <v>2920</v>
      </c>
      <c r="J37" s="12">
        <v>830742</v>
      </c>
      <c r="K37" s="6">
        <v>47215</v>
      </c>
      <c r="L37" s="12">
        <v>1456015</v>
      </c>
      <c r="M37" s="7">
        <v>0.239525049317903</v>
      </c>
      <c r="N37" s="7">
        <v>0.19860374819137</v>
      </c>
      <c r="O37" s="7">
        <v>0.204118815068074</v>
      </c>
      <c r="P37" s="15">
        <v>0.35775238742265197</v>
      </c>
    </row>
    <row r="38" spans="1:16" x14ac:dyDescent="0.35">
      <c r="A38" s="5" t="s">
        <v>289</v>
      </c>
      <c r="B38" t="s">
        <v>416</v>
      </c>
      <c r="C38" s="6">
        <v>140</v>
      </c>
      <c r="D38" s="12">
        <v>51900</v>
      </c>
      <c r="E38" s="6">
        <v>140</v>
      </c>
      <c r="F38" s="12">
        <v>51900</v>
      </c>
      <c r="G38" s="6">
        <v>0</v>
      </c>
      <c r="H38" s="12">
        <v>0</v>
      </c>
      <c r="I38" s="6">
        <v>0</v>
      </c>
      <c r="J38" s="12">
        <v>0</v>
      </c>
      <c r="K38" s="6">
        <v>0</v>
      </c>
      <c r="L38" s="12">
        <v>0</v>
      </c>
      <c r="M38" s="7">
        <v>1</v>
      </c>
      <c r="N38" s="7">
        <v>0</v>
      </c>
      <c r="O38" s="7">
        <v>0</v>
      </c>
      <c r="P38" s="15">
        <v>0</v>
      </c>
    </row>
    <row r="39" spans="1:16" x14ac:dyDescent="0.35">
      <c r="A39" s="5" t="s">
        <v>289</v>
      </c>
      <c r="B39" t="s">
        <v>417</v>
      </c>
      <c r="C39" s="6">
        <v>1625</v>
      </c>
      <c r="D39" s="12">
        <v>246272</v>
      </c>
      <c r="E39" s="6">
        <v>175</v>
      </c>
      <c r="F39" s="12">
        <v>68100</v>
      </c>
      <c r="G39" s="6">
        <v>360</v>
      </c>
      <c r="H39" s="12">
        <v>93000</v>
      </c>
      <c r="I39" s="6">
        <v>220</v>
      </c>
      <c r="J39" s="12">
        <v>56000</v>
      </c>
      <c r="K39" s="6">
        <v>875</v>
      </c>
      <c r="L39" s="12">
        <v>29172</v>
      </c>
      <c r="M39" s="7">
        <v>0.27652351871101899</v>
      </c>
      <c r="N39" s="7">
        <v>0.37763123700623702</v>
      </c>
      <c r="O39" s="7">
        <v>0.22739085239085199</v>
      </c>
      <c r="P39" s="15">
        <v>0.118454391891892</v>
      </c>
    </row>
    <row r="40" spans="1:16" x14ac:dyDescent="0.35">
      <c r="A40" s="5" t="s">
        <v>289</v>
      </c>
      <c r="B40" t="s">
        <v>418</v>
      </c>
      <c r="C40" s="6">
        <v>4610</v>
      </c>
      <c r="D40" s="12">
        <v>356557</v>
      </c>
      <c r="E40" s="6">
        <v>205</v>
      </c>
      <c r="F40" s="12">
        <v>86100</v>
      </c>
      <c r="G40" s="6">
        <v>285</v>
      </c>
      <c r="H40" s="12">
        <v>74250</v>
      </c>
      <c r="I40" s="6">
        <v>310</v>
      </c>
      <c r="J40" s="12">
        <v>79000</v>
      </c>
      <c r="K40" s="6">
        <v>3810</v>
      </c>
      <c r="L40" s="12">
        <v>117207</v>
      </c>
      <c r="M40" s="7">
        <v>0.241476456045536</v>
      </c>
      <c r="N40" s="7">
        <v>0.20824189153752601</v>
      </c>
      <c r="O40" s="7">
        <v>0.22156376338672801</v>
      </c>
      <c r="P40" s="15">
        <v>0.32871788903020999</v>
      </c>
    </row>
    <row r="41" spans="1:16" x14ac:dyDescent="0.35">
      <c r="A41" s="5" t="s">
        <v>289</v>
      </c>
      <c r="B41" t="s">
        <v>419</v>
      </c>
      <c r="C41" s="6">
        <v>5155</v>
      </c>
      <c r="D41" s="12">
        <v>287416</v>
      </c>
      <c r="E41" s="6">
        <v>120</v>
      </c>
      <c r="F41" s="12">
        <v>51093</v>
      </c>
      <c r="G41" s="6">
        <v>180</v>
      </c>
      <c r="H41" s="12">
        <v>45855</v>
      </c>
      <c r="I41" s="6">
        <v>220</v>
      </c>
      <c r="J41" s="12">
        <v>56793</v>
      </c>
      <c r="K41" s="6">
        <v>4635</v>
      </c>
      <c r="L41" s="12">
        <v>133676</v>
      </c>
      <c r="M41" s="7">
        <v>0.177766566782497</v>
      </c>
      <c r="N41" s="7">
        <v>0.15954212748931201</v>
      </c>
      <c r="O41" s="7">
        <v>0.197596691210048</v>
      </c>
      <c r="P41" s="15">
        <v>0.46509461451814199</v>
      </c>
    </row>
    <row r="42" spans="1:16" x14ac:dyDescent="0.35">
      <c r="A42" s="5" t="s">
        <v>289</v>
      </c>
      <c r="B42" t="s">
        <v>420</v>
      </c>
      <c r="C42" s="6">
        <v>5265</v>
      </c>
      <c r="D42" s="12">
        <v>368870</v>
      </c>
      <c r="E42" s="6">
        <v>180</v>
      </c>
      <c r="F42" s="12">
        <v>80903</v>
      </c>
      <c r="G42" s="6">
        <v>315</v>
      </c>
      <c r="H42" s="12">
        <v>84636</v>
      </c>
      <c r="I42" s="6">
        <v>270</v>
      </c>
      <c r="J42" s="12">
        <v>73715</v>
      </c>
      <c r="K42" s="6">
        <v>4495</v>
      </c>
      <c r="L42" s="12">
        <v>129617</v>
      </c>
      <c r="M42" s="7">
        <v>0.219325177074531</v>
      </c>
      <c r="N42" s="7">
        <v>0.22944527084195801</v>
      </c>
      <c r="O42" s="7">
        <v>0.19983959122737199</v>
      </c>
      <c r="P42" s="15">
        <v>0.35138996085613899</v>
      </c>
    </row>
    <row r="43" spans="1:16" x14ac:dyDescent="0.35">
      <c r="A43" s="5" t="s">
        <v>289</v>
      </c>
      <c r="B43" t="s">
        <v>421</v>
      </c>
      <c r="C43" s="6">
        <v>4880</v>
      </c>
      <c r="D43" s="12">
        <v>396230</v>
      </c>
      <c r="E43" s="6">
        <v>195</v>
      </c>
      <c r="F43" s="12">
        <v>93347</v>
      </c>
      <c r="G43" s="6">
        <v>255</v>
      </c>
      <c r="H43" s="12">
        <v>76755</v>
      </c>
      <c r="I43" s="6">
        <v>315</v>
      </c>
      <c r="J43" s="12">
        <v>94885</v>
      </c>
      <c r="K43" s="6">
        <v>4110</v>
      </c>
      <c r="L43" s="12">
        <v>131243</v>
      </c>
      <c r="M43" s="7">
        <v>0.23558782692331701</v>
      </c>
      <c r="N43" s="7">
        <v>0.19371380496915699</v>
      </c>
      <c r="O43" s="7">
        <v>0.23946903081453999</v>
      </c>
      <c r="P43" s="15">
        <v>0.33122933729298498</v>
      </c>
    </row>
    <row r="44" spans="1:16" x14ac:dyDescent="0.35">
      <c r="A44" s="5" t="s">
        <v>289</v>
      </c>
      <c r="B44" t="s">
        <v>422</v>
      </c>
      <c r="C44" s="6">
        <v>5470</v>
      </c>
      <c r="D44" s="12">
        <v>403603</v>
      </c>
      <c r="E44" s="6">
        <v>150</v>
      </c>
      <c r="F44" s="12">
        <v>83461</v>
      </c>
      <c r="G44" s="6">
        <v>220</v>
      </c>
      <c r="H44" s="12">
        <v>70574</v>
      </c>
      <c r="I44" s="6">
        <v>260</v>
      </c>
      <c r="J44" s="12">
        <v>82700</v>
      </c>
      <c r="K44" s="6">
        <v>4835</v>
      </c>
      <c r="L44" s="12">
        <v>166868</v>
      </c>
      <c r="M44" s="7">
        <v>0.20678982330512999</v>
      </c>
      <c r="N44" s="7">
        <v>0.174858905128325</v>
      </c>
      <c r="O44" s="7">
        <v>0.20490541994841199</v>
      </c>
      <c r="P44" s="15">
        <v>0.41344585161813302</v>
      </c>
    </row>
    <row r="45" spans="1:16" x14ac:dyDescent="0.35">
      <c r="A45" s="5" t="s">
        <v>289</v>
      </c>
      <c r="B45" t="s">
        <v>423</v>
      </c>
      <c r="C45" s="6">
        <v>1535</v>
      </c>
      <c r="D45" s="12">
        <v>150494</v>
      </c>
      <c r="E45" s="6">
        <v>35</v>
      </c>
      <c r="F45" s="12">
        <v>17947</v>
      </c>
      <c r="G45" s="6">
        <v>55</v>
      </c>
      <c r="H45" s="12">
        <v>17226</v>
      </c>
      <c r="I45" s="6">
        <v>225</v>
      </c>
      <c r="J45" s="12">
        <v>72595</v>
      </c>
      <c r="K45" s="6">
        <v>1220</v>
      </c>
      <c r="L45" s="12">
        <v>42726</v>
      </c>
      <c r="M45" s="7">
        <v>0.11925097321188</v>
      </c>
      <c r="N45" s="7">
        <v>0.114465731014436</v>
      </c>
      <c r="O45" s="7">
        <v>0.48237553735548799</v>
      </c>
      <c r="P45" s="15">
        <v>0.28390775841819599</v>
      </c>
    </row>
    <row r="46" spans="1:16" x14ac:dyDescent="0.35">
      <c r="A46" s="5" t="s">
        <v>289</v>
      </c>
      <c r="B46" t="s">
        <v>424</v>
      </c>
      <c r="C46" s="6">
        <v>28680</v>
      </c>
      <c r="D46" s="12">
        <v>2261342</v>
      </c>
      <c r="E46" s="6">
        <v>1205</v>
      </c>
      <c r="F46" s="12">
        <v>532850</v>
      </c>
      <c r="G46" s="6">
        <v>1670</v>
      </c>
      <c r="H46" s="12">
        <v>462296</v>
      </c>
      <c r="I46" s="6">
        <v>1820</v>
      </c>
      <c r="J46" s="12">
        <v>515687</v>
      </c>
      <c r="K46" s="6">
        <v>23980</v>
      </c>
      <c r="L46" s="12">
        <v>750509</v>
      </c>
      <c r="M46" s="7">
        <v>0.23563444530602701</v>
      </c>
      <c r="N46" s="7">
        <v>0.20443424843173799</v>
      </c>
      <c r="O46" s="7">
        <v>0.22804479111182499</v>
      </c>
      <c r="P46" s="15">
        <v>0.33188651515041001</v>
      </c>
    </row>
    <row r="47" spans="1:16" x14ac:dyDescent="0.35">
      <c r="A47" s="5" t="s">
        <v>290</v>
      </c>
      <c r="B47" t="s">
        <v>416</v>
      </c>
      <c r="C47" s="6">
        <v>550</v>
      </c>
      <c r="D47" s="12">
        <v>216900</v>
      </c>
      <c r="E47" s="6">
        <v>550</v>
      </c>
      <c r="F47" s="12">
        <v>216900</v>
      </c>
      <c r="G47" s="6">
        <v>0</v>
      </c>
      <c r="H47" s="12">
        <v>0</v>
      </c>
      <c r="I47" s="6">
        <v>0</v>
      </c>
      <c r="J47" s="12">
        <v>0</v>
      </c>
      <c r="K47" s="6">
        <v>0</v>
      </c>
      <c r="L47" s="12">
        <v>0</v>
      </c>
      <c r="M47" s="7">
        <v>1</v>
      </c>
      <c r="N47" s="7">
        <v>0</v>
      </c>
      <c r="O47" s="7">
        <v>0</v>
      </c>
      <c r="P47" s="15">
        <v>0</v>
      </c>
    </row>
    <row r="48" spans="1:16" x14ac:dyDescent="0.35">
      <c r="A48" s="5" t="s">
        <v>290</v>
      </c>
      <c r="B48" t="s">
        <v>417</v>
      </c>
      <c r="C48" s="6">
        <v>8290</v>
      </c>
      <c r="D48" s="12">
        <v>1218295</v>
      </c>
      <c r="E48" s="6">
        <v>855</v>
      </c>
      <c r="F48" s="12">
        <v>357900</v>
      </c>
      <c r="G48" s="6">
        <v>1720</v>
      </c>
      <c r="H48" s="12">
        <v>441000</v>
      </c>
      <c r="I48" s="6">
        <v>1030</v>
      </c>
      <c r="J48" s="12">
        <v>261750</v>
      </c>
      <c r="K48" s="6">
        <v>4685</v>
      </c>
      <c r="L48" s="12">
        <v>157645</v>
      </c>
      <c r="M48" s="7">
        <v>0.29377115276448801</v>
      </c>
      <c r="N48" s="7">
        <v>0.36198121924878202</v>
      </c>
      <c r="O48" s="7">
        <v>0.21484939713915799</v>
      </c>
      <c r="P48" s="15">
        <v>0.12939823084757199</v>
      </c>
    </row>
    <row r="49" spans="1:16" x14ac:dyDescent="0.35">
      <c r="A49" s="5" t="s">
        <v>290</v>
      </c>
      <c r="B49" t="s">
        <v>418</v>
      </c>
      <c r="C49" s="6">
        <v>24615</v>
      </c>
      <c r="D49" s="12">
        <v>1778767</v>
      </c>
      <c r="E49" s="6">
        <v>965</v>
      </c>
      <c r="F49" s="12">
        <v>420000</v>
      </c>
      <c r="G49" s="6">
        <v>1425</v>
      </c>
      <c r="H49" s="12">
        <v>362750</v>
      </c>
      <c r="I49" s="6">
        <v>1435</v>
      </c>
      <c r="J49" s="12">
        <v>364250</v>
      </c>
      <c r="K49" s="6">
        <v>20785</v>
      </c>
      <c r="L49" s="12">
        <v>631767</v>
      </c>
      <c r="M49" s="7">
        <v>0.23611864793402501</v>
      </c>
      <c r="N49" s="7">
        <v>0.20393342747158999</v>
      </c>
      <c r="O49" s="7">
        <v>0.20477670835706799</v>
      </c>
      <c r="P49" s="15">
        <v>0.35517121623731701</v>
      </c>
    </row>
    <row r="50" spans="1:16" x14ac:dyDescent="0.35">
      <c r="A50" s="5" t="s">
        <v>290</v>
      </c>
      <c r="B50" t="s">
        <v>419</v>
      </c>
      <c r="C50" s="6">
        <v>30180</v>
      </c>
      <c r="D50" s="12">
        <v>1714672</v>
      </c>
      <c r="E50" s="6">
        <v>985</v>
      </c>
      <c r="F50" s="12">
        <v>412467</v>
      </c>
      <c r="G50" s="6">
        <v>925</v>
      </c>
      <c r="H50" s="12">
        <v>234238</v>
      </c>
      <c r="I50" s="6">
        <v>1045</v>
      </c>
      <c r="J50" s="12">
        <v>267508</v>
      </c>
      <c r="K50" s="6">
        <v>27225</v>
      </c>
      <c r="L50" s="12">
        <v>800460</v>
      </c>
      <c r="M50" s="7">
        <v>0.24055154571836501</v>
      </c>
      <c r="N50" s="7">
        <v>0.13660775938488501</v>
      </c>
      <c r="O50" s="7">
        <v>0.15601088721341499</v>
      </c>
      <c r="P50" s="15">
        <v>0.46682980768333499</v>
      </c>
    </row>
    <row r="51" spans="1:16" x14ac:dyDescent="0.35">
      <c r="A51" s="5" t="s">
        <v>290</v>
      </c>
      <c r="B51" t="s">
        <v>420</v>
      </c>
      <c r="C51" s="6">
        <v>29530</v>
      </c>
      <c r="D51" s="12">
        <v>1952143</v>
      </c>
      <c r="E51" s="6">
        <v>900</v>
      </c>
      <c r="F51" s="12">
        <v>390217</v>
      </c>
      <c r="G51" s="6">
        <v>1615</v>
      </c>
      <c r="H51" s="12">
        <v>437431</v>
      </c>
      <c r="I51" s="6">
        <v>1390</v>
      </c>
      <c r="J51" s="12">
        <v>376728</v>
      </c>
      <c r="K51" s="6">
        <v>25625</v>
      </c>
      <c r="L51" s="12">
        <v>747768</v>
      </c>
      <c r="M51" s="7">
        <v>0.19989131945385399</v>
      </c>
      <c r="N51" s="7">
        <v>0.224077300062962</v>
      </c>
      <c r="O51" s="7">
        <v>0.192981478357659</v>
      </c>
      <c r="P51" s="15">
        <v>0.38304990212552498</v>
      </c>
    </row>
    <row r="52" spans="1:16" x14ac:dyDescent="0.35">
      <c r="A52" s="5" t="s">
        <v>290</v>
      </c>
      <c r="B52" t="s">
        <v>421</v>
      </c>
      <c r="C52" s="6">
        <v>29005</v>
      </c>
      <c r="D52" s="12">
        <v>2214278</v>
      </c>
      <c r="E52" s="6">
        <v>1115</v>
      </c>
      <c r="F52" s="12">
        <v>554271</v>
      </c>
      <c r="G52" s="6">
        <v>1545</v>
      </c>
      <c r="H52" s="12">
        <v>454137</v>
      </c>
      <c r="I52" s="6">
        <v>1510</v>
      </c>
      <c r="J52" s="12">
        <v>448998</v>
      </c>
      <c r="K52" s="6">
        <v>24835</v>
      </c>
      <c r="L52" s="12">
        <v>756872</v>
      </c>
      <c r="M52" s="7">
        <v>0.25031690912565102</v>
      </c>
      <c r="N52" s="7">
        <v>0.205094906091976</v>
      </c>
      <c r="O52" s="7">
        <v>0.202773969288323</v>
      </c>
      <c r="P52" s="15">
        <v>0.341814215494051</v>
      </c>
    </row>
    <row r="53" spans="1:16" x14ac:dyDescent="0.35">
      <c r="A53" s="5" t="s">
        <v>290</v>
      </c>
      <c r="B53" t="s">
        <v>422</v>
      </c>
      <c r="C53" s="6">
        <v>31600</v>
      </c>
      <c r="D53" s="12">
        <v>2193863</v>
      </c>
      <c r="E53" s="6">
        <v>835</v>
      </c>
      <c r="F53" s="12">
        <v>449305</v>
      </c>
      <c r="G53" s="6">
        <v>1185</v>
      </c>
      <c r="H53" s="12">
        <v>378154</v>
      </c>
      <c r="I53" s="6">
        <v>1280</v>
      </c>
      <c r="J53" s="12">
        <v>404650</v>
      </c>
      <c r="K53" s="6">
        <v>28305</v>
      </c>
      <c r="L53" s="12">
        <v>961753</v>
      </c>
      <c r="M53" s="7">
        <v>0.204800860728372</v>
      </c>
      <c r="N53" s="7">
        <v>0.17236922991790499</v>
      </c>
      <c r="O53" s="7">
        <v>0.18444651177716101</v>
      </c>
      <c r="P53" s="15">
        <v>0.43838339757656197</v>
      </c>
    </row>
    <row r="54" spans="1:16" x14ac:dyDescent="0.35">
      <c r="A54" s="5" t="s">
        <v>290</v>
      </c>
      <c r="B54" t="s">
        <v>423</v>
      </c>
      <c r="C54" s="6">
        <v>8560</v>
      </c>
      <c r="D54" s="12">
        <v>820283</v>
      </c>
      <c r="E54" s="6">
        <v>220</v>
      </c>
      <c r="F54" s="12">
        <v>121509</v>
      </c>
      <c r="G54" s="6">
        <v>300</v>
      </c>
      <c r="H54" s="12">
        <v>96350</v>
      </c>
      <c r="I54" s="6">
        <v>1130</v>
      </c>
      <c r="J54" s="12">
        <v>367759</v>
      </c>
      <c r="K54" s="6">
        <v>6905</v>
      </c>
      <c r="L54" s="12">
        <v>234666</v>
      </c>
      <c r="M54" s="7">
        <v>0.14813001755125799</v>
      </c>
      <c r="N54" s="7">
        <v>0.117458899250759</v>
      </c>
      <c r="O54" s="7">
        <v>0.44833216727249398</v>
      </c>
      <c r="P54" s="15">
        <v>0.28607891592549001</v>
      </c>
    </row>
    <row r="55" spans="1:16" x14ac:dyDescent="0.35">
      <c r="A55" s="5" t="s">
        <v>290</v>
      </c>
      <c r="B55" t="s">
        <v>424</v>
      </c>
      <c r="C55" s="6">
        <v>162330</v>
      </c>
      <c r="D55" s="12">
        <v>12109202</v>
      </c>
      <c r="E55" s="6">
        <v>6430</v>
      </c>
      <c r="F55" s="12">
        <v>2922568</v>
      </c>
      <c r="G55" s="6">
        <v>8715</v>
      </c>
      <c r="H55" s="12">
        <v>2404060</v>
      </c>
      <c r="I55" s="6">
        <v>8820</v>
      </c>
      <c r="J55" s="12">
        <v>2491643</v>
      </c>
      <c r="K55" s="6">
        <v>138365</v>
      </c>
      <c r="L55" s="12">
        <v>4290931</v>
      </c>
      <c r="M55" s="7">
        <v>0.24135103688979401</v>
      </c>
      <c r="N55" s="7">
        <v>0.198531644722686</v>
      </c>
      <c r="O55" s="7">
        <v>0.20576440483807101</v>
      </c>
      <c r="P55" s="15">
        <v>0.35435291354944898</v>
      </c>
    </row>
    <row r="56" spans="1:16" x14ac:dyDescent="0.35">
      <c r="A56" s="5" t="s">
        <v>291</v>
      </c>
      <c r="B56" t="s">
        <v>416</v>
      </c>
      <c r="C56" s="6">
        <v>105</v>
      </c>
      <c r="D56" s="12">
        <v>40800</v>
      </c>
      <c r="E56" s="6">
        <v>105</v>
      </c>
      <c r="F56" s="12">
        <v>40800</v>
      </c>
      <c r="G56" s="6">
        <v>0</v>
      </c>
      <c r="H56" s="12">
        <v>0</v>
      </c>
      <c r="I56" s="6">
        <v>0</v>
      </c>
      <c r="J56" s="12">
        <v>0</v>
      </c>
      <c r="K56" s="6">
        <v>0</v>
      </c>
      <c r="L56" s="12">
        <v>0</v>
      </c>
      <c r="M56" s="7">
        <v>1</v>
      </c>
      <c r="N56" s="7">
        <v>0</v>
      </c>
      <c r="O56" s="7">
        <v>0</v>
      </c>
      <c r="P56" s="15">
        <v>0</v>
      </c>
    </row>
    <row r="57" spans="1:16" x14ac:dyDescent="0.35">
      <c r="A57" s="5" t="s">
        <v>291</v>
      </c>
      <c r="B57" t="s">
        <v>417</v>
      </c>
      <c r="C57" s="6">
        <v>1995</v>
      </c>
      <c r="D57" s="12">
        <v>262907</v>
      </c>
      <c r="E57" s="6">
        <v>165</v>
      </c>
      <c r="F57" s="12">
        <v>70500</v>
      </c>
      <c r="G57" s="6">
        <v>350</v>
      </c>
      <c r="H57" s="12">
        <v>89500</v>
      </c>
      <c r="I57" s="6">
        <v>235</v>
      </c>
      <c r="J57" s="12">
        <v>60500</v>
      </c>
      <c r="K57" s="6">
        <v>1245</v>
      </c>
      <c r="L57" s="12">
        <v>42407</v>
      </c>
      <c r="M57" s="7">
        <v>0.268156169588808</v>
      </c>
      <c r="N57" s="7">
        <v>0.34042520820139499</v>
      </c>
      <c r="O57" s="7">
        <v>0.23011983347692</v>
      </c>
      <c r="P57" s="15">
        <v>0.16129878873287701</v>
      </c>
    </row>
    <row r="58" spans="1:16" x14ac:dyDescent="0.35">
      <c r="A58" s="5" t="s">
        <v>291</v>
      </c>
      <c r="B58" t="s">
        <v>418</v>
      </c>
      <c r="C58" s="6">
        <v>5060</v>
      </c>
      <c r="D58" s="12">
        <v>340731</v>
      </c>
      <c r="E58" s="6">
        <v>185</v>
      </c>
      <c r="F58" s="12">
        <v>80400</v>
      </c>
      <c r="G58" s="6">
        <v>240</v>
      </c>
      <c r="H58" s="12">
        <v>62500</v>
      </c>
      <c r="I58" s="6">
        <v>260</v>
      </c>
      <c r="J58" s="12">
        <v>67250</v>
      </c>
      <c r="K58" s="6">
        <v>4375</v>
      </c>
      <c r="L58" s="12">
        <v>130581</v>
      </c>
      <c r="M58" s="7">
        <v>0.23596309408074501</v>
      </c>
      <c r="N58" s="7">
        <v>0.18342902213988299</v>
      </c>
      <c r="O58" s="7">
        <v>0.19736962782251399</v>
      </c>
      <c r="P58" s="15">
        <v>0.38323825595685801</v>
      </c>
    </row>
    <row r="59" spans="1:16" x14ac:dyDescent="0.35">
      <c r="A59" s="5" t="s">
        <v>291</v>
      </c>
      <c r="B59" t="s">
        <v>419</v>
      </c>
      <c r="C59" s="6">
        <v>5970</v>
      </c>
      <c r="D59" s="12">
        <v>322604</v>
      </c>
      <c r="E59" s="6">
        <v>180</v>
      </c>
      <c r="F59" s="12">
        <v>77703</v>
      </c>
      <c r="G59" s="6">
        <v>145</v>
      </c>
      <c r="H59" s="12">
        <v>37295</v>
      </c>
      <c r="I59" s="6">
        <v>185</v>
      </c>
      <c r="J59" s="12">
        <v>46448</v>
      </c>
      <c r="K59" s="6">
        <v>5460</v>
      </c>
      <c r="L59" s="12">
        <v>161159</v>
      </c>
      <c r="M59" s="7">
        <v>0.24086186160122</v>
      </c>
      <c r="N59" s="7">
        <v>0.11560613011618</v>
      </c>
      <c r="O59" s="7">
        <v>0.143976826077792</v>
      </c>
      <c r="P59" s="15">
        <v>0.49955518220480799</v>
      </c>
    </row>
    <row r="60" spans="1:16" x14ac:dyDescent="0.35">
      <c r="A60" s="5" t="s">
        <v>291</v>
      </c>
      <c r="B60" t="s">
        <v>420</v>
      </c>
      <c r="C60" s="6">
        <v>5770</v>
      </c>
      <c r="D60" s="12">
        <v>379953</v>
      </c>
      <c r="E60" s="6">
        <v>185</v>
      </c>
      <c r="F60" s="12">
        <v>84041</v>
      </c>
      <c r="G60" s="6">
        <v>275</v>
      </c>
      <c r="H60" s="12">
        <v>74366</v>
      </c>
      <c r="I60" s="6">
        <v>255</v>
      </c>
      <c r="J60" s="12">
        <v>69705</v>
      </c>
      <c r="K60" s="6">
        <v>5055</v>
      </c>
      <c r="L60" s="12">
        <v>151841</v>
      </c>
      <c r="M60" s="7">
        <v>0.221188630286933</v>
      </c>
      <c r="N60" s="7">
        <v>0.19572484302676099</v>
      </c>
      <c r="O60" s="7">
        <v>0.18345715118147399</v>
      </c>
      <c r="P60" s="15">
        <v>0.39962937550483202</v>
      </c>
    </row>
    <row r="61" spans="1:16" x14ac:dyDescent="0.35">
      <c r="A61" s="5" t="s">
        <v>291</v>
      </c>
      <c r="B61" t="s">
        <v>421</v>
      </c>
      <c r="C61" s="6">
        <v>5735</v>
      </c>
      <c r="D61" s="12">
        <v>410332</v>
      </c>
      <c r="E61" s="6">
        <v>190</v>
      </c>
      <c r="F61" s="12">
        <v>93986</v>
      </c>
      <c r="G61" s="6">
        <v>285</v>
      </c>
      <c r="H61" s="12">
        <v>84889</v>
      </c>
      <c r="I61" s="6">
        <v>240</v>
      </c>
      <c r="J61" s="12">
        <v>71432</v>
      </c>
      <c r="K61" s="6">
        <v>5015</v>
      </c>
      <c r="L61" s="12">
        <v>160026</v>
      </c>
      <c r="M61" s="7">
        <v>0.22904817788600401</v>
      </c>
      <c r="N61" s="7">
        <v>0.20687920246132099</v>
      </c>
      <c r="O61" s="7">
        <v>0.17408274680688801</v>
      </c>
      <c r="P61" s="15">
        <v>0.38998987284578601</v>
      </c>
    </row>
    <row r="62" spans="1:16" x14ac:dyDescent="0.35">
      <c r="A62" s="5" t="s">
        <v>291</v>
      </c>
      <c r="B62" t="s">
        <v>422</v>
      </c>
      <c r="C62" s="6">
        <v>5910</v>
      </c>
      <c r="D62" s="12">
        <v>396586</v>
      </c>
      <c r="E62" s="6">
        <v>145</v>
      </c>
      <c r="F62" s="12">
        <v>76929</v>
      </c>
      <c r="G62" s="6">
        <v>230</v>
      </c>
      <c r="H62" s="12">
        <v>72893</v>
      </c>
      <c r="I62" s="6">
        <v>220</v>
      </c>
      <c r="J62" s="12">
        <v>71066</v>
      </c>
      <c r="K62" s="6">
        <v>5315</v>
      </c>
      <c r="L62" s="12">
        <v>175698</v>
      </c>
      <c r="M62" s="7">
        <v>0.19397875415074201</v>
      </c>
      <c r="N62" s="7">
        <v>0.18380176088043501</v>
      </c>
      <c r="O62" s="7">
        <v>0.179193803508296</v>
      </c>
      <c r="P62" s="15">
        <v>0.44302568146052701</v>
      </c>
    </row>
    <row r="63" spans="1:16" x14ac:dyDescent="0.35">
      <c r="A63" s="5" t="s">
        <v>291</v>
      </c>
      <c r="B63" t="s">
        <v>423</v>
      </c>
      <c r="C63" s="6">
        <v>1555</v>
      </c>
      <c r="D63" s="12">
        <v>152657</v>
      </c>
      <c r="E63" s="6">
        <v>50</v>
      </c>
      <c r="F63" s="12">
        <v>27067</v>
      </c>
      <c r="G63" s="6">
        <v>45</v>
      </c>
      <c r="H63" s="12">
        <v>15334</v>
      </c>
      <c r="I63" s="6">
        <v>200</v>
      </c>
      <c r="J63" s="12">
        <v>65559</v>
      </c>
      <c r="K63" s="6">
        <v>1255</v>
      </c>
      <c r="L63" s="12">
        <v>44697</v>
      </c>
      <c r="M63" s="7">
        <v>0.177303847215804</v>
      </c>
      <c r="N63" s="7">
        <v>0.10044960226232399</v>
      </c>
      <c r="O63" s="7">
        <v>0.42945253465035899</v>
      </c>
      <c r="P63" s="15">
        <v>0.29279401587151299</v>
      </c>
    </row>
    <row r="64" spans="1:16" x14ac:dyDescent="0.35">
      <c r="A64" s="5" t="s">
        <v>291</v>
      </c>
      <c r="B64" t="s">
        <v>424</v>
      </c>
      <c r="C64" s="6">
        <v>32100</v>
      </c>
      <c r="D64" s="12">
        <v>2306570</v>
      </c>
      <c r="E64" s="6">
        <v>1205</v>
      </c>
      <c r="F64" s="12">
        <v>551426</v>
      </c>
      <c r="G64" s="6">
        <v>1575</v>
      </c>
      <c r="H64" s="12">
        <v>436778</v>
      </c>
      <c r="I64" s="6">
        <v>1595</v>
      </c>
      <c r="J64" s="12">
        <v>451959</v>
      </c>
      <c r="K64" s="6">
        <v>27720</v>
      </c>
      <c r="L64" s="12">
        <v>866407</v>
      </c>
      <c r="M64" s="7">
        <v>0.239067561932373</v>
      </c>
      <c r="N64" s="7">
        <v>0.18936255293492299</v>
      </c>
      <c r="O64" s="7">
        <v>0.195944229492068</v>
      </c>
      <c r="P64" s="15">
        <v>0.37562565564063499</v>
      </c>
    </row>
    <row r="65" spans="1:16" x14ac:dyDescent="0.35">
      <c r="A65" s="5" t="s">
        <v>292</v>
      </c>
      <c r="B65" t="s">
        <v>416</v>
      </c>
      <c r="C65" s="6">
        <v>285</v>
      </c>
      <c r="D65" s="12">
        <v>108000</v>
      </c>
      <c r="E65" s="6">
        <v>285</v>
      </c>
      <c r="F65" s="12">
        <v>108000</v>
      </c>
      <c r="G65" s="6">
        <v>0</v>
      </c>
      <c r="H65" s="12">
        <v>0</v>
      </c>
      <c r="I65" s="6">
        <v>0</v>
      </c>
      <c r="J65" s="12">
        <v>0</v>
      </c>
      <c r="K65" s="6">
        <v>0</v>
      </c>
      <c r="L65" s="12">
        <v>0</v>
      </c>
      <c r="M65" s="7">
        <v>1</v>
      </c>
      <c r="N65" s="7">
        <v>0</v>
      </c>
      <c r="O65" s="7">
        <v>0</v>
      </c>
      <c r="P65" s="15">
        <v>0</v>
      </c>
    </row>
    <row r="66" spans="1:16" x14ac:dyDescent="0.35">
      <c r="A66" s="5" t="s">
        <v>292</v>
      </c>
      <c r="B66" t="s">
        <v>417</v>
      </c>
      <c r="C66" s="6">
        <v>4515</v>
      </c>
      <c r="D66" s="12">
        <v>613972</v>
      </c>
      <c r="E66" s="6">
        <v>420</v>
      </c>
      <c r="F66" s="12">
        <v>173400</v>
      </c>
      <c r="G66" s="6">
        <v>900</v>
      </c>
      <c r="H66" s="12">
        <v>233000</v>
      </c>
      <c r="I66" s="6">
        <v>455</v>
      </c>
      <c r="J66" s="12">
        <v>117000</v>
      </c>
      <c r="K66" s="6">
        <v>2740</v>
      </c>
      <c r="L66" s="12">
        <v>90572</v>
      </c>
      <c r="M66" s="7">
        <v>0.28242341768981999</v>
      </c>
      <c r="N66" s="7">
        <v>0.37949628789924</v>
      </c>
      <c r="O66" s="7">
        <v>0.19056251366614199</v>
      </c>
      <c r="P66" s="15">
        <v>0.14751778074479799</v>
      </c>
    </row>
    <row r="67" spans="1:16" x14ac:dyDescent="0.35">
      <c r="A67" s="5" t="s">
        <v>292</v>
      </c>
      <c r="B67" t="s">
        <v>418</v>
      </c>
      <c r="C67" s="6">
        <v>11400</v>
      </c>
      <c r="D67" s="12">
        <v>778346</v>
      </c>
      <c r="E67" s="6">
        <v>415</v>
      </c>
      <c r="F67" s="12">
        <v>174600</v>
      </c>
      <c r="G67" s="6">
        <v>595</v>
      </c>
      <c r="H67" s="12">
        <v>152250</v>
      </c>
      <c r="I67" s="6">
        <v>640</v>
      </c>
      <c r="J67" s="12">
        <v>162500</v>
      </c>
      <c r="K67" s="6">
        <v>9750</v>
      </c>
      <c r="L67" s="12">
        <v>288996</v>
      </c>
      <c r="M67" s="7">
        <v>0.22432190321589099</v>
      </c>
      <c r="N67" s="7">
        <v>0.19560715787296301</v>
      </c>
      <c r="O67" s="7">
        <v>0.20877611267229201</v>
      </c>
      <c r="P67" s="15">
        <v>0.37129482623885302</v>
      </c>
    </row>
    <row r="68" spans="1:16" x14ac:dyDescent="0.35">
      <c r="A68" s="5" t="s">
        <v>292</v>
      </c>
      <c r="B68" t="s">
        <v>419</v>
      </c>
      <c r="C68" s="6">
        <v>12850</v>
      </c>
      <c r="D68" s="12">
        <v>711400</v>
      </c>
      <c r="E68" s="6">
        <v>365</v>
      </c>
      <c r="F68" s="12">
        <v>148155</v>
      </c>
      <c r="G68" s="6">
        <v>410</v>
      </c>
      <c r="H68" s="12">
        <v>105795</v>
      </c>
      <c r="I68" s="6">
        <v>450</v>
      </c>
      <c r="J68" s="12">
        <v>115595</v>
      </c>
      <c r="K68" s="6">
        <v>11620</v>
      </c>
      <c r="L68" s="12">
        <v>341855</v>
      </c>
      <c r="M68" s="7">
        <v>0.20825851016201199</v>
      </c>
      <c r="N68" s="7">
        <v>0.14871390828922401</v>
      </c>
      <c r="O68" s="7">
        <v>0.162489571612013</v>
      </c>
      <c r="P68" s="15">
        <v>0.480538009936751</v>
      </c>
    </row>
    <row r="69" spans="1:16" x14ac:dyDescent="0.35">
      <c r="A69" s="5" t="s">
        <v>292</v>
      </c>
      <c r="B69" t="s">
        <v>420</v>
      </c>
      <c r="C69" s="6">
        <v>12340</v>
      </c>
      <c r="D69" s="12">
        <v>852172</v>
      </c>
      <c r="E69" s="6">
        <v>390</v>
      </c>
      <c r="F69" s="12">
        <v>167832</v>
      </c>
      <c r="G69" s="6">
        <v>700</v>
      </c>
      <c r="H69" s="12">
        <v>189612</v>
      </c>
      <c r="I69" s="6">
        <v>665</v>
      </c>
      <c r="J69" s="12">
        <v>179275</v>
      </c>
      <c r="K69" s="6">
        <v>10585</v>
      </c>
      <c r="L69" s="12">
        <v>315453</v>
      </c>
      <c r="M69" s="7">
        <v>0.19694614485419901</v>
      </c>
      <c r="N69" s="7">
        <v>0.22250477471069399</v>
      </c>
      <c r="O69" s="7">
        <v>0.21037418441499001</v>
      </c>
      <c r="P69" s="15">
        <v>0.37017489602011699</v>
      </c>
    </row>
    <row r="70" spans="1:16" x14ac:dyDescent="0.35">
      <c r="A70" s="5" t="s">
        <v>292</v>
      </c>
      <c r="B70" t="s">
        <v>421</v>
      </c>
      <c r="C70" s="6">
        <v>11430</v>
      </c>
      <c r="D70" s="12">
        <v>911862</v>
      </c>
      <c r="E70" s="6">
        <v>470</v>
      </c>
      <c r="F70" s="12">
        <v>227497</v>
      </c>
      <c r="G70" s="6">
        <v>610</v>
      </c>
      <c r="H70" s="12">
        <v>180929</v>
      </c>
      <c r="I70" s="6">
        <v>650</v>
      </c>
      <c r="J70" s="12">
        <v>194503</v>
      </c>
      <c r="K70" s="6">
        <v>9705</v>
      </c>
      <c r="L70" s="12">
        <v>308934</v>
      </c>
      <c r="M70" s="7">
        <v>0.249485804700428</v>
      </c>
      <c r="N70" s="7">
        <v>0.19841682132279501</v>
      </c>
      <c r="O70" s="7">
        <v>0.21330301513924799</v>
      </c>
      <c r="P70" s="15">
        <v>0.33879435883753001</v>
      </c>
    </row>
    <row r="71" spans="1:16" x14ac:dyDescent="0.35">
      <c r="A71" s="5" t="s">
        <v>292</v>
      </c>
      <c r="B71" t="s">
        <v>422</v>
      </c>
      <c r="C71" s="6">
        <v>13100</v>
      </c>
      <c r="D71" s="12">
        <v>911992</v>
      </c>
      <c r="E71" s="6">
        <v>350</v>
      </c>
      <c r="F71" s="12">
        <v>179986</v>
      </c>
      <c r="G71" s="6">
        <v>470</v>
      </c>
      <c r="H71" s="12">
        <v>149206</v>
      </c>
      <c r="I71" s="6">
        <v>540</v>
      </c>
      <c r="J71" s="12">
        <v>171942</v>
      </c>
      <c r="K71" s="6">
        <v>11745</v>
      </c>
      <c r="L71" s="12">
        <v>410858</v>
      </c>
      <c r="M71" s="7">
        <v>0.19735517503821001</v>
      </c>
      <c r="N71" s="7">
        <v>0.16360417735983099</v>
      </c>
      <c r="O71" s="7">
        <v>0.18853470583030099</v>
      </c>
      <c r="P71" s="15">
        <v>0.45050594177165698</v>
      </c>
    </row>
    <row r="72" spans="1:16" x14ac:dyDescent="0.35">
      <c r="A72" s="5" t="s">
        <v>292</v>
      </c>
      <c r="B72" t="s">
        <v>423</v>
      </c>
      <c r="C72" s="6">
        <v>3605</v>
      </c>
      <c r="D72" s="12">
        <v>343163</v>
      </c>
      <c r="E72" s="6">
        <v>80</v>
      </c>
      <c r="F72" s="12">
        <v>42346</v>
      </c>
      <c r="G72" s="6">
        <v>125</v>
      </c>
      <c r="H72" s="12">
        <v>39889</v>
      </c>
      <c r="I72" s="6">
        <v>490</v>
      </c>
      <c r="J72" s="12">
        <v>160854</v>
      </c>
      <c r="K72" s="6">
        <v>2905</v>
      </c>
      <c r="L72" s="12">
        <v>100073</v>
      </c>
      <c r="M72" s="7">
        <v>0.123399811051671</v>
      </c>
      <c r="N72" s="7">
        <v>0.116240522714305</v>
      </c>
      <c r="O72" s="7">
        <v>0.46874003752157101</v>
      </c>
      <c r="P72" s="15">
        <v>0.29161962871245301</v>
      </c>
    </row>
    <row r="73" spans="1:16" x14ac:dyDescent="0.35">
      <c r="A73" s="5" t="s">
        <v>292</v>
      </c>
      <c r="B73" t="s">
        <v>424</v>
      </c>
      <c r="C73" s="6">
        <v>69525</v>
      </c>
      <c r="D73" s="12">
        <v>5230906</v>
      </c>
      <c r="E73" s="6">
        <v>2775</v>
      </c>
      <c r="F73" s="12">
        <v>1221816</v>
      </c>
      <c r="G73" s="6">
        <v>3810</v>
      </c>
      <c r="H73" s="12">
        <v>1050681</v>
      </c>
      <c r="I73" s="6">
        <v>3890</v>
      </c>
      <c r="J73" s="12">
        <v>1101669</v>
      </c>
      <c r="K73" s="6">
        <v>59045</v>
      </c>
      <c r="L73" s="12">
        <v>1856739</v>
      </c>
      <c r="M73" s="7">
        <v>0.233576407557647</v>
      </c>
      <c r="N73" s="7">
        <v>0.20086028506363901</v>
      </c>
      <c r="O73" s="7">
        <v>0.21060771761387101</v>
      </c>
      <c r="P73" s="15">
        <v>0.35495558976484298</v>
      </c>
    </row>
    <row r="74" spans="1:16" x14ac:dyDescent="0.35">
      <c r="A74" s="5" t="s">
        <v>293</v>
      </c>
      <c r="B74" t="s">
        <v>416</v>
      </c>
      <c r="C74" s="6">
        <v>405</v>
      </c>
      <c r="D74" s="12">
        <v>154200</v>
      </c>
      <c r="E74" s="6">
        <v>405</v>
      </c>
      <c r="F74" s="12">
        <v>154200</v>
      </c>
      <c r="G74" s="6">
        <v>0</v>
      </c>
      <c r="H74" s="12">
        <v>0</v>
      </c>
      <c r="I74" s="6">
        <v>0</v>
      </c>
      <c r="J74" s="12">
        <v>0</v>
      </c>
      <c r="K74" s="6">
        <v>0</v>
      </c>
      <c r="L74" s="12">
        <v>0</v>
      </c>
      <c r="M74" s="7">
        <v>1</v>
      </c>
      <c r="N74" s="7">
        <v>0</v>
      </c>
      <c r="O74" s="7">
        <v>0</v>
      </c>
      <c r="P74" s="15">
        <v>0</v>
      </c>
    </row>
    <row r="75" spans="1:16" x14ac:dyDescent="0.35">
      <c r="A75" s="5" t="s">
        <v>293</v>
      </c>
      <c r="B75" t="s">
        <v>417</v>
      </c>
      <c r="C75" s="6">
        <v>6375</v>
      </c>
      <c r="D75" s="12">
        <v>824439</v>
      </c>
      <c r="E75" s="6">
        <v>540</v>
      </c>
      <c r="F75" s="12">
        <v>224700</v>
      </c>
      <c r="G75" s="6">
        <v>1135</v>
      </c>
      <c r="H75" s="12">
        <v>292750</v>
      </c>
      <c r="I75" s="6">
        <v>680</v>
      </c>
      <c r="J75" s="12">
        <v>171750</v>
      </c>
      <c r="K75" s="6">
        <v>4015</v>
      </c>
      <c r="L75" s="12">
        <v>135239</v>
      </c>
      <c r="M75" s="7">
        <v>0.27254888701623597</v>
      </c>
      <c r="N75" s="7">
        <v>0.35508983833557201</v>
      </c>
      <c r="O75" s="7">
        <v>0.20832341497569401</v>
      </c>
      <c r="P75" s="15">
        <v>0.16403785967249901</v>
      </c>
    </row>
    <row r="76" spans="1:16" x14ac:dyDescent="0.35">
      <c r="A76" s="5" t="s">
        <v>293</v>
      </c>
      <c r="B76" t="s">
        <v>418</v>
      </c>
      <c r="C76" s="6">
        <v>15555</v>
      </c>
      <c r="D76" s="12">
        <v>976108</v>
      </c>
      <c r="E76" s="6">
        <v>520</v>
      </c>
      <c r="F76" s="12">
        <v>224100</v>
      </c>
      <c r="G76" s="6">
        <v>660</v>
      </c>
      <c r="H76" s="12">
        <v>167000</v>
      </c>
      <c r="I76" s="6">
        <v>725</v>
      </c>
      <c r="J76" s="12">
        <v>184250</v>
      </c>
      <c r="K76" s="6">
        <v>13655</v>
      </c>
      <c r="L76" s="12">
        <v>400758</v>
      </c>
      <c r="M76" s="7">
        <v>0.22958525081240999</v>
      </c>
      <c r="N76" s="7">
        <v>0.171087625549632</v>
      </c>
      <c r="O76" s="7">
        <v>0.18875985034442899</v>
      </c>
      <c r="P76" s="15">
        <v>0.41056727329352899</v>
      </c>
    </row>
    <row r="77" spans="1:16" x14ac:dyDescent="0.35">
      <c r="A77" s="5" t="s">
        <v>293</v>
      </c>
      <c r="B77" t="s">
        <v>419</v>
      </c>
      <c r="C77" s="6">
        <v>17565</v>
      </c>
      <c r="D77" s="12">
        <v>981431</v>
      </c>
      <c r="E77" s="6">
        <v>505</v>
      </c>
      <c r="F77" s="12">
        <v>217449</v>
      </c>
      <c r="G77" s="6">
        <v>550</v>
      </c>
      <c r="H77" s="12">
        <v>141133</v>
      </c>
      <c r="I77" s="6">
        <v>615</v>
      </c>
      <c r="J77" s="12">
        <v>157238</v>
      </c>
      <c r="K77" s="6">
        <v>15895</v>
      </c>
      <c r="L77" s="12">
        <v>465612</v>
      </c>
      <c r="M77" s="7">
        <v>0.22156326363322101</v>
      </c>
      <c r="N77" s="7">
        <v>0.14380281033582901</v>
      </c>
      <c r="O77" s="7">
        <v>0.16021252645691</v>
      </c>
      <c r="P77" s="15">
        <v>0.47442139957404</v>
      </c>
    </row>
    <row r="78" spans="1:16" x14ac:dyDescent="0.35">
      <c r="A78" s="5" t="s">
        <v>293</v>
      </c>
      <c r="B78" t="s">
        <v>420</v>
      </c>
      <c r="C78" s="6">
        <v>16705</v>
      </c>
      <c r="D78" s="12">
        <v>1082383</v>
      </c>
      <c r="E78" s="6">
        <v>535</v>
      </c>
      <c r="F78" s="12">
        <v>236050</v>
      </c>
      <c r="G78" s="6">
        <v>795</v>
      </c>
      <c r="H78" s="12">
        <v>216600</v>
      </c>
      <c r="I78" s="6">
        <v>715</v>
      </c>
      <c r="J78" s="12">
        <v>192950</v>
      </c>
      <c r="K78" s="6">
        <v>14660</v>
      </c>
      <c r="L78" s="12">
        <v>436783</v>
      </c>
      <c r="M78" s="7">
        <v>0.21808366526668499</v>
      </c>
      <c r="N78" s="7">
        <v>0.20011350875699399</v>
      </c>
      <c r="O78" s="7">
        <v>0.178264366477518</v>
      </c>
      <c r="P78" s="15">
        <v>0.40353845949880301</v>
      </c>
    </row>
    <row r="79" spans="1:16" x14ac:dyDescent="0.35">
      <c r="A79" s="5" t="s">
        <v>293</v>
      </c>
      <c r="B79" t="s">
        <v>421</v>
      </c>
      <c r="C79" s="6">
        <v>16515</v>
      </c>
      <c r="D79" s="12">
        <v>1233607</v>
      </c>
      <c r="E79" s="6">
        <v>645</v>
      </c>
      <c r="F79" s="12">
        <v>320825</v>
      </c>
      <c r="G79" s="6">
        <v>750</v>
      </c>
      <c r="H79" s="12">
        <v>222485</v>
      </c>
      <c r="I79" s="6">
        <v>780</v>
      </c>
      <c r="J79" s="12">
        <v>231514</v>
      </c>
      <c r="K79" s="6">
        <v>14340</v>
      </c>
      <c r="L79" s="12">
        <v>458783</v>
      </c>
      <c r="M79" s="7">
        <v>0.26007062136530801</v>
      </c>
      <c r="N79" s="7">
        <v>0.18035304359731799</v>
      </c>
      <c r="O79" s="7">
        <v>0.18767259601387601</v>
      </c>
      <c r="P79" s="15">
        <v>0.37190373902349799</v>
      </c>
    </row>
    <row r="80" spans="1:16" x14ac:dyDescent="0.35">
      <c r="A80" s="5" t="s">
        <v>293</v>
      </c>
      <c r="B80" t="s">
        <v>422</v>
      </c>
      <c r="C80" s="6">
        <v>18290</v>
      </c>
      <c r="D80" s="12">
        <v>1202766</v>
      </c>
      <c r="E80" s="6">
        <v>445</v>
      </c>
      <c r="F80" s="12">
        <v>238094</v>
      </c>
      <c r="G80" s="6">
        <v>605</v>
      </c>
      <c r="H80" s="12">
        <v>192402</v>
      </c>
      <c r="I80" s="6">
        <v>685</v>
      </c>
      <c r="J80" s="12">
        <v>219761</v>
      </c>
      <c r="K80" s="6">
        <v>16555</v>
      </c>
      <c r="L80" s="12">
        <v>552509</v>
      </c>
      <c r="M80" s="7">
        <v>0.197955179466791</v>
      </c>
      <c r="N80" s="7">
        <v>0.15996660862543699</v>
      </c>
      <c r="O80" s="7">
        <v>0.18271310031538099</v>
      </c>
      <c r="P80" s="15">
        <v>0.45936511159239102</v>
      </c>
    </row>
    <row r="81" spans="1:16" x14ac:dyDescent="0.35">
      <c r="A81" s="5" t="s">
        <v>293</v>
      </c>
      <c r="B81" t="s">
        <v>423</v>
      </c>
      <c r="C81" s="6">
        <v>4785</v>
      </c>
      <c r="D81" s="12">
        <v>438700</v>
      </c>
      <c r="E81" s="6">
        <v>130</v>
      </c>
      <c r="F81" s="12">
        <v>70468</v>
      </c>
      <c r="G81" s="6">
        <v>160</v>
      </c>
      <c r="H81" s="12">
        <v>51643</v>
      </c>
      <c r="I81" s="6">
        <v>565</v>
      </c>
      <c r="J81" s="12">
        <v>184503</v>
      </c>
      <c r="K81" s="6">
        <v>3935</v>
      </c>
      <c r="L81" s="12">
        <v>132086</v>
      </c>
      <c r="M81" s="7">
        <v>0.16062801423067299</v>
      </c>
      <c r="N81" s="7">
        <v>0.117719103191758</v>
      </c>
      <c r="O81" s="7">
        <v>0.420567802275016</v>
      </c>
      <c r="P81" s="15">
        <v>0.30108508030255299</v>
      </c>
    </row>
    <row r="82" spans="1:16" x14ac:dyDescent="0.35">
      <c r="A82" s="5" t="s">
        <v>293</v>
      </c>
      <c r="B82" t="s">
        <v>424</v>
      </c>
      <c r="C82" s="6">
        <v>96195</v>
      </c>
      <c r="D82" s="12">
        <v>6893634</v>
      </c>
      <c r="E82" s="6">
        <v>3725</v>
      </c>
      <c r="F82" s="12">
        <v>1685885</v>
      </c>
      <c r="G82" s="6">
        <v>4660</v>
      </c>
      <c r="H82" s="12">
        <v>1284013</v>
      </c>
      <c r="I82" s="6">
        <v>4760</v>
      </c>
      <c r="J82" s="12">
        <v>1341966</v>
      </c>
      <c r="K82" s="6">
        <v>83050</v>
      </c>
      <c r="L82" s="12">
        <v>2581770</v>
      </c>
      <c r="M82" s="7">
        <v>0.24455682429046799</v>
      </c>
      <c r="N82" s="7">
        <v>0.18626061427613499</v>
      </c>
      <c r="O82" s="7">
        <v>0.19466747166053999</v>
      </c>
      <c r="P82" s="15">
        <v>0.37451508977285802</v>
      </c>
    </row>
    <row r="83" spans="1:16" x14ac:dyDescent="0.35">
      <c r="A83" s="5" t="s">
        <v>294</v>
      </c>
      <c r="B83" t="s">
        <v>416</v>
      </c>
      <c r="C83" s="6">
        <v>340</v>
      </c>
      <c r="D83" s="12">
        <v>126900</v>
      </c>
      <c r="E83" s="6">
        <v>340</v>
      </c>
      <c r="F83" s="12">
        <v>126900</v>
      </c>
      <c r="G83" s="6">
        <v>0</v>
      </c>
      <c r="H83" s="12">
        <v>0</v>
      </c>
      <c r="I83" s="6">
        <v>0</v>
      </c>
      <c r="J83" s="12">
        <v>0</v>
      </c>
      <c r="K83" s="6">
        <v>0</v>
      </c>
      <c r="L83" s="12">
        <v>0</v>
      </c>
      <c r="M83" s="7">
        <v>1</v>
      </c>
      <c r="N83" s="7">
        <v>0</v>
      </c>
      <c r="O83" s="7">
        <v>0</v>
      </c>
      <c r="P83" s="15">
        <v>0</v>
      </c>
    </row>
    <row r="84" spans="1:16" x14ac:dyDescent="0.35">
      <c r="A84" s="5" t="s">
        <v>294</v>
      </c>
      <c r="B84" t="s">
        <v>417</v>
      </c>
      <c r="C84" s="6">
        <v>5290</v>
      </c>
      <c r="D84" s="12">
        <v>709256</v>
      </c>
      <c r="E84" s="6">
        <v>510</v>
      </c>
      <c r="F84" s="12">
        <v>213600</v>
      </c>
      <c r="G84" s="6">
        <v>995</v>
      </c>
      <c r="H84" s="12">
        <v>253750</v>
      </c>
      <c r="I84" s="6">
        <v>515</v>
      </c>
      <c r="J84" s="12">
        <v>131750</v>
      </c>
      <c r="K84" s="6">
        <v>3270</v>
      </c>
      <c r="L84" s="12">
        <v>110156</v>
      </c>
      <c r="M84" s="7">
        <v>0.30116075900688899</v>
      </c>
      <c r="N84" s="7">
        <v>0.357769394185384</v>
      </c>
      <c r="O84" s="7">
        <v>0.18575809924699199</v>
      </c>
      <c r="P84" s="15">
        <v>0.15531174756073499</v>
      </c>
    </row>
    <row r="85" spans="1:16" x14ac:dyDescent="0.35">
      <c r="A85" s="5" t="s">
        <v>294</v>
      </c>
      <c r="B85" t="s">
        <v>418</v>
      </c>
      <c r="C85" s="6">
        <v>14120</v>
      </c>
      <c r="D85" s="12">
        <v>897638</v>
      </c>
      <c r="E85" s="6">
        <v>505</v>
      </c>
      <c r="F85" s="12">
        <v>211500</v>
      </c>
      <c r="G85" s="6">
        <v>590</v>
      </c>
      <c r="H85" s="12">
        <v>151250</v>
      </c>
      <c r="I85" s="6">
        <v>645</v>
      </c>
      <c r="J85" s="12">
        <v>164500</v>
      </c>
      <c r="K85" s="6">
        <v>12380</v>
      </c>
      <c r="L85" s="12">
        <v>370388</v>
      </c>
      <c r="M85" s="7">
        <v>0.235618498558717</v>
      </c>
      <c r="N85" s="7">
        <v>0.16849786244447201</v>
      </c>
      <c r="O85" s="7">
        <v>0.18325883221233499</v>
      </c>
      <c r="P85" s="15">
        <v>0.41262480678447599</v>
      </c>
    </row>
    <row r="86" spans="1:16" x14ac:dyDescent="0.35">
      <c r="A86" s="5" t="s">
        <v>294</v>
      </c>
      <c r="B86" t="s">
        <v>419</v>
      </c>
      <c r="C86" s="6">
        <v>16630</v>
      </c>
      <c r="D86" s="12">
        <v>889241</v>
      </c>
      <c r="E86" s="6">
        <v>465</v>
      </c>
      <c r="F86" s="12">
        <v>195969</v>
      </c>
      <c r="G86" s="6">
        <v>450</v>
      </c>
      <c r="H86" s="12">
        <v>117375</v>
      </c>
      <c r="I86" s="6">
        <v>510</v>
      </c>
      <c r="J86" s="12">
        <v>130240</v>
      </c>
      <c r="K86" s="6">
        <v>15205</v>
      </c>
      <c r="L86" s="12">
        <v>445657</v>
      </c>
      <c r="M86" s="7">
        <v>0.22037782783295001</v>
      </c>
      <c r="N86" s="7">
        <v>0.131994588643574</v>
      </c>
      <c r="O86" s="7">
        <v>0.146461982747084</v>
      </c>
      <c r="P86" s="15">
        <v>0.50116560077639205</v>
      </c>
    </row>
    <row r="87" spans="1:16" x14ac:dyDescent="0.35">
      <c r="A87" s="5" t="s">
        <v>294</v>
      </c>
      <c r="B87" t="s">
        <v>420</v>
      </c>
      <c r="C87" s="6">
        <v>15645</v>
      </c>
      <c r="D87" s="12">
        <v>960654</v>
      </c>
      <c r="E87" s="6">
        <v>420</v>
      </c>
      <c r="F87" s="12">
        <v>187784</v>
      </c>
      <c r="G87" s="6">
        <v>780</v>
      </c>
      <c r="H87" s="12">
        <v>211201</v>
      </c>
      <c r="I87" s="6">
        <v>610</v>
      </c>
      <c r="J87" s="12">
        <v>165165</v>
      </c>
      <c r="K87" s="6">
        <v>13830</v>
      </c>
      <c r="L87" s="12">
        <v>396503</v>
      </c>
      <c r="M87" s="7">
        <v>0.19547560378519199</v>
      </c>
      <c r="N87" s="7">
        <v>0.21985133775771401</v>
      </c>
      <c r="O87" s="7">
        <v>0.17193003330074599</v>
      </c>
      <c r="P87" s="15">
        <v>0.41274302515634798</v>
      </c>
    </row>
    <row r="88" spans="1:16" x14ac:dyDescent="0.35">
      <c r="A88" s="5" t="s">
        <v>294</v>
      </c>
      <c r="B88" t="s">
        <v>421</v>
      </c>
      <c r="C88" s="6">
        <v>14450</v>
      </c>
      <c r="D88" s="12">
        <v>1037980</v>
      </c>
      <c r="E88" s="6">
        <v>525</v>
      </c>
      <c r="F88" s="12">
        <v>262863</v>
      </c>
      <c r="G88" s="6">
        <v>635</v>
      </c>
      <c r="H88" s="12">
        <v>187662</v>
      </c>
      <c r="I88" s="6">
        <v>655</v>
      </c>
      <c r="J88" s="12">
        <v>194950</v>
      </c>
      <c r="K88" s="6">
        <v>12635</v>
      </c>
      <c r="L88" s="12">
        <v>392504</v>
      </c>
      <c r="M88" s="7">
        <v>0.253244500493507</v>
      </c>
      <c r="N88" s="7">
        <v>0.18079557447907199</v>
      </c>
      <c r="O88" s="7">
        <v>0.18781724494558899</v>
      </c>
      <c r="P88" s="15">
        <v>0.37814268008183199</v>
      </c>
    </row>
    <row r="89" spans="1:16" x14ac:dyDescent="0.35">
      <c r="A89" s="5" t="s">
        <v>294</v>
      </c>
      <c r="B89" t="s">
        <v>422</v>
      </c>
      <c r="C89" s="6">
        <v>15580</v>
      </c>
      <c r="D89" s="12">
        <v>1056451</v>
      </c>
      <c r="E89" s="6">
        <v>415</v>
      </c>
      <c r="F89" s="12">
        <v>215572</v>
      </c>
      <c r="G89" s="6">
        <v>500</v>
      </c>
      <c r="H89" s="12">
        <v>159798</v>
      </c>
      <c r="I89" s="6">
        <v>620</v>
      </c>
      <c r="J89" s="12">
        <v>198686</v>
      </c>
      <c r="K89" s="6">
        <v>14045</v>
      </c>
      <c r="L89" s="12">
        <v>482395</v>
      </c>
      <c r="M89" s="7">
        <v>0.20405345880501699</v>
      </c>
      <c r="N89" s="7">
        <v>0.151259568772177</v>
      </c>
      <c r="O89" s="7">
        <v>0.188068948025362</v>
      </c>
      <c r="P89" s="15">
        <v>0.45661802439744398</v>
      </c>
    </row>
    <row r="90" spans="1:16" x14ac:dyDescent="0.35">
      <c r="A90" s="5" t="s">
        <v>294</v>
      </c>
      <c r="B90" t="s">
        <v>423</v>
      </c>
      <c r="C90" s="6">
        <v>4100</v>
      </c>
      <c r="D90" s="12">
        <v>374883</v>
      </c>
      <c r="E90" s="6">
        <v>100</v>
      </c>
      <c r="F90" s="12">
        <v>55278</v>
      </c>
      <c r="G90" s="6">
        <v>145</v>
      </c>
      <c r="H90" s="12">
        <v>45955</v>
      </c>
      <c r="I90" s="6">
        <v>495</v>
      </c>
      <c r="J90" s="12">
        <v>159900</v>
      </c>
      <c r="K90" s="6">
        <v>3365</v>
      </c>
      <c r="L90" s="12">
        <v>113750</v>
      </c>
      <c r="M90" s="7">
        <v>0.14745414331658199</v>
      </c>
      <c r="N90" s="7">
        <v>0.122584760857831</v>
      </c>
      <c r="O90" s="7">
        <v>0.42653347654259299</v>
      </c>
      <c r="P90" s="15">
        <v>0.303427619282994</v>
      </c>
    </row>
    <row r="91" spans="1:16" x14ac:dyDescent="0.35">
      <c r="A91" s="5" t="s">
        <v>294</v>
      </c>
      <c r="B91" t="s">
        <v>424</v>
      </c>
      <c r="C91" s="6">
        <v>86155</v>
      </c>
      <c r="D91" s="12">
        <v>6053001</v>
      </c>
      <c r="E91" s="6">
        <v>3275</v>
      </c>
      <c r="F91" s="12">
        <v>1469467</v>
      </c>
      <c r="G91" s="6">
        <v>4095</v>
      </c>
      <c r="H91" s="12">
        <v>1126991</v>
      </c>
      <c r="I91" s="6">
        <v>4050</v>
      </c>
      <c r="J91" s="12">
        <v>1145191</v>
      </c>
      <c r="K91" s="6">
        <v>74730</v>
      </c>
      <c r="L91" s="12">
        <v>2311352</v>
      </c>
      <c r="M91" s="7">
        <v>0.242766588489472</v>
      </c>
      <c r="N91" s="7">
        <v>0.186187202930434</v>
      </c>
      <c r="O91" s="7">
        <v>0.18919396747537501</v>
      </c>
      <c r="P91" s="15">
        <v>0.38185224110471899</v>
      </c>
    </row>
    <row r="92" spans="1:16" x14ac:dyDescent="0.35">
      <c r="A92" s="5" t="s">
        <v>295</v>
      </c>
      <c r="B92" t="s">
        <v>416</v>
      </c>
      <c r="C92" s="6">
        <v>115</v>
      </c>
      <c r="D92" s="12">
        <v>44700</v>
      </c>
      <c r="E92" s="6">
        <v>115</v>
      </c>
      <c r="F92" s="12">
        <v>44700</v>
      </c>
      <c r="G92" s="6">
        <v>0</v>
      </c>
      <c r="H92" s="12">
        <v>0</v>
      </c>
      <c r="I92" s="6">
        <v>0</v>
      </c>
      <c r="J92" s="12">
        <v>0</v>
      </c>
      <c r="K92" s="6">
        <v>0</v>
      </c>
      <c r="L92" s="12">
        <v>0</v>
      </c>
      <c r="M92" s="7">
        <v>1</v>
      </c>
      <c r="N92" s="7">
        <v>0</v>
      </c>
      <c r="O92" s="7">
        <v>0</v>
      </c>
      <c r="P92" s="15">
        <v>0</v>
      </c>
    </row>
    <row r="93" spans="1:16" x14ac:dyDescent="0.35">
      <c r="A93" s="5" t="s">
        <v>295</v>
      </c>
      <c r="B93" t="s">
        <v>417</v>
      </c>
      <c r="C93" s="6">
        <v>1585</v>
      </c>
      <c r="D93" s="12">
        <v>236689</v>
      </c>
      <c r="E93" s="6">
        <v>165</v>
      </c>
      <c r="F93" s="12">
        <v>69300</v>
      </c>
      <c r="G93" s="6">
        <v>325</v>
      </c>
      <c r="H93" s="12">
        <v>84250</v>
      </c>
      <c r="I93" s="6">
        <v>205</v>
      </c>
      <c r="J93" s="12">
        <v>52250</v>
      </c>
      <c r="K93" s="6">
        <v>890</v>
      </c>
      <c r="L93" s="12">
        <v>30889</v>
      </c>
      <c r="M93" s="7">
        <v>0.29278927199827598</v>
      </c>
      <c r="N93" s="7">
        <v>0.35595232562561002</v>
      </c>
      <c r="O93" s="7">
        <v>0.220753816189177</v>
      </c>
      <c r="P93" s="15">
        <v>0.130504586186937</v>
      </c>
    </row>
    <row r="94" spans="1:16" x14ac:dyDescent="0.35">
      <c r="A94" s="5" t="s">
        <v>295</v>
      </c>
      <c r="B94" t="s">
        <v>418</v>
      </c>
      <c r="C94" s="6">
        <v>4265</v>
      </c>
      <c r="D94" s="12">
        <v>304013</v>
      </c>
      <c r="E94" s="6">
        <v>155</v>
      </c>
      <c r="F94" s="12">
        <v>62400</v>
      </c>
      <c r="G94" s="6">
        <v>235</v>
      </c>
      <c r="H94" s="12">
        <v>60000</v>
      </c>
      <c r="I94" s="6">
        <v>295</v>
      </c>
      <c r="J94" s="12">
        <v>75750</v>
      </c>
      <c r="K94" s="6">
        <v>3580</v>
      </c>
      <c r="L94" s="12">
        <v>105863</v>
      </c>
      <c r="M94" s="7">
        <v>0.20525421178188799</v>
      </c>
      <c r="N94" s="7">
        <v>0.19735981902104599</v>
      </c>
      <c r="O94" s="7">
        <v>0.24916677151407099</v>
      </c>
      <c r="P94" s="15">
        <v>0.34821919768299597</v>
      </c>
    </row>
    <row r="95" spans="1:16" x14ac:dyDescent="0.35">
      <c r="A95" s="5" t="s">
        <v>295</v>
      </c>
      <c r="B95" t="s">
        <v>419</v>
      </c>
      <c r="C95" s="6">
        <v>5105</v>
      </c>
      <c r="D95" s="12">
        <v>295396</v>
      </c>
      <c r="E95" s="6">
        <v>165</v>
      </c>
      <c r="F95" s="12">
        <v>69873</v>
      </c>
      <c r="G95" s="6">
        <v>165</v>
      </c>
      <c r="H95" s="12">
        <v>42095</v>
      </c>
      <c r="I95" s="6">
        <v>195</v>
      </c>
      <c r="J95" s="12">
        <v>50475</v>
      </c>
      <c r="K95" s="6">
        <v>4575</v>
      </c>
      <c r="L95" s="12">
        <v>132953</v>
      </c>
      <c r="M95" s="7">
        <v>0.23654010210023199</v>
      </c>
      <c r="N95" s="7">
        <v>0.14250362225622601</v>
      </c>
      <c r="O95" s="7">
        <v>0.17087232054597901</v>
      </c>
      <c r="P95" s="15">
        <v>0.45008395509756399</v>
      </c>
    </row>
    <row r="96" spans="1:16" x14ac:dyDescent="0.35">
      <c r="A96" s="5" t="s">
        <v>295</v>
      </c>
      <c r="B96" t="s">
        <v>420</v>
      </c>
      <c r="C96" s="6">
        <v>4645</v>
      </c>
      <c r="D96" s="12">
        <v>295876</v>
      </c>
      <c r="E96" s="6">
        <v>125</v>
      </c>
      <c r="F96" s="12">
        <v>53644</v>
      </c>
      <c r="G96" s="6">
        <v>260</v>
      </c>
      <c r="H96" s="12">
        <v>69771</v>
      </c>
      <c r="I96" s="6">
        <v>220</v>
      </c>
      <c r="J96" s="12">
        <v>59863</v>
      </c>
      <c r="K96" s="6">
        <v>4045</v>
      </c>
      <c r="L96" s="12">
        <v>112599</v>
      </c>
      <c r="M96" s="7">
        <v>0.18130600524611101</v>
      </c>
      <c r="N96" s="7">
        <v>0.235810708731994</v>
      </c>
      <c r="O96" s="7">
        <v>0.20232340339527</v>
      </c>
      <c r="P96" s="15">
        <v>0.38055988262662499</v>
      </c>
    </row>
    <row r="97" spans="1:16" x14ac:dyDescent="0.35">
      <c r="A97" s="5" t="s">
        <v>295</v>
      </c>
      <c r="B97" t="s">
        <v>421</v>
      </c>
      <c r="C97" s="6">
        <v>4380</v>
      </c>
      <c r="D97" s="12">
        <v>347461</v>
      </c>
      <c r="E97" s="6">
        <v>190</v>
      </c>
      <c r="F97" s="12">
        <v>86755</v>
      </c>
      <c r="G97" s="6">
        <v>250</v>
      </c>
      <c r="H97" s="12">
        <v>75098</v>
      </c>
      <c r="I97" s="6">
        <v>250</v>
      </c>
      <c r="J97" s="12">
        <v>74421</v>
      </c>
      <c r="K97" s="6">
        <v>3695</v>
      </c>
      <c r="L97" s="12">
        <v>111187</v>
      </c>
      <c r="M97" s="7">
        <v>0.24968176275373699</v>
      </c>
      <c r="N97" s="7">
        <v>0.21613395924548601</v>
      </c>
      <c r="O97" s="7">
        <v>0.21418525077210099</v>
      </c>
      <c r="P97" s="15">
        <v>0.31999902722867501</v>
      </c>
    </row>
    <row r="98" spans="1:16" x14ac:dyDescent="0.35">
      <c r="A98" s="5" t="s">
        <v>295</v>
      </c>
      <c r="B98" t="s">
        <v>422</v>
      </c>
      <c r="C98" s="6">
        <v>4865</v>
      </c>
      <c r="D98" s="12">
        <v>347008</v>
      </c>
      <c r="E98" s="6">
        <v>135</v>
      </c>
      <c r="F98" s="12">
        <v>70442</v>
      </c>
      <c r="G98" s="6">
        <v>170</v>
      </c>
      <c r="H98" s="12">
        <v>54360</v>
      </c>
      <c r="I98" s="6">
        <v>225</v>
      </c>
      <c r="J98" s="12">
        <v>72259</v>
      </c>
      <c r="K98" s="6">
        <v>4330</v>
      </c>
      <c r="L98" s="12">
        <v>149947</v>
      </c>
      <c r="M98" s="7">
        <v>0.202997253806941</v>
      </c>
      <c r="N98" s="7">
        <v>0.156654615539456</v>
      </c>
      <c r="O98" s="7">
        <v>0.20823474640976899</v>
      </c>
      <c r="P98" s="15">
        <v>0.432113384243834</v>
      </c>
    </row>
    <row r="99" spans="1:16" x14ac:dyDescent="0.35">
      <c r="A99" s="5" t="s">
        <v>295</v>
      </c>
      <c r="B99" t="s">
        <v>423</v>
      </c>
      <c r="C99" s="6">
        <v>1315</v>
      </c>
      <c r="D99" s="12">
        <v>130740</v>
      </c>
      <c r="E99" s="6">
        <v>35</v>
      </c>
      <c r="F99" s="12">
        <v>18695</v>
      </c>
      <c r="G99" s="6">
        <v>45</v>
      </c>
      <c r="H99" s="12">
        <v>14050</v>
      </c>
      <c r="I99" s="6">
        <v>190</v>
      </c>
      <c r="J99" s="12">
        <v>61721</v>
      </c>
      <c r="K99" s="6">
        <v>1040</v>
      </c>
      <c r="L99" s="12">
        <v>36274</v>
      </c>
      <c r="M99" s="7">
        <v>0.14299263538038701</v>
      </c>
      <c r="N99" s="7">
        <v>0.10746370944764801</v>
      </c>
      <c r="O99" s="7">
        <v>0.472092883621265</v>
      </c>
      <c r="P99" s="15">
        <v>0.27745077155070003</v>
      </c>
    </row>
    <row r="100" spans="1:16" x14ac:dyDescent="0.35">
      <c r="A100" s="5" t="s">
        <v>295</v>
      </c>
      <c r="B100" t="s">
        <v>424</v>
      </c>
      <c r="C100" s="6">
        <v>26275</v>
      </c>
      <c r="D100" s="12">
        <v>2001883</v>
      </c>
      <c r="E100" s="6">
        <v>1080</v>
      </c>
      <c r="F100" s="12">
        <v>475808</v>
      </c>
      <c r="G100" s="6">
        <v>1450</v>
      </c>
      <c r="H100" s="12">
        <v>399624</v>
      </c>
      <c r="I100" s="6">
        <v>1580</v>
      </c>
      <c r="J100" s="12">
        <v>446739</v>
      </c>
      <c r="K100" s="6">
        <v>22160</v>
      </c>
      <c r="L100" s="12">
        <v>679712</v>
      </c>
      <c r="M100" s="7">
        <v>0.23768034301504301</v>
      </c>
      <c r="N100" s="7">
        <v>0.19962407394378001</v>
      </c>
      <c r="O100" s="7">
        <v>0.22315946478491799</v>
      </c>
      <c r="P100" s="15">
        <v>0.33953611825625901</v>
      </c>
    </row>
    <row r="101" spans="1:16" x14ac:dyDescent="0.35">
      <c r="A101" s="5" t="s">
        <v>296</v>
      </c>
      <c r="B101" t="s">
        <v>416</v>
      </c>
      <c r="C101" s="6">
        <v>180</v>
      </c>
      <c r="D101" s="12">
        <v>67800</v>
      </c>
      <c r="E101" s="6">
        <v>180</v>
      </c>
      <c r="F101" s="12">
        <v>67800</v>
      </c>
      <c r="G101" s="6">
        <v>0</v>
      </c>
      <c r="H101" s="12">
        <v>0</v>
      </c>
      <c r="I101" s="6">
        <v>0</v>
      </c>
      <c r="J101" s="12">
        <v>0</v>
      </c>
      <c r="K101" s="6">
        <v>0</v>
      </c>
      <c r="L101" s="12">
        <v>0</v>
      </c>
      <c r="M101" s="7">
        <v>1</v>
      </c>
      <c r="N101" s="7">
        <v>0</v>
      </c>
      <c r="O101" s="7">
        <v>0</v>
      </c>
      <c r="P101" s="15">
        <v>0</v>
      </c>
    </row>
    <row r="102" spans="1:16" x14ac:dyDescent="0.35">
      <c r="A102" s="5" t="s">
        <v>296</v>
      </c>
      <c r="B102" t="s">
        <v>417</v>
      </c>
      <c r="C102" s="6">
        <v>2795</v>
      </c>
      <c r="D102" s="12">
        <v>390690</v>
      </c>
      <c r="E102" s="6">
        <v>265</v>
      </c>
      <c r="F102" s="12">
        <v>108900</v>
      </c>
      <c r="G102" s="6">
        <v>555</v>
      </c>
      <c r="H102" s="12">
        <v>144000</v>
      </c>
      <c r="I102" s="6">
        <v>330</v>
      </c>
      <c r="J102" s="12">
        <v>83250</v>
      </c>
      <c r="K102" s="6">
        <v>1650</v>
      </c>
      <c r="L102" s="12">
        <v>54540</v>
      </c>
      <c r="M102" s="7">
        <v>0.27873743969807302</v>
      </c>
      <c r="N102" s="7">
        <v>0.36857843265860901</v>
      </c>
      <c r="O102" s="7">
        <v>0.21308440638075801</v>
      </c>
      <c r="P102" s="15">
        <v>0.13959972126256001</v>
      </c>
    </row>
    <row r="103" spans="1:16" x14ac:dyDescent="0.35">
      <c r="A103" s="5" t="s">
        <v>296</v>
      </c>
      <c r="B103" t="s">
        <v>418</v>
      </c>
      <c r="C103" s="6">
        <v>7610</v>
      </c>
      <c r="D103" s="12">
        <v>512522</v>
      </c>
      <c r="E103" s="6">
        <v>290</v>
      </c>
      <c r="F103" s="12">
        <v>124500</v>
      </c>
      <c r="G103" s="6">
        <v>345</v>
      </c>
      <c r="H103" s="12">
        <v>88000</v>
      </c>
      <c r="I103" s="6">
        <v>420</v>
      </c>
      <c r="J103" s="12">
        <v>105750</v>
      </c>
      <c r="K103" s="6">
        <v>6555</v>
      </c>
      <c r="L103" s="12">
        <v>194272</v>
      </c>
      <c r="M103" s="7">
        <v>0.24291652012817</v>
      </c>
      <c r="N103" s="7">
        <v>0.17170003029139699</v>
      </c>
      <c r="O103" s="7">
        <v>0.206332706855855</v>
      </c>
      <c r="P103" s="15">
        <v>0.37905074272457701</v>
      </c>
    </row>
    <row r="104" spans="1:16" x14ac:dyDescent="0.35">
      <c r="A104" s="5" t="s">
        <v>296</v>
      </c>
      <c r="B104" t="s">
        <v>419</v>
      </c>
      <c r="C104" s="6">
        <v>9215</v>
      </c>
      <c r="D104" s="12">
        <v>522048</v>
      </c>
      <c r="E104" s="6">
        <v>280</v>
      </c>
      <c r="F104" s="12">
        <v>114330</v>
      </c>
      <c r="G104" s="6">
        <v>290</v>
      </c>
      <c r="H104" s="12">
        <v>74575</v>
      </c>
      <c r="I104" s="6">
        <v>340</v>
      </c>
      <c r="J104" s="12">
        <v>87550</v>
      </c>
      <c r="K104" s="6">
        <v>8305</v>
      </c>
      <c r="L104" s="12">
        <v>245593</v>
      </c>
      <c r="M104" s="7">
        <v>0.21900295518944399</v>
      </c>
      <c r="N104" s="7">
        <v>0.14285091737298</v>
      </c>
      <c r="O104" s="7">
        <v>0.16770496568561</v>
      </c>
      <c r="P104" s="15">
        <v>0.47044116175196599</v>
      </c>
    </row>
    <row r="105" spans="1:16" x14ac:dyDescent="0.35">
      <c r="A105" s="5" t="s">
        <v>296</v>
      </c>
      <c r="B105" t="s">
        <v>420</v>
      </c>
      <c r="C105" s="6">
        <v>9085</v>
      </c>
      <c r="D105" s="12">
        <v>602763</v>
      </c>
      <c r="E105" s="6">
        <v>300</v>
      </c>
      <c r="F105" s="12">
        <v>131077</v>
      </c>
      <c r="G105" s="6">
        <v>470</v>
      </c>
      <c r="H105" s="12">
        <v>127288</v>
      </c>
      <c r="I105" s="6">
        <v>400</v>
      </c>
      <c r="J105" s="12">
        <v>109388</v>
      </c>
      <c r="K105" s="6">
        <v>7920</v>
      </c>
      <c r="L105" s="12">
        <v>235010</v>
      </c>
      <c r="M105" s="7">
        <v>0.217460251362559</v>
      </c>
      <c r="N105" s="7">
        <v>0.21117394769551101</v>
      </c>
      <c r="O105" s="7">
        <v>0.181477772019109</v>
      </c>
      <c r="P105" s="15">
        <v>0.38988802892281998</v>
      </c>
    </row>
    <row r="106" spans="1:16" x14ac:dyDescent="0.35">
      <c r="A106" s="5" t="s">
        <v>296</v>
      </c>
      <c r="B106" t="s">
        <v>421</v>
      </c>
      <c r="C106" s="6">
        <v>8335</v>
      </c>
      <c r="D106" s="12">
        <v>596938</v>
      </c>
      <c r="E106" s="6">
        <v>285</v>
      </c>
      <c r="F106" s="12">
        <v>130992</v>
      </c>
      <c r="G106" s="6">
        <v>430</v>
      </c>
      <c r="H106" s="12">
        <v>126385</v>
      </c>
      <c r="I106" s="6">
        <v>420</v>
      </c>
      <c r="J106" s="12">
        <v>124779</v>
      </c>
      <c r="K106" s="6">
        <v>7200</v>
      </c>
      <c r="L106" s="12">
        <v>214783</v>
      </c>
      <c r="M106" s="7">
        <v>0.21943995044713599</v>
      </c>
      <c r="N106" s="7">
        <v>0.21172139664362299</v>
      </c>
      <c r="O106" s="7">
        <v>0.20903175495957901</v>
      </c>
      <c r="P106" s="15">
        <v>0.35980689794966197</v>
      </c>
    </row>
    <row r="107" spans="1:16" x14ac:dyDescent="0.35">
      <c r="A107" s="5" t="s">
        <v>296</v>
      </c>
      <c r="B107" t="s">
        <v>422</v>
      </c>
      <c r="C107" s="6">
        <v>9015</v>
      </c>
      <c r="D107" s="12">
        <v>636626</v>
      </c>
      <c r="E107" s="6">
        <v>225</v>
      </c>
      <c r="F107" s="12">
        <v>122678</v>
      </c>
      <c r="G107" s="6">
        <v>360</v>
      </c>
      <c r="H107" s="12">
        <v>114302</v>
      </c>
      <c r="I107" s="6">
        <v>395</v>
      </c>
      <c r="J107" s="12">
        <v>126704</v>
      </c>
      <c r="K107" s="6">
        <v>8035</v>
      </c>
      <c r="L107" s="12">
        <v>272943</v>
      </c>
      <c r="M107" s="7">
        <v>0.19270080422376501</v>
      </c>
      <c r="N107" s="7">
        <v>0.17954300662727901</v>
      </c>
      <c r="O107" s="7">
        <v>0.199023508768017</v>
      </c>
      <c r="P107" s="15">
        <v>0.42873268038093898</v>
      </c>
    </row>
    <row r="108" spans="1:16" x14ac:dyDescent="0.35">
      <c r="A108" s="5" t="s">
        <v>296</v>
      </c>
      <c r="B108" t="s">
        <v>423</v>
      </c>
      <c r="C108" s="6">
        <v>2375</v>
      </c>
      <c r="D108" s="12">
        <v>234760</v>
      </c>
      <c r="E108" s="6">
        <v>70</v>
      </c>
      <c r="F108" s="12">
        <v>38534</v>
      </c>
      <c r="G108" s="6">
        <v>80</v>
      </c>
      <c r="H108" s="12">
        <v>25466</v>
      </c>
      <c r="I108" s="6">
        <v>325</v>
      </c>
      <c r="J108" s="12">
        <v>105518</v>
      </c>
      <c r="K108" s="6">
        <v>1900</v>
      </c>
      <c r="L108" s="12">
        <v>65242</v>
      </c>
      <c r="M108" s="7">
        <v>0.164142566724989</v>
      </c>
      <c r="N108" s="7">
        <v>0.10847683966940699</v>
      </c>
      <c r="O108" s="7">
        <v>0.44947110935518297</v>
      </c>
      <c r="P108" s="15">
        <v>0.277909484250421</v>
      </c>
    </row>
    <row r="109" spans="1:16" x14ac:dyDescent="0.35">
      <c r="A109" s="5" t="s">
        <v>296</v>
      </c>
      <c r="B109" t="s">
        <v>424</v>
      </c>
      <c r="C109" s="6">
        <v>48610</v>
      </c>
      <c r="D109" s="12">
        <v>3564147</v>
      </c>
      <c r="E109" s="6">
        <v>1890</v>
      </c>
      <c r="F109" s="12">
        <v>838812</v>
      </c>
      <c r="G109" s="6">
        <v>2530</v>
      </c>
      <c r="H109" s="12">
        <v>700015</v>
      </c>
      <c r="I109" s="6">
        <v>2625</v>
      </c>
      <c r="J109" s="12">
        <v>742939</v>
      </c>
      <c r="K109" s="6">
        <v>41565</v>
      </c>
      <c r="L109" s="12">
        <v>1282382</v>
      </c>
      <c r="M109" s="7">
        <v>0.23534705993566701</v>
      </c>
      <c r="N109" s="7">
        <v>0.19640468848741599</v>
      </c>
      <c r="O109" s="7">
        <v>0.20844779327094901</v>
      </c>
      <c r="P109" s="15">
        <v>0.35980045830596802</v>
      </c>
    </row>
    <row r="110" spans="1:16" x14ac:dyDescent="0.35">
      <c r="A110" s="5" t="s">
        <v>297</v>
      </c>
      <c r="B110" t="s">
        <v>416</v>
      </c>
      <c r="C110" s="6">
        <v>120</v>
      </c>
      <c r="D110" s="12">
        <v>43500</v>
      </c>
      <c r="E110" s="6">
        <v>120</v>
      </c>
      <c r="F110" s="12">
        <v>43500</v>
      </c>
      <c r="G110" s="6">
        <v>0</v>
      </c>
      <c r="H110" s="12">
        <v>0</v>
      </c>
      <c r="I110" s="6">
        <v>0</v>
      </c>
      <c r="J110" s="12">
        <v>0</v>
      </c>
      <c r="K110" s="6">
        <v>0</v>
      </c>
      <c r="L110" s="12">
        <v>0</v>
      </c>
      <c r="M110" s="7">
        <v>1</v>
      </c>
      <c r="N110" s="7">
        <v>0</v>
      </c>
      <c r="O110" s="7">
        <v>0</v>
      </c>
      <c r="P110" s="15">
        <v>0</v>
      </c>
    </row>
    <row r="111" spans="1:16" x14ac:dyDescent="0.35">
      <c r="A111" s="5" t="s">
        <v>297</v>
      </c>
      <c r="B111" t="s">
        <v>417</v>
      </c>
      <c r="C111" s="6">
        <v>1395</v>
      </c>
      <c r="D111" s="12">
        <v>217982</v>
      </c>
      <c r="E111" s="6">
        <v>160</v>
      </c>
      <c r="F111" s="12">
        <v>64500</v>
      </c>
      <c r="G111" s="6">
        <v>315</v>
      </c>
      <c r="H111" s="12">
        <v>80000</v>
      </c>
      <c r="I111" s="6">
        <v>195</v>
      </c>
      <c r="J111" s="12">
        <v>48500</v>
      </c>
      <c r="K111" s="6">
        <v>730</v>
      </c>
      <c r="L111" s="12">
        <v>24982</v>
      </c>
      <c r="M111" s="7">
        <v>0.295896670130263</v>
      </c>
      <c r="N111" s="7">
        <v>0.36700362186699298</v>
      </c>
      <c r="O111" s="7">
        <v>0.22249594575686499</v>
      </c>
      <c r="P111" s="15">
        <v>0.114603762245879</v>
      </c>
    </row>
    <row r="112" spans="1:16" x14ac:dyDescent="0.35">
      <c r="A112" s="5" t="s">
        <v>297</v>
      </c>
      <c r="B112" t="s">
        <v>418</v>
      </c>
      <c r="C112" s="6">
        <v>3850</v>
      </c>
      <c r="D112" s="12">
        <v>302239</v>
      </c>
      <c r="E112" s="6">
        <v>185</v>
      </c>
      <c r="F112" s="12">
        <v>78600</v>
      </c>
      <c r="G112" s="6">
        <v>230</v>
      </c>
      <c r="H112" s="12">
        <v>58500</v>
      </c>
      <c r="I112" s="6">
        <v>270</v>
      </c>
      <c r="J112" s="12">
        <v>69000</v>
      </c>
      <c r="K112" s="6">
        <v>3165</v>
      </c>
      <c r="L112" s="12">
        <v>96139</v>
      </c>
      <c r="M112" s="7">
        <v>0.26005887719745202</v>
      </c>
      <c r="N112" s="7">
        <v>0.19355527119657701</v>
      </c>
      <c r="O112" s="7">
        <v>0.228295960898527</v>
      </c>
      <c r="P112" s="15">
        <v>0.31808989070744498</v>
      </c>
    </row>
    <row r="113" spans="1:16" x14ac:dyDescent="0.35">
      <c r="A113" s="5" t="s">
        <v>297</v>
      </c>
      <c r="B113" t="s">
        <v>419</v>
      </c>
      <c r="C113" s="6">
        <v>4685</v>
      </c>
      <c r="D113" s="12">
        <v>269124</v>
      </c>
      <c r="E113" s="6">
        <v>140</v>
      </c>
      <c r="F113" s="12">
        <v>56244</v>
      </c>
      <c r="G113" s="6">
        <v>160</v>
      </c>
      <c r="H113" s="12">
        <v>41053</v>
      </c>
      <c r="I113" s="6">
        <v>195</v>
      </c>
      <c r="J113" s="12">
        <v>50235</v>
      </c>
      <c r="K113" s="6">
        <v>4190</v>
      </c>
      <c r="L113" s="12">
        <v>121592</v>
      </c>
      <c r="M113" s="7">
        <v>0.20898955312338</v>
      </c>
      <c r="N113" s="7">
        <v>0.15254149117412599</v>
      </c>
      <c r="O113" s="7">
        <v>0.18666151413756099</v>
      </c>
      <c r="P113" s="15">
        <v>0.45180744156493202</v>
      </c>
    </row>
    <row r="114" spans="1:16" x14ac:dyDescent="0.35">
      <c r="A114" s="5" t="s">
        <v>297</v>
      </c>
      <c r="B114" t="s">
        <v>420</v>
      </c>
      <c r="C114" s="6">
        <v>4570</v>
      </c>
      <c r="D114" s="12">
        <v>311470</v>
      </c>
      <c r="E114" s="6">
        <v>155</v>
      </c>
      <c r="F114" s="12">
        <v>61995</v>
      </c>
      <c r="G114" s="6">
        <v>280</v>
      </c>
      <c r="H114" s="12">
        <v>74351</v>
      </c>
      <c r="I114" s="6">
        <v>220</v>
      </c>
      <c r="J114" s="12">
        <v>58671</v>
      </c>
      <c r="K114" s="6">
        <v>3920</v>
      </c>
      <c r="L114" s="12">
        <v>116452</v>
      </c>
      <c r="M114" s="7">
        <v>0.19904112617108199</v>
      </c>
      <c r="N114" s="7">
        <v>0.238710814588457</v>
      </c>
      <c r="O114" s="7">
        <v>0.18836801221820901</v>
      </c>
      <c r="P114" s="15">
        <v>0.37388004702225303</v>
      </c>
    </row>
    <row r="115" spans="1:16" x14ac:dyDescent="0.35">
      <c r="A115" s="5" t="s">
        <v>297</v>
      </c>
      <c r="B115" t="s">
        <v>421</v>
      </c>
      <c r="C115" s="6">
        <v>4245</v>
      </c>
      <c r="D115" s="12">
        <v>346055</v>
      </c>
      <c r="E115" s="6">
        <v>170</v>
      </c>
      <c r="F115" s="12">
        <v>85762</v>
      </c>
      <c r="G115" s="6">
        <v>235</v>
      </c>
      <c r="H115" s="12">
        <v>70343</v>
      </c>
      <c r="I115" s="6">
        <v>260</v>
      </c>
      <c r="J115" s="12">
        <v>76802</v>
      </c>
      <c r="K115" s="6">
        <v>3580</v>
      </c>
      <c r="L115" s="12">
        <v>113147</v>
      </c>
      <c r="M115" s="7">
        <v>0.247826968320457</v>
      </c>
      <c r="N115" s="7">
        <v>0.203271998590974</v>
      </c>
      <c r="O115" s="7">
        <v>0.221937263937145</v>
      </c>
      <c r="P115" s="15">
        <v>0.326963769151424</v>
      </c>
    </row>
    <row r="116" spans="1:16" x14ac:dyDescent="0.35">
      <c r="A116" s="5" t="s">
        <v>297</v>
      </c>
      <c r="B116" t="s">
        <v>422</v>
      </c>
      <c r="C116" s="6">
        <v>4590</v>
      </c>
      <c r="D116" s="12">
        <v>331211</v>
      </c>
      <c r="E116" s="6">
        <v>115</v>
      </c>
      <c r="F116" s="12">
        <v>64641</v>
      </c>
      <c r="G116" s="6">
        <v>165</v>
      </c>
      <c r="H116" s="12">
        <v>52957</v>
      </c>
      <c r="I116" s="6">
        <v>230</v>
      </c>
      <c r="J116" s="12">
        <v>72638</v>
      </c>
      <c r="K116" s="6">
        <v>4075</v>
      </c>
      <c r="L116" s="12">
        <v>140974</v>
      </c>
      <c r="M116" s="7">
        <v>0.195166337545709</v>
      </c>
      <c r="N116" s="7">
        <v>0.159889230581574</v>
      </c>
      <c r="O116" s="7">
        <v>0.219310495997184</v>
      </c>
      <c r="P116" s="15">
        <v>0.425633935875533</v>
      </c>
    </row>
    <row r="117" spans="1:16" x14ac:dyDescent="0.35">
      <c r="A117" s="5" t="s">
        <v>297</v>
      </c>
      <c r="B117" t="s">
        <v>423</v>
      </c>
      <c r="C117" s="6">
        <v>1260</v>
      </c>
      <c r="D117" s="12">
        <v>129679</v>
      </c>
      <c r="E117" s="6">
        <v>35</v>
      </c>
      <c r="F117" s="12">
        <v>18214</v>
      </c>
      <c r="G117" s="6">
        <v>45</v>
      </c>
      <c r="H117" s="12">
        <v>15953</v>
      </c>
      <c r="I117" s="6">
        <v>185</v>
      </c>
      <c r="J117" s="12">
        <v>59803</v>
      </c>
      <c r="K117" s="6">
        <v>995</v>
      </c>
      <c r="L117" s="12">
        <v>35709</v>
      </c>
      <c r="M117" s="7">
        <v>0.14045758496097899</v>
      </c>
      <c r="N117" s="7">
        <v>0.123016009188868</v>
      </c>
      <c r="O117" s="7">
        <v>0.46115995192732201</v>
      </c>
      <c r="P117" s="15">
        <v>0.27536645392283199</v>
      </c>
    </row>
    <row r="118" spans="1:16" x14ac:dyDescent="0.35">
      <c r="A118" s="5" t="s">
        <v>297</v>
      </c>
      <c r="B118" t="s">
        <v>424</v>
      </c>
      <c r="C118" s="6">
        <v>24710</v>
      </c>
      <c r="D118" s="12">
        <v>1951258</v>
      </c>
      <c r="E118" s="6">
        <v>1075</v>
      </c>
      <c r="F118" s="12">
        <v>473456</v>
      </c>
      <c r="G118" s="6">
        <v>1430</v>
      </c>
      <c r="H118" s="12">
        <v>393156</v>
      </c>
      <c r="I118" s="6">
        <v>1550</v>
      </c>
      <c r="J118" s="12">
        <v>435649</v>
      </c>
      <c r="K118" s="6">
        <v>20655</v>
      </c>
      <c r="L118" s="12">
        <v>648996</v>
      </c>
      <c r="M118" s="7">
        <v>0.24264167485220001</v>
      </c>
      <c r="N118" s="7">
        <v>0.20148872710319601</v>
      </c>
      <c r="O118" s="7">
        <v>0.223265683200047</v>
      </c>
      <c r="P118" s="15">
        <v>0.33260391484455798</v>
      </c>
    </row>
    <row r="119" spans="1:16" x14ac:dyDescent="0.35">
      <c r="A119" s="5" t="s">
        <v>298</v>
      </c>
      <c r="B119" t="s">
        <v>416</v>
      </c>
      <c r="C119" s="6">
        <v>300</v>
      </c>
      <c r="D119" s="12">
        <v>110100</v>
      </c>
      <c r="E119" s="6">
        <v>300</v>
      </c>
      <c r="F119" s="12">
        <v>110100</v>
      </c>
      <c r="G119" s="6">
        <v>0</v>
      </c>
      <c r="H119" s="12">
        <v>0</v>
      </c>
      <c r="I119" s="6">
        <v>0</v>
      </c>
      <c r="J119" s="12">
        <v>0</v>
      </c>
      <c r="K119" s="6">
        <v>0</v>
      </c>
      <c r="L119" s="12">
        <v>0</v>
      </c>
      <c r="M119" s="7">
        <v>1</v>
      </c>
      <c r="N119" s="7">
        <v>0</v>
      </c>
      <c r="O119" s="7">
        <v>0</v>
      </c>
      <c r="P119" s="15">
        <v>0</v>
      </c>
    </row>
    <row r="120" spans="1:16" x14ac:dyDescent="0.35">
      <c r="A120" s="5" t="s">
        <v>298</v>
      </c>
      <c r="B120" t="s">
        <v>417</v>
      </c>
      <c r="C120" s="6">
        <v>5220</v>
      </c>
      <c r="D120" s="12">
        <v>694578</v>
      </c>
      <c r="E120" s="6">
        <v>515</v>
      </c>
      <c r="F120" s="12">
        <v>215700</v>
      </c>
      <c r="G120" s="6">
        <v>915</v>
      </c>
      <c r="H120" s="12">
        <v>235000</v>
      </c>
      <c r="I120" s="6">
        <v>525</v>
      </c>
      <c r="J120" s="12">
        <v>133000</v>
      </c>
      <c r="K120" s="6">
        <v>3270</v>
      </c>
      <c r="L120" s="12">
        <v>110878</v>
      </c>
      <c r="M120" s="7">
        <v>0.310548163579841</v>
      </c>
      <c r="N120" s="7">
        <v>0.33833480964887702</v>
      </c>
      <c r="O120" s="7">
        <v>0.19148310503532201</v>
      </c>
      <c r="P120" s="15">
        <v>0.15963392173596</v>
      </c>
    </row>
    <row r="121" spans="1:16" x14ac:dyDescent="0.35">
      <c r="A121" s="5" t="s">
        <v>298</v>
      </c>
      <c r="B121" t="s">
        <v>418</v>
      </c>
      <c r="C121" s="6">
        <v>13435</v>
      </c>
      <c r="D121" s="12">
        <v>902817</v>
      </c>
      <c r="E121" s="6">
        <v>515</v>
      </c>
      <c r="F121" s="12">
        <v>222300</v>
      </c>
      <c r="G121" s="6">
        <v>630</v>
      </c>
      <c r="H121" s="12">
        <v>161250</v>
      </c>
      <c r="I121" s="6">
        <v>640</v>
      </c>
      <c r="J121" s="12">
        <v>162250</v>
      </c>
      <c r="K121" s="6">
        <v>11650</v>
      </c>
      <c r="L121" s="12">
        <v>357017</v>
      </c>
      <c r="M121" s="7">
        <v>0.24622930228385201</v>
      </c>
      <c r="N121" s="7">
        <v>0.17860762480103901</v>
      </c>
      <c r="O121" s="7">
        <v>0.17971526898585199</v>
      </c>
      <c r="P121" s="15">
        <v>0.39544780392925699</v>
      </c>
    </row>
    <row r="122" spans="1:16" x14ac:dyDescent="0.35">
      <c r="A122" s="5" t="s">
        <v>298</v>
      </c>
      <c r="B122" t="s">
        <v>419</v>
      </c>
      <c r="C122" s="6">
        <v>15760</v>
      </c>
      <c r="D122" s="12">
        <v>857670</v>
      </c>
      <c r="E122" s="6">
        <v>430</v>
      </c>
      <c r="F122" s="12">
        <v>176631</v>
      </c>
      <c r="G122" s="6">
        <v>485</v>
      </c>
      <c r="H122" s="12">
        <v>123183</v>
      </c>
      <c r="I122" s="6">
        <v>530</v>
      </c>
      <c r="J122" s="12">
        <v>136270</v>
      </c>
      <c r="K122" s="6">
        <v>14320</v>
      </c>
      <c r="L122" s="12">
        <v>421586</v>
      </c>
      <c r="M122" s="7">
        <v>0.20594296520979199</v>
      </c>
      <c r="N122" s="7">
        <v>0.14362467127489101</v>
      </c>
      <c r="O122" s="7">
        <v>0.15888404566094499</v>
      </c>
      <c r="P122" s="15">
        <v>0.49154831785437197</v>
      </c>
    </row>
    <row r="123" spans="1:16" x14ac:dyDescent="0.35">
      <c r="A123" s="5" t="s">
        <v>298</v>
      </c>
      <c r="B123" t="s">
        <v>420</v>
      </c>
      <c r="C123" s="6">
        <v>14835</v>
      </c>
      <c r="D123" s="12">
        <v>981408</v>
      </c>
      <c r="E123" s="6">
        <v>455</v>
      </c>
      <c r="F123" s="12">
        <v>199154</v>
      </c>
      <c r="G123" s="6">
        <v>820</v>
      </c>
      <c r="H123" s="12">
        <v>225073</v>
      </c>
      <c r="I123" s="6">
        <v>625</v>
      </c>
      <c r="J123" s="12">
        <v>170170</v>
      </c>
      <c r="K123" s="6">
        <v>12935</v>
      </c>
      <c r="L123" s="12">
        <v>387011</v>
      </c>
      <c r="M123" s="7">
        <v>0.20292676514934799</v>
      </c>
      <c r="N123" s="7">
        <v>0.22933734729524999</v>
      </c>
      <c r="O123" s="7">
        <v>0.173393627674124</v>
      </c>
      <c r="P123" s="15">
        <v>0.39434225988127802</v>
      </c>
    </row>
    <row r="124" spans="1:16" x14ac:dyDescent="0.35">
      <c r="A124" s="5" t="s">
        <v>298</v>
      </c>
      <c r="B124" t="s">
        <v>421</v>
      </c>
      <c r="C124" s="6">
        <v>13775</v>
      </c>
      <c r="D124" s="12">
        <v>1049675</v>
      </c>
      <c r="E124" s="6">
        <v>520</v>
      </c>
      <c r="F124" s="12">
        <v>254254</v>
      </c>
      <c r="G124" s="6">
        <v>665</v>
      </c>
      <c r="H124" s="12">
        <v>197534</v>
      </c>
      <c r="I124" s="6">
        <v>730</v>
      </c>
      <c r="J124" s="12">
        <v>215390</v>
      </c>
      <c r="K124" s="6">
        <v>11860</v>
      </c>
      <c r="L124" s="12">
        <v>382496</v>
      </c>
      <c r="M124" s="7">
        <v>0.24222218411517099</v>
      </c>
      <c r="N124" s="7">
        <v>0.188185956694194</v>
      </c>
      <c r="O124" s="7">
        <v>0.20519703965372099</v>
      </c>
      <c r="P124" s="15">
        <v>0.36439481953691399</v>
      </c>
    </row>
    <row r="125" spans="1:16" x14ac:dyDescent="0.35">
      <c r="A125" s="5" t="s">
        <v>298</v>
      </c>
      <c r="B125" t="s">
        <v>422</v>
      </c>
      <c r="C125" s="6">
        <v>15505</v>
      </c>
      <c r="D125" s="12">
        <v>1080695</v>
      </c>
      <c r="E125" s="6">
        <v>430</v>
      </c>
      <c r="F125" s="12">
        <v>229127</v>
      </c>
      <c r="G125" s="6">
        <v>550</v>
      </c>
      <c r="H125" s="12">
        <v>174373</v>
      </c>
      <c r="I125" s="6">
        <v>645</v>
      </c>
      <c r="J125" s="12">
        <v>207223</v>
      </c>
      <c r="K125" s="6">
        <v>13875</v>
      </c>
      <c r="L125" s="12">
        <v>469973</v>
      </c>
      <c r="M125" s="7">
        <v>0.21201852289156101</v>
      </c>
      <c r="N125" s="7">
        <v>0.16135229433794099</v>
      </c>
      <c r="O125" s="7">
        <v>0.19174930174576499</v>
      </c>
      <c r="P125" s="15">
        <v>0.43487988102473302</v>
      </c>
    </row>
    <row r="126" spans="1:16" x14ac:dyDescent="0.35">
      <c r="A126" s="5" t="s">
        <v>298</v>
      </c>
      <c r="B126" t="s">
        <v>423</v>
      </c>
      <c r="C126" s="6">
        <v>4210</v>
      </c>
      <c r="D126" s="12">
        <v>413220</v>
      </c>
      <c r="E126" s="6">
        <v>100</v>
      </c>
      <c r="F126" s="12">
        <v>56097</v>
      </c>
      <c r="G126" s="6">
        <v>145</v>
      </c>
      <c r="H126" s="12">
        <v>47500</v>
      </c>
      <c r="I126" s="6">
        <v>585</v>
      </c>
      <c r="J126" s="12">
        <v>193159</v>
      </c>
      <c r="K126" s="6">
        <v>3375</v>
      </c>
      <c r="L126" s="12">
        <v>116463</v>
      </c>
      <c r="M126" s="7">
        <v>0.13575566716950599</v>
      </c>
      <c r="N126" s="7">
        <v>0.114951855543277</v>
      </c>
      <c r="O126" s="7">
        <v>0.46744887317275002</v>
      </c>
      <c r="P126" s="15">
        <v>0.28184360411446702</v>
      </c>
    </row>
    <row r="127" spans="1:16" x14ac:dyDescent="0.35">
      <c r="A127" s="5" t="s">
        <v>298</v>
      </c>
      <c r="B127" t="s">
        <v>424</v>
      </c>
      <c r="C127" s="6">
        <v>83040</v>
      </c>
      <c r="D127" s="12">
        <v>6090162</v>
      </c>
      <c r="E127" s="6">
        <v>3265</v>
      </c>
      <c r="F127" s="12">
        <v>1463364</v>
      </c>
      <c r="G127" s="6">
        <v>4210</v>
      </c>
      <c r="H127" s="12">
        <v>1163913</v>
      </c>
      <c r="I127" s="6">
        <v>4280</v>
      </c>
      <c r="J127" s="12">
        <v>1217462</v>
      </c>
      <c r="K127" s="6">
        <v>71285</v>
      </c>
      <c r="L127" s="12">
        <v>2245424</v>
      </c>
      <c r="M127" s="7">
        <v>0.24028320822295299</v>
      </c>
      <c r="N127" s="7">
        <v>0.191113630693725</v>
      </c>
      <c r="O127" s="7">
        <v>0.19990628656742701</v>
      </c>
      <c r="P127" s="15">
        <v>0.368696874515894</v>
      </c>
    </row>
    <row r="128" spans="1:16" x14ac:dyDescent="0.35">
      <c r="A128" s="5" t="s">
        <v>299</v>
      </c>
      <c r="B128" t="s">
        <v>416</v>
      </c>
      <c r="C128" s="6">
        <v>835</v>
      </c>
      <c r="D128" s="12">
        <v>316500</v>
      </c>
      <c r="E128" s="6">
        <v>835</v>
      </c>
      <c r="F128" s="12">
        <v>316500</v>
      </c>
      <c r="G128" s="6">
        <v>0</v>
      </c>
      <c r="H128" s="12">
        <v>0</v>
      </c>
      <c r="I128" s="6">
        <v>0</v>
      </c>
      <c r="J128" s="12">
        <v>0</v>
      </c>
      <c r="K128" s="6">
        <v>0</v>
      </c>
      <c r="L128" s="12">
        <v>0</v>
      </c>
      <c r="M128" s="7">
        <v>1</v>
      </c>
      <c r="N128" s="7">
        <v>0</v>
      </c>
      <c r="O128" s="7">
        <v>0</v>
      </c>
      <c r="P128" s="15">
        <v>0</v>
      </c>
    </row>
    <row r="129" spans="1:16" x14ac:dyDescent="0.35">
      <c r="A129" s="5" t="s">
        <v>299</v>
      </c>
      <c r="B129" t="s">
        <v>417</v>
      </c>
      <c r="C129" s="6">
        <v>12475</v>
      </c>
      <c r="D129" s="12">
        <v>1732792</v>
      </c>
      <c r="E129" s="6">
        <v>1250</v>
      </c>
      <c r="F129" s="12">
        <v>517800</v>
      </c>
      <c r="G129" s="6">
        <v>2440</v>
      </c>
      <c r="H129" s="12">
        <v>627500</v>
      </c>
      <c r="I129" s="6">
        <v>1280</v>
      </c>
      <c r="J129" s="12">
        <v>326750</v>
      </c>
      <c r="K129" s="6">
        <v>7500</v>
      </c>
      <c r="L129" s="12">
        <v>260742</v>
      </c>
      <c r="M129" s="7">
        <v>0.29882413740716401</v>
      </c>
      <c r="N129" s="7">
        <v>0.36213237972768503</v>
      </c>
      <c r="O129" s="7">
        <v>0.18856853398569101</v>
      </c>
      <c r="P129" s="15">
        <v>0.15047494887946</v>
      </c>
    </row>
    <row r="130" spans="1:16" x14ac:dyDescent="0.35">
      <c r="A130" s="5" t="s">
        <v>299</v>
      </c>
      <c r="B130" t="s">
        <v>418</v>
      </c>
      <c r="C130" s="6">
        <v>34125</v>
      </c>
      <c r="D130" s="12">
        <v>2239157</v>
      </c>
      <c r="E130" s="6">
        <v>1230</v>
      </c>
      <c r="F130" s="12">
        <v>514200</v>
      </c>
      <c r="G130" s="6">
        <v>1485</v>
      </c>
      <c r="H130" s="12">
        <v>378000</v>
      </c>
      <c r="I130" s="6">
        <v>1745</v>
      </c>
      <c r="J130" s="12">
        <v>443250</v>
      </c>
      <c r="K130" s="6">
        <v>29665</v>
      </c>
      <c r="L130" s="12">
        <v>903707</v>
      </c>
      <c r="M130" s="7">
        <v>0.229639968340767</v>
      </c>
      <c r="N130" s="7">
        <v>0.16881351231585001</v>
      </c>
      <c r="O130" s="7">
        <v>0.19795394003703801</v>
      </c>
      <c r="P130" s="15">
        <v>0.40359257930634401</v>
      </c>
    </row>
    <row r="131" spans="1:16" x14ac:dyDescent="0.35">
      <c r="A131" s="5" t="s">
        <v>299</v>
      </c>
      <c r="B131" t="s">
        <v>419</v>
      </c>
      <c r="C131" s="6">
        <v>40100</v>
      </c>
      <c r="D131" s="12">
        <v>2267012</v>
      </c>
      <c r="E131" s="6">
        <v>1170</v>
      </c>
      <c r="F131" s="12">
        <v>491715</v>
      </c>
      <c r="G131" s="6">
        <v>1290</v>
      </c>
      <c r="H131" s="12">
        <v>332648</v>
      </c>
      <c r="I131" s="6">
        <v>1390</v>
      </c>
      <c r="J131" s="12">
        <v>358168</v>
      </c>
      <c r="K131" s="6">
        <v>36250</v>
      </c>
      <c r="L131" s="12">
        <v>1084482</v>
      </c>
      <c r="M131" s="7">
        <v>0.21690001895666899</v>
      </c>
      <c r="N131" s="7">
        <v>0.14673387847816</v>
      </c>
      <c r="O131" s="7">
        <v>0.15799098571258299</v>
      </c>
      <c r="P131" s="15">
        <v>0.47837511685258899</v>
      </c>
    </row>
    <row r="132" spans="1:16" x14ac:dyDescent="0.35">
      <c r="A132" s="5" t="s">
        <v>299</v>
      </c>
      <c r="B132" t="s">
        <v>420</v>
      </c>
      <c r="C132" s="6">
        <v>38370</v>
      </c>
      <c r="D132" s="12">
        <v>2435519</v>
      </c>
      <c r="E132" s="6">
        <v>1110</v>
      </c>
      <c r="F132" s="12">
        <v>482358</v>
      </c>
      <c r="G132" s="6">
        <v>1950</v>
      </c>
      <c r="H132" s="12">
        <v>527866</v>
      </c>
      <c r="I132" s="6">
        <v>1570</v>
      </c>
      <c r="J132" s="12">
        <v>424652</v>
      </c>
      <c r="K132" s="6">
        <v>33740</v>
      </c>
      <c r="L132" s="12">
        <v>1000642</v>
      </c>
      <c r="M132" s="7">
        <v>0.198051597717217</v>
      </c>
      <c r="N132" s="7">
        <v>0.21673675577759899</v>
      </c>
      <c r="O132" s="7">
        <v>0.17435793756615101</v>
      </c>
      <c r="P132" s="15">
        <v>0.410853708939033</v>
      </c>
    </row>
    <row r="133" spans="1:16" x14ac:dyDescent="0.35">
      <c r="A133" s="5" t="s">
        <v>299</v>
      </c>
      <c r="B133" t="s">
        <v>421</v>
      </c>
      <c r="C133" s="6">
        <v>36180</v>
      </c>
      <c r="D133" s="12">
        <v>2647688</v>
      </c>
      <c r="E133" s="6">
        <v>1245</v>
      </c>
      <c r="F133" s="12">
        <v>619200</v>
      </c>
      <c r="G133" s="6">
        <v>1785</v>
      </c>
      <c r="H133" s="12">
        <v>533603</v>
      </c>
      <c r="I133" s="6">
        <v>1765</v>
      </c>
      <c r="J133" s="12">
        <v>526751</v>
      </c>
      <c r="K133" s="6">
        <v>31385</v>
      </c>
      <c r="L133" s="12">
        <v>968134</v>
      </c>
      <c r="M133" s="7">
        <v>0.23386452633391799</v>
      </c>
      <c r="N133" s="7">
        <v>0.20153541504890299</v>
      </c>
      <c r="O133" s="7">
        <v>0.198947459066174</v>
      </c>
      <c r="P133" s="15">
        <v>0.36565259955100499</v>
      </c>
    </row>
    <row r="134" spans="1:16" x14ac:dyDescent="0.35">
      <c r="A134" s="5" t="s">
        <v>299</v>
      </c>
      <c r="B134" t="s">
        <v>422</v>
      </c>
      <c r="C134" s="6">
        <v>38430</v>
      </c>
      <c r="D134" s="12">
        <v>2605529</v>
      </c>
      <c r="E134" s="6">
        <v>945</v>
      </c>
      <c r="F134" s="12">
        <v>502249</v>
      </c>
      <c r="G134" s="6">
        <v>1360</v>
      </c>
      <c r="H134" s="12">
        <v>432480</v>
      </c>
      <c r="I134" s="6">
        <v>1600</v>
      </c>
      <c r="J134" s="12">
        <v>513477</v>
      </c>
      <c r="K134" s="6">
        <v>34520</v>
      </c>
      <c r="L134" s="12">
        <v>1157322</v>
      </c>
      <c r="M134" s="7">
        <v>0.192762877506643</v>
      </c>
      <c r="N134" s="7">
        <v>0.16598547093312499</v>
      </c>
      <c r="O134" s="7">
        <v>0.197072137356847</v>
      </c>
      <c r="P134" s="15">
        <v>0.44417951420338397</v>
      </c>
    </row>
    <row r="135" spans="1:16" x14ac:dyDescent="0.35">
      <c r="A135" s="5" t="s">
        <v>299</v>
      </c>
      <c r="B135" t="s">
        <v>423</v>
      </c>
      <c r="C135" s="6">
        <v>10170</v>
      </c>
      <c r="D135" s="12">
        <v>988764</v>
      </c>
      <c r="E135" s="6">
        <v>275</v>
      </c>
      <c r="F135" s="12">
        <v>154763</v>
      </c>
      <c r="G135" s="6">
        <v>320</v>
      </c>
      <c r="H135" s="12">
        <v>102404</v>
      </c>
      <c r="I135" s="6">
        <v>1395</v>
      </c>
      <c r="J135" s="12">
        <v>451872</v>
      </c>
      <c r="K135" s="6">
        <v>8180</v>
      </c>
      <c r="L135" s="12">
        <v>279724</v>
      </c>
      <c r="M135" s="7">
        <v>0.15652210585975601</v>
      </c>
      <c r="N135" s="7">
        <v>0.103568056214838</v>
      </c>
      <c r="O135" s="7">
        <v>0.45700704976218498</v>
      </c>
      <c r="P135" s="15">
        <v>0.28290278816322001</v>
      </c>
    </row>
    <row r="136" spans="1:16" x14ac:dyDescent="0.35">
      <c r="A136" s="5" t="s">
        <v>299</v>
      </c>
      <c r="B136" t="s">
        <v>424</v>
      </c>
      <c r="C136" s="6">
        <v>210680</v>
      </c>
      <c r="D136" s="12">
        <v>15232960</v>
      </c>
      <c r="E136" s="6">
        <v>8055</v>
      </c>
      <c r="F136" s="12">
        <v>3598786</v>
      </c>
      <c r="G136" s="6">
        <v>10635</v>
      </c>
      <c r="H136" s="12">
        <v>2934501</v>
      </c>
      <c r="I136" s="6">
        <v>10750</v>
      </c>
      <c r="J136" s="12">
        <v>3044919</v>
      </c>
      <c r="K136" s="6">
        <v>181240</v>
      </c>
      <c r="L136" s="12">
        <v>5654754</v>
      </c>
      <c r="M136" s="7">
        <v>0.23624995846588701</v>
      </c>
      <c r="N136" s="7">
        <v>0.19264154718291501</v>
      </c>
      <c r="O136" s="7">
        <v>0.199890197311516</v>
      </c>
      <c r="P136" s="15">
        <v>0.37121829703968201</v>
      </c>
    </row>
    <row r="137" spans="1:16" x14ac:dyDescent="0.35">
      <c r="A137" s="5" t="s">
        <v>300</v>
      </c>
      <c r="B137" t="s">
        <v>416</v>
      </c>
      <c r="C137" s="6">
        <v>1620</v>
      </c>
      <c r="D137" s="12">
        <v>624600</v>
      </c>
      <c r="E137" s="6">
        <v>1620</v>
      </c>
      <c r="F137" s="12">
        <v>624600</v>
      </c>
      <c r="G137" s="6">
        <v>0</v>
      </c>
      <c r="H137" s="12">
        <v>0</v>
      </c>
      <c r="I137" s="6">
        <v>0</v>
      </c>
      <c r="J137" s="12">
        <v>0</v>
      </c>
      <c r="K137" s="6">
        <v>0</v>
      </c>
      <c r="L137" s="12">
        <v>0</v>
      </c>
      <c r="M137" s="7">
        <v>1</v>
      </c>
      <c r="N137" s="7">
        <v>0</v>
      </c>
      <c r="O137" s="7">
        <v>0</v>
      </c>
      <c r="P137" s="15">
        <v>0</v>
      </c>
    </row>
    <row r="138" spans="1:16" x14ac:dyDescent="0.35">
      <c r="A138" s="5" t="s">
        <v>300</v>
      </c>
      <c r="B138" t="s">
        <v>417</v>
      </c>
      <c r="C138" s="6">
        <v>25840</v>
      </c>
      <c r="D138" s="12">
        <v>3724807</v>
      </c>
      <c r="E138" s="6">
        <v>2710</v>
      </c>
      <c r="F138" s="12">
        <v>1125600</v>
      </c>
      <c r="G138" s="6">
        <v>5135</v>
      </c>
      <c r="H138" s="12">
        <v>1322000</v>
      </c>
      <c r="I138" s="6">
        <v>3020</v>
      </c>
      <c r="J138" s="12">
        <v>764750</v>
      </c>
      <c r="K138" s="6">
        <v>14975</v>
      </c>
      <c r="L138" s="12">
        <v>512457</v>
      </c>
      <c r="M138" s="7">
        <v>0.30219019430942301</v>
      </c>
      <c r="N138" s="7">
        <v>0.35491776552687998</v>
      </c>
      <c r="O138" s="7">
        <v>0.20531267865861</v>
      </c>
      <c r="P138" s="15">
        <v>0.13757936150508801</v>
      </c>
    </row>
    <row r="139" spans="1:16" x14ac:dyDescent="0.35">
      <c r="A139" s="5" t="s">
        <v>300</v>
      </c>
      <c r="B139" t="s">
        <v>418</v>
      </c>
      <c r="C139" s="6">
        <v>68665</v>
      </c>
      <c r="D139" s="12">
        <v>4550497</v>
      </c>
      <c r="E139" s="6">
        <v>2585</v>
      </c>
      <c r="F139" s="12">
        <v>1086900</v>
      </c>
      <c r="G139" s="6">
        <v>3110</v>
      </c>
      <c r="H139" s="12">
        <v>794250</v>
      </c>
      <c r="I139" s="6">
        <v>3415</v>
      </c>
      <c r="J139" s="12">
        <v>869000</v>
      </c>
      <c r="K139" s="6">
        <v>59560</v>
      </c>
      <c r="L139" s="12">
        <v>1800347</v>
      </c>
      <c r="M139" s="7">
        <v>0.23885304390119599</v>
      </c>
      <c r="N139" s="7">
        <v>0.17454138386100401</v>
      </c>
      <c r="O139" s="7">
        <v>0.19096816188254601</v>
      </c>
      <c r="P139" s="15">
        <v>0.39563741035525402</v>
      </c>
    </row>
    <row r="140" spans="1:16" x14ac:dyDescent="0.35">
      <c r="A140" s="5" t="s">
        <v>300</v>
      </c>
      <c r="B140" t="s">
        <v>419</v>
      </c>
      <c r="C140" s="6">
        <v>81675</v>
      </c>
      <c r="D140" s="12">
        <v>4520002</v>
      </c>
      <c r="E140" s="6">
        <v>2395</v>
      </c>
      <c r="F140" s="12">
        <v>1003800</v>
      </c>
      <c r="G140" s="6">
        <v>2405</v>
      </c>
      <c r="H140" s="12">
        <v>615010</v>
      </c>
      <c r="I140" s="6">
        <v>2745</v>
      </c>
      <c r="J140" s="12">
        <v>701388</v>
      </c>
      <c r="K140" s="6">
        <v>74130</v>
      </c>
      <c r="L140" s="12">
        <v>2199804</v>
      </c>
      <c r="M140" s="7">
        <v>0.22207957231872599</v>
      </c>
      <c r="N140" s="7">
        <v>0.136064114138015</v>
      </c>
      <c r="O140" s="7">
        <v>0.155174174167863</v>
      </c>
      <c r="P140" s="15">
        <v>0.48668213937539601</v>
      </c>
    </row>
    <row r="141" spans="1:16" x14ac:dyDescent="0.35">
      <c r="A141" s="5" t="s">
        <v>300</v>
      </c>
      <c r="B141" t="s">
        <v>420</v>
      </c>
      <c r="C141" s="6">
        <v>79380</v>
      </c>
      <c r="D141" s="12">
        <v>5162619</v>
      </c>
      <c r="E141" s="6">
        <v>2510</v>
      </c>
      <c r="F141" s="12">
        <v>1115699</v>
      </c>
      <c r="G141" s="6">
        <v>3990</v>
      </c>
      <c r="H141" s="12">
        <v>1081804</v>
      </c>
      <c r="I141" s="6">
        <v>3305</v>
      </c>
      <c r="J141" s="12">
        <v>896249</v>
      </c>
      <c r="K141" s="6">
        <v>69570</v>
      </c>
      <c r="L141" s="12">
        <v>2068867</v>
      </c>
      <c r="M141" s="7">
        <v>0.21611111818116599</v>
      </c>
      <c r="N141" s="7">
        <v>0.20954549674567299</v>
      </c>
      <c r="O141" s="7">
        <v>0.17360352411848701</v>
      </c>
      <c r="P141" s="15">
        <v>0.40073986095467401</v>
      </c>
    </row>
    <row r="142" spans="1:16" x14ac:dyDescent="0.35">
      <c r="A142" s="5" t="s">
        <v>300</v>
      </c>
      <c r="B142" t="s">
        <v>421</v>
      </c>
      <c r="C142" s="6">
        <v>78190</v>
      </c>
      <c r="D142" s="12">
        <v>5808616</v>
      </c>
      <c r="E142" s="6">
        <v>2940</v>
      </c>
      <c r="F142" s="12">
        <v>1424961</v>
      </c>
      <c r="G142" s="6">
        <v>3875</v>
      </c>
      <c r="H142" s="12">
        <v>1153738</v>
      </c>
      <c r="I142" s="6">
        <v>3620</v>
      </c>
      <c r="J142" s="12">
        <v>1077724</v>
      </c>
      <c r="K142" s="6">
        <v>67750</v>
      </c>
      <c r="L142" s="12">
        <v>2152194</v>
      </c>
      <c r="M142" s="7">
        <v>0.245318415861568</v>
      </c>
      <c r="N142" s="7">
        <v>0.19862532316432499</v>
      </c>
      <c r="O142" s="7">
        <v>0.18553880673918199</v>
      </c>
      <c r="P142" s="15">
        <v>0.37051745423492499</v>
      </c>
    </row>
    <row r="143" spans="1:16" x14ac:dyDescent="0.35">
      <c r="A143" s="5" t="s">
        <v>300</v>
      </c>
      <c r="B143" t="s">
        <v>422</v>
      </c>
      <c r="C143" s="6">
        <v>88695</v>
      </c>
      <c r="D143" s="12">
        <v>6147290</v>
      </c>
      <c r="E143" s="6">
        <v>2450</v>
      </c>
      <c r="F143" s="12">
        <v>1301008</v>
      </c>
      <c r="G143" s="6">
        <v>3135</v>
      </c>
      <c r="H143" s="12">
        <v>998114</v>
      </c>
      <c r="I143" s="6">
        <v>3460</v>
      </c>
      <c r="J143" s="12">
        <v>1102972</v>
      </c>
      <c r="K143" s="6">
        <v>79645</v>
      </c>
      <c r="L143" s="12">
        <v>2745196</v>
      </c>
      <c r="M143" s="7">
        <v>0.211639300841857</v>
      </c>
      <c r="N143" s="7">
        <v>0.16236654160234701</v>
      </c>
      <c r="O143" s="7">
        <v>0.179424114384579</v>
      </c>
      <c r="P143" s="15">
        <v>0.44657004317121701</v>
      </c>
    </row>
    <row r="144" spans="1:16" x14ac:dyDescent="0.35">
      <c r="A144" s="5" t="s">
        <v>300</v>
      </c>
      <c r="B144" t="s">
        <v>423</v>
      </c>
      <c r="C144" s="6">
        <v>23810</v>
      </c>
      <c r="D144" s="12">
        <v>2196439</v>
      </c>
      <c r="E144" s="6">
        <v>590</v>
      </c>
      <c r="F144" s="12">
        <v>326661</v>
      </c>
      <c r="G144" s="6">
        <v>740</v>
      </c>
      <c r="H144" s="12">
        <v>238254</v>
      </c>
      <c r="I144" s="6">
        <v>2920</v>
      </c>
      <c r="J144" s="12">
        <v>949331</v>
      </c>
      <c r="K144" s="6">
        <v>19555</v>
      </c>
      <c r="L144" s="12">
        <v>682193</v>
      </c>
      <c r="M144" s="7">
        <v>0.14872300550536699</v>
      </c>
      <c r="N144" s="7">
        <v>0.108472733997663</v>
      </c>
      <c r="O144" s="7">
        <v>0.43221356153547802</v>
      </c>
      <c r="P144" s="15">
        <v>0.310590698961492</v>
      </c>
    </row>
    <row r="145" spans="1:16" x14ac:dyDescent="0.35">
      <c r="A145" s="5" t="s">
        <v>300</v>
      </c>
      <c r="B145" t="s">
        <v>424</v>
      </c>
      <c r="C145" s="6">
        <v>447875</v>
      </c>
      <c r="D145" s="12">
        <v>32734868</v>
      </c>
      <c r="E145" s="6">
        <v>17805</v>
      </c>
      <c r="F145" s="12">
        <v>8009229</v>
      </c>
      <c r="G145" s="6">
        <v>22395</v>
      </c>
      <c r="H145" s="12">
        <v>6203170</v>
      </c>
      <c r="I145" s="6">
        <v>22485</v>
      </c>
      <c r="J145" s="12">
        <v>6361413</v>
      </c>
      <c r="K145" s="6">
        <v>385185</v>
      </c>
      <c r="L145" s="12">
        <v>12161057</v>
      </c>
      <c r="M145" s="7">
        <v>0.24466965513243</v>
      </c>
      <c r="N145" s="7">
        <v>0.189497316246271</v>
      </c>
      <c r="O145" s="7">
        <v>0.19433139556218801</v>
      </c>
      <c r="P145" s="15">
        <v>0.37150163305911099</v>
      </c>
    </row>
    <row r="146" spans="1:16" x14ac:dyDescent="0.35">
      <c r="A146" s="5" t="s">
        <v>301</v>
      </c>
      <c r="B146" t="s">
        <v>416</v>
      </c>
      <c r="C146" s="6">
        <v>355</v>
      </c>
      <c r="D146" s="12">
        <v>134700</v>
      </c>
      <c r="E146" s="6">
        <v>355</v>
      </c>
      <c r="F146" s="12">
        <v>134700</v>
      </c>
      <c r="G146" s="6">
        <v>0</v>
      </c>
      <c r="H146" s="12">
        <v>0</v>
      </c>
      <c r="I146" s="6">
        <v>0</v>
      </c>
      <c r="J146" s="12">
        <v>0</v>
      </c>
      <c r="K146" s="6">
        <v>0</v>
      </c>
      <c r="L146" s="12">
        <v>0</v>
      </c>
      <c r="M146" s="7">
        <v>1</v>
      </c>
      <c r="N146" s="7">
        <v>0</v>
      </c>
      <c r="O146" s="7">
        <v>0</v>
      </c>
      <c r="P146" s="15">
        <v>0</v>
      </c>
    </row>
    <row r="147" spans="1:16" x14ac:dyDescent="0.35">
      <c r="A147" s="5" t="s">
        <v>301</v>
      </c>
      <c r="B147" t="s">
        <v>417</v>
      </c>
      <c r="C147" s="6">
        <v>4840</v>
      </c>
      <c r="D147" s="12">
        <v>718522</v>
      </c>
      <c r="E147" s="6">
        <v>525</v>
      </c>
      <c r="F147" s="12">
        <v>216000</v>
      </c>
      <c r="G147" s="6">
        <v>995</v>
      </c>
      <c r="H147" s="12">
        <v>255000</v>
      </c>
      <c r="I147" s="6">
        <v>585</v>
      </c>
      <c r="J147" s="12">
        <v>148000</v>
      </c>
      <c r="K147" s="6">
        <v>2735</v>
      </c>
      <c r="L147" s="12">
        <v>99522</v>
      </c>
      <c r="M147" s="7">
        <v>0.30061699550709797</v>
      </c>
      <c r="N147" s="7">
        <v>0.35489506414032401</v>
      </c>
      <c r="O147" s="7">
        <v>0.20597831173634501</v>
      </c>
      <c r="P147" s="15">
        <v>0.138509628616233</v>
      </c>
    </row>
    <row r="148" spans="1:16" x14ac:dyDescent="0.35">
      <c r="A148" s="5" t="s">
        <v>301</v>
      </c>
      <c r="B148" t="s">
        <v>418</v>
      </c>
      <c r="C148" s="6">
        <v>14355</v>
      </c>
      <c r="D148" s="12">
        <v>1012432</v>
      </c>
      <c r="E148" s="6">
        <v>565</v>
      </c>
      <c r="F148" s="12">
        <v>237000</v>
      </c>
      <c r="G148" s="6">
        <v>790</v>
      </c>
      <c r="H148" s="12">
        <v>200250</v>
      </c>
      <c r="I148" s="6">
        <v>780</v>
      </c>
      <c r="J148" s="12">
        <v>198500</v>
      </c>
      <c r="K148" s="6">
        <v>12220</v>
      </c>
      <c r="L148" s="12">
        <v>376682</v>
      </c>
      <c r="M148" s="7">
        <v>0.234089853464196</v>
      </c>
      <c r="N148" s="7">
        <v>0.19779111036373601</v>
      </c>
      <c r="O148" s="7">
        <v>0.196062598787523</v>
      </c>
      <c r="P148" s="15">
        <v>0.37205643738454502</v>
      </c>
    </row>
    <row r="149" spans="1:16" x14ac:dyDescent="0.35">
      <c r="A149" s="5" t="s">
        <v>301</v>
      </c>
      <c r="B149" t="s">
        <v>419</v>
      </c>
      <c r="C149" s="6">
        <v>17730</v>
      </c>
      <c r="D149" s="12">
        <v>981110</v>
      </c>
      <c r="E149" s="6">
        <v>510</v>
      </c>
      <c r="F149" s="12">
        <v>207684</v>
      </c>
      <c r="G149" s="6">
        <v>565</v>
      </c>
      <c r="H149" s="12">
        <v>144595</v>
      </c>
      <c r="I149" s="6">
        <v>625</v>
      </c>
      <c r="J149" s="12">
        <v>159725</v>
      </c>
      <c r="K149" s="6">
        <v>16030</v>
      </c>
      <c r="L149" s="12">
        <v>469106</v>
      </c>
      <c r="M149" s="7">
        <v>0.211682793816592</v>
      </c>
      <c r="N149" s="7">
        <v>0.14737906421250599</v>
      </c>
      <c r="O149" s="7">
        <v>0.16280038058952601</v>
      </c>
      <c r="P149" s="15">
        <v>0.47813776138137498</v>
      </c>
    </row>
    <row r="150" spans="1:16" x14ac:dyDescent="0.35">
      <c r="A150" s="5" t="s">
        <v>301</v>
      </c>
      <c r="B150" t="s">
        <v>420</v>
      </c>
      <c r="C150" s="6">
        <v>16415</v>
      </c>
      <c r="D150" s="12">
        <v>1127898</v>
      </c>
      <c r="E150" s="6">
        <v>550</v>
      </c>
      <c r="F150" s="12">
        <v>242571</v>
      </c>
      <c r="G150" s="6">
        <v>945</v>
      </c>
      <c r="H150" s="12">
        <v>255012</v>
      </c>
      <c r="I150" s="6">
        <v>780</v>
      </c>
      <c r="J150" s="12">
        <v>211797</v>
      </c>
      <c r="K150" s="6">
        <v>14140</v>
      </c>
      <c r="L150" s="12">
        <v>418517</v>
      </c>
      <c r="M150" s="7">
        <v>0.21506491654986001</v>
      </c>
      <c r="N150" s="7">
        <v>0.22609525745700201</v>
      </c>
      <c r="O150" s="7">
        <v>0.187780269679516</v>
      </c>
      <c r="P150" s="15">
        <v>0.37105955631362297</v>
      </c>
    </row>
    <row r="151" spans="1:16" x14ac:dyDescent="0.35">
      <c r="A151" s="5" t="s">
        <v>301</v>
      </c>
      <c r="B151" t="s">
        <v>421</v>
      </c>
      <c r="C151" s="6">
        <v>15320</v>
      </c>
      <c r="D151" s="12">
        <v>1189678</v>
      </c>
      <c r="E151" s="6">
        <v>580</v>
      </c>
      <c r="F151" s="12">
        <v>288745</v>
      </c>
      <c r="G151" s="6">
        <v>855</v>
      </c>
      <c r="H151" s="12">
        <v>253525</v>
      </c>
      <c r="I151" s="6">
        <v>835</v>
      </c>
      <c r="J151" s="12">
        <v>246187</v>
      </c>
      <c r="K151" s="6">
        <v>13050</v>
      </c>
      <c r="L151" s="12">
        <v>401221</v>
      </c>
      <c r="M151" s="7">
        <v>0.24270866504961799</v>
      </c>
      <c r="N151" s="7">
        <v>0.21310358424431899</v>
      </c>
      <c r="O151" s="7">
        <v>0.20693552635333801</v>
      </c>
      <c r="P151" s="15">
        <v>0.33725222435272501</v>
      </c>
    </row>
    <row r="152" spans="1:16" x14ac:dyDescent="0.35">
      <c r="A152" s="5" t="s">
        <v>301</v>
      </c>
      <c r="B152" t="s">
        <v>422</v>
      </c>
      <c r="C152" s="6">
        <v>16850</v>
      </c>
      <c r="D152" s="12">
        <v>1262722</v>
      </c>
      <c r="E152" s="6">
        <v>495</v>
      </c>
      <c r="F152" s="12">
        <v>251271</v>
      </c>
      <c r="G152" s="6">
        <v>685</v>
      </c>
      <c r="H152" s="12">
        <v>220388</v>
      </c>
      <c r="I152" s="6">
        <v>825</v>
      </c>
      <c r="J152" s="12">
        <v>265710</v>
      </c>
      <c r="K152" s="6">
        <v>14845</v>
      </c>
      <c r="L152" s="12">
        <v>525352</v>
      </c>
      <c r="M152" s="7">
        <v>0.19899155922447401</v>
      </c>
      <c r="N152" s="7">
        <v>0.17453442728252899</v>
      </c>
      <c r="O152" s="7">
        <v>0.210426620942153</v>
      </c>
      <c r="P152" s="15">
        <v>0.416047392550844</v>
      </c>
    </row>
    <row r="153" spans="1:16" x14ac:dyDescent="0.35">
      <c r="A153" s="5" t="s">
        <v>301</v>
      </c>
      <c r="B153" t="s">
        <v>423</v>
      </c>
      <c r="C153" s="6">
        <v>4645</v>
      </c>
      <c r="D153" s="12">
        <v>455954</v>
      </c>
      <c r="E153" s="6">
        <v>120</v>
      </c>
      <c r="F153" s="12">
        <v>63669</v>
      </c>
      <c r="G153" s="6">
        <v>155</v>
      </c>
      <c r="H153" s="12">
        <v>49148</v>
      </c>
      <c r="I153" s="6">
        <v>645</v>
      </c>
      <c r="J153" s="12">
        <v>209139</v>
      </c>
      <c r="K153" s="6">
        <v>3730</v>
      </c>
      <c r="L153" s="12">
        <v>133998</v>
      </c>
      <c r="M153" s="7">
        <v>0.13963982092482</v>
      </c>
      <c r="N153" s="7">
        <v>0.107790647625993</v>
      </c>
      <c r="O153" s="7">
        <v>0.458683583587151</v>
      </c>
      <c r="P153" s="15">
        <v>0.29388594786203598</v>
      </c>
    </row>
    <row r="154" spans="1:16" x14ac:dyDescent="0.35">
      <c r="A154" s="5" t="s">
        <v>301</v>
      </c>
      <c r="B154" t="s">
        <v>424</v>
      </c>
      <c r="C154" s="6">
        <v>90505</v>
      </c>
      <c r="D154" s="12">
        <v>6883015</v>
      </c>
      <c r="E154" s="6">
        <v>3690</v>
      </c>
      <c r="F154" s="12">
        <v>1641641</v>
      </c>
      <c r="G154" s="6">
        <v>4990</v>
      </c>
      <c r="H154" s="12">
        <v>1377918</v>
      </c>
      <c r="I154" s="6">
        <v>5075</v>
      </c>
      <c r="J154" s="12">
        <v>1439057</v>
      </c>
      <c r="K154" s="6">
        <v>76750</v>
      </c>
      <c r="L154" s="12">
        <v>2424399</v>
      </c>
      <c r="M154" s="7">
        <v>0.23850604992914101</v>
      </c>
      <c r="N154" s="7">
        <v>0.20019105001158999</v>
      </c>
      <c r="O154" s="7">
        <v>0.20907369874057399</v>
      </c>
      <c r="P154" s="15">
        <v>0.35222920131869601</v>
      </c>
    </row>
    <row r="155" spans="1:16" x14ac:dyDescent="0.35">
      <c r="A155" s="5" t="s">
        <v>302</v>
      </c>
      <c r="B155" t="s">
        <v>416</v>
      </c>
      <c r="C155" s="6">
        <v>225</v>
      </c>
      <c r="D155" s="12">
        <v>87000</v>
      </c>
      <c r="E155" s="6">
        <v>225</v>
      </c>
      <c r="F155" s="12">
        <v>87000</v>
      </c>
      <c r="G155" s="6">
        <v>0</v>
      </c>
      <c r="H155" s="12">
        <v>0</v>
      </c>
      <c r="I155" s="6">
        <v>0</v>
      </c>
      <c r="J155" s="12">
        <v>0</v>
      </c>
      <c r="K155" s="6">
        <v>0</v>
      </c>
      <c r="L155" s="12">
        <v>0</v>
      </c>
      <c r="M155" s="7">
        <v>1</v>
      </c>
      <c r="N155" s="7">
        <v>0</v>
      </c>
      <c r="O155" s="7">
        <v>0</v>
      </c>
      <c r="P155" s="15">
        <v>0</v>
      </c>
    </row>
    <row r="156" spans="1:16" x14ac:dyDescent="0.35">
      <c r="A156" s="5" t="s">
        <v>302</v>
      </c>
      <c r="B156" t="s">
        <v>417</v>
      </c>
      <c r="C156" s="6">
        <v>3625</v>
      </c>
      <c r="D156" s="12">
        <v>405273</v>
      </c>
      <c r="E156" s="6">
        <v>240</v>
      </c>
      <c r="F156" s="12">
        <v>99600</v>
      </c>
      <c r="G156" s="6">
        <v>570</v>
      </c>
      <c r="H156" s="12">
        <v>145750</v>
      </c>
      <c r="I156" s="6">
        <v>325</v>
      </c>
      <c r="J156" s="12">
        <v>83750</v>
      </c>
      <c r="K156" s="6">
        <v>2495</v>
      </c>
      <c r="L156" s="12">
        <v>76173</v>
      </c>
      <c r="M156" s="7">
        <v>0.24576041690441799</v>
      </c>
      <c r="N156" s="7">
        <v>0.35963434501826202</v>
      </c>
      <c r="O156" s="7">
        <v>0.20665095296932701</v>
      </c>
      <c r="P156" s="15">
        <v>0.187954285107992</v>
      </c>
    </row>
    <row r="157" spans="1:16" x14ac:dyDescent="0.35">
      <c r="A157" s="5" t="s">
        <v>302</v>
      </c>
      <c r="B157" t="s">
        <v>418</v>
      </c>
      <c r="C157" s="6">
        <v>7850</v>
      </c>
      <c r="D157" s="12">
        <v>505248</v>
      </c>
      <c r="E157" s="6">
        <v>285</v>
      </c>
      <c r="F157" s="12">
        <v>126300</v>
      </c>
      <c r="G157" s="6">
        <v>330</v>
      </c>
      <c r="H157" s="12">
        <v>84250</v>
      </c>
      <c r="I157" s="6">
        <v>340</v>
      </c>
      <c r="J157" s="12">
        <v>87000</v>
      </c>
      <c r="K157" s="6">
        <v>6895</v>
      </c>
      <c r="L157" s="12">
        <v>207698</v>
      </c>
      <c r="M157" s="7">
        <v>0.24997649666747501</v>
      </c>
      <c r="N157" s="7">
        <v>0.166749959178422</v>
      </c>
      <c r="O157" s="7">
        <v>0.172192836184246</v>
      </c>
      <c r="P157" s="15">
        <v>0.41108070796985602</v>
      </c>
    </row>
    <row r="158" spans="1:16" x14ac:dyDescent="0.35">
      <c r="A158" s="5" t="s">
        <v>302</v>
      </c>
      <c r="B158" t="s">
        <v>419</v>
      </c>
      <c r="C158" s="6">
        <v>8595</v>
      </c>
      <c r="D158" s="12">
        <v>459069</v>
      </c>
      <c r="E158" s="6">
        <v>240</v>
      </c>
      <c r="F158" s="12">
        <v>99849</v>
      </c>
      <c r="G158" s="6">
        <v>215</v>
      </c>
      <c r="H158" s="12">
        <v>55673</v>
      </c>
      <c r="I158" s="6">
        <v>275</v>
      </c>
      <c r="J158" s="12">
        <v>71435</v>
      </c>
      <c r="K158" s="6">
        <v>7860</v>
      </c>
      <c r="L158" s="12">
        <v>232113</v>
      </c>
      <c r="M158" s="7">
        <v>0.21750325114525301</v>
      </c>
      <c r="N158" s="7">
        <v>0.12127261914875501</v>
      </c>
      <c r="O158" s="7">
        <v>0.15560841616401899</v>
      </c>
      <c r="P158" s="15">
        <v>0.50561571354197299</v>
      </c>
    </row>
    <row r="159" spans="1:16" x14ac:dyDescent="0.35">
      <c r="A159" s="5" t="s">
        <v>302</v>
      </c>
      <c r="B159" t="s">
        <v>420</v>
      </c>
      <c r="C159" s="6">
        <v>8455</v>
      </c>
      <c r="D159" s="12">
        <v>547447</v>
      </c>
      <c r="E159" s="6">
        <v>285</v>
      </c>
      <c r="F159" s="12">
        <v>128377</v>
      </c>
      <c r="G159" s="6">
        <v>415</v>
      </c>
      <c r="H159" s="12">
        <v>113660</v>
      </c>
      <c r="I159" s="6">
        <v>310</v>
      </c>
      <c r="J159" s="12">
        <v>84739</v>
      </c>
      <c r="K159" s="6">
        <v>7440</v>
      </c>
      <c r="L159" s="12">
        <v>220670</v>
      </c>
      <c r="M159" s="7">
        <v>0.23450200722737</v>
      </c>
      <c r="N159" s="7">
        <v>0.207619024829266</v>
      </c>
      <c r="O159" s="7">
        <v>0.15478949822877699</v>
      </c>
      <c r="P159" s="15">
        <v>0.40308946971458598</v>
      </c>
    </row>
    <row r="160" spans="1:16" x14ac:dyDescent="0.35">
      <c r="A160" s="5" t="s">
        <v>302</v>
      </c>
      <c r="B160" t="s">
        <v>421</v>
      </c>
      <c r="C160" s="6">
        <v>8200</v>
      </c>
      <c r="D160" s="12">
        <v>601810</v>
      </c>
      <c r="E160" s="6">
        <v>295</v>
      </c>
      <c r="F160" s="12">
        <v>144637</v>
      </c>
      <c r="G160" s="6">
        <v>385</v>
      </c>
      <c r="H160" s="12">
        <v>114868</v>
      </c>
      <c r="I160" s="6">
        <v>410</v>
      </c>
      <c r="J160" s="12">
        <v>121690</v>
      </c>
      <c r="K160" s="6">
        <v>7110</v>
      </c>
      <c r="L160" s="12">
        <v>220615</v>
      </c>
      <c r="M160" s="7">
        <v>0.240335999985377</v>
      </c>
      <c r="N160" s="7">
        <v>0.19087018476194001</v>
      </c>
      <c r="O160" s="7">
        <v>0.202207243138631</v>
      </c>
      <c r="P160" s="15">
        <v>0.36658657211405199</v>
      </c>
    </row>
    <row r="161" spans="1:16" x14ac:dyDescent="0.35">
      <c r="A161" s="5" t="s">
        <v>302</v>
      </c>
      <c r="B161" t="s">
        <v>422</v>
      </c>
      <c r="C161" s="6">
        <v>8625</v>
      </c>
      <c r="D161" s="12">
        <v>576786</v>
      </c>
      <c r="E161" s="6">
        <v>220</v>
      </c>
      <c r="F161" s="12">
        <v>120532</v>
      </c>
      <c r="G161" s="6">
        <v>305</v>
      </c>
      <c r="H161" s="12">
        <v>98933</v>
      </c>
      <c r="I161" s="6">
        <v>305</v>
      </c>
      <c r="J161" s="12">
        <v>97145</v>
      </c>
      <c r="K161" s="6">
        <v>7795</v>
      </c>
      <c r="L161" s="12">
        <v>260175</v>
      </c>
      <c r="M161" s="7">
        <v>0.208972500531827</v>
      </c>
      <c r="N161" s="7">
        <v>0.17152514356718601</v>
      </c>
      <c r="O161" s="7">
        <v>0.16842529209722101</v>
      </c>
      <c r="P161" s="15">
        <v>0.451077063803766</v>
      </c>
    </row>
    <row r="162" spans="1:16" x14ac:dyDescent="0.35">
      <c r="A162" s="5" t="s">
        <v>302</v>
      </c>
      <c r="B162" t="s">
        <v>423</v>
      </c>
      <c r="C162" s="6">
        <v>2345</v>
      </c>
      <c r="D162" s="12">
        <v>222281</v>
      </c>
      <c r="E162" s="6">
        <v>65</v>
      </c>
      <c r="F162" s="12">
        <v>37044</v>
      </c>
      <c r="G162" s="6">
        <v>80</v>
      </c>
      <c r="H162" s="12">
        <v>26479</v>
      </c>
      <c r="I162" s="6">
        <v>295</v>
      </c>
      <c r="J162" s="12">
        <v>95620</v>
      </c>
      <c r="K162" s="6">
        <v>1905</v>
      </c>
      <c r="L162" s="12">
        <v>63138</v>
      </c>
      <c r="M162" s="7">
        <v>0.166654294944554</v>
      </c>
      <c r="N162" s="7">
        <v>0.119124837874205</v>
      </c>
      <c r="O162" s="7">
        <v>0.43017692462382101</v>
      </c>
      <c r="P162" s="15">
        <v>0.28404394255741899</v>
      </c>
    </row>
    <row r="163" spans="1:16" x14ac:dyDescent="0.35">
      <c r="A163" s="5" t="s">
        <v>302</v>
      </c>
      <c r="B163" t="s">
        <v>424</v>
      </c>
      <c r="C163" s="6">
        <v>47920</v>
      </c>
      <c r="D163" s="12">
        <v>3404912</v>
      </c>
      <c r="E163" s="6">
        <v>1855</v>
      </c>
      <c r="F163" s="12">
        <v>843339</v>
      </c>
      <c r="G163" s="6">
        <v>2305</v>
      </c>
      <c r="H163" s="12">
        <v>639613</v>
      </c>
      <c r="I163" s="6">
        <v>2260</v>
      </c>
      <c r="J163" s="12">
        <v>641380</v>
      </c>
      <c r="K163" s="6">
        <v>41500</v>
      </c>
      <c r="L163" s="12">
        <v>1280580</v>
      </c>
      <c r="M163" s="7">
        <v>0.24768311947417901</v>
      </c>
      <c r="N163" s="7">
        <v>0.18785000717933301</v>
      </c>
      <c r="O163" s="7">
        <v>0.18836894859230299</v>
      </c>
      <c r="P163" s="15">
        <v>0.37609792475418502</v>
      </c>
    </row>
    <row r="164" spans="1:16" x14ac:dyDescent="0.35">
      <c r="A164" s="5" t="s">
        <v>303</v>
      </c>
      <c r="B164" t="s">
        <v>416</v>
      </c>
      <c r="C164" s="6">
        <v>215</v>
      </c>
      <c r="D164" s="12">
        <v>80400</v>
      </c>
      <c r="E164" s="6">
        <v>215</v>
      </c>
      <c r="F164" s="12">
        <v>80400</v>
      </c>
      <c r="G164" s="6">
        <v>0</v>
      </c>
      <c r="H164" s="12">
        <v>0</v>
      </c>
      <c r="I164" s="6">
        <v>0</v>
      </c>
      <c r="J164" s="12">
        <v>0</v>
      </c>
      <c r="K164" s="6">
        <v>0</v>
      </c>
      <c r="L164" s="12">
        <v>0</v>
      </c>
      <c r="M164" s="7">
        <v>1</v>
      </c>
      <c r="N164" s="7">
        <v>0</v>
      </c>
      <c r="O164" s="7">
        <v>0</v>
      </c>
      <c r="P164" s="15">
        <v>0</v>
      </c>
    </row>
    <row r="165" spans="1:16" x14ac:dyDescent="0.35">
      <c r="A165" s="5" t="s">
        <v>303</v>
      </c>
      <c r="B165" t="s">
        <v>417</v>
      </c>
      <c r="C165" s="6">
        <v>3100</v>
      </c>
      <c r="D165" s="12">
        <v>417411</v>
      </c>
      <c r="E165" s="6">
        <v>290</v>
      </c>
      <c r="F165" s="12">
        <v>120000</v>
      </c>
      <c r="G165" s="6">
        <v>615</v>
      </c>
      <c r="H165" s="12">
        <v>155750</v>
      </c>
      <c r="I165" s="6">
        <v>310</v>
      </c>
      <c r="J165" s="12">
        <v>79500</v>
      </c>
      <c r="K165" s="6">
        <v>1880</v>
      </c>
      <c r="L165" s="12">
        <v>62161</v>
      </c>
      <c r="M165" s="7">
        <v>0.287486778602838</v>
      </c>
      <c r="N165" s="7">
        <v>0.37313388139493397</v>
      </c>
      <c r="O165" s="7">
        <v>0.19045999082438</v>
      </c>
      <c r="P165" s="15">
        <v>0.14891934917784799</v>
      </c>
    </row>
    <row r="166" spans="1:16" x14ac:dyDescent="0.35">
      <c r="A166" s="5" t="s">
        <v>303</v>
      </c>
      <c r="B166" t="s">
        <v>418</v>
      </c>
      <c r="C166" s="6">
        <v>8365</v>
      </c>
      <c r="D166" s="12">
        <v>558091</v>
      </c>
      <c r="E166" s="6">
        <v>295</v>
      </c>
      <c r="F166" s="12">
        <v>120600</v>
      </c>
      <c r="G166" s="6">
        <v>405</v>
      </c>
      <c r="H166" s="12">
        <v>103500</v>
      </c>
      <c r="I166" s="6">
        <v>460</v>
      </c>
      <c r="J166" s="12">
        <v>116000</v>
      </c>
      <c r="K166" s="6">
        <v>7205</v>
      </c>
      <c r="L166" s="12">
        <v>217991</v>
      </c>
      <c r="M166" s="7">
        <v>0.216093791155923</v>
      </c>
      <c r="N166" s="7">
        <v>0.18545362673829199</v>
      </c>
      <c r="O166" s="7">
        <v>0.20785140774533201</v>
      </c>
      <c r="P166" s="15">
        <v>0.390601174360454</v>
      </c>
    </row>
    <row r="167" spans="1:16" x14ac:dyDescent="0.35">
      <c r="A167" s="5" t="s">
        <v>303</v>
      </c>
      <c r="B167" t="s">
        <v>419</v>
      </c>
      <c r="C167" s="6">
        <v>10180</v>
      </c>
      <c r="D167" s="12">
        <v>578962</v>
      </c>
      <c r="E167" s="6">
        <v>305</v>
      </c>
      <c r="F167" s="12">
        <v>128265</v>
      </c>
      <c r="G167" s="6">
        <v>300</v>
      </c>
      <c r="H167" s="12">
        <v>76345</v>
      </c>
      <c r="I167" s="6">
        <v>385</v>
      </c>
      <c r="J167" s="12">
        <v>97920</v>
      </c>
      <c r="K167" s="6">
        <v>9190</v>
      </c>
      <c r="L167" s="12">
        <v>276432</v>
      </c>
      <c r="M167" s="7">
        <v>0.221542941703021</v>
      </c>
      <c r="N167" s="7">
        <v>0.131865246827405</v>
      </c>
      <c r="O167" s="7">
        <v>0.16913019803968199</v>
      </c>
      <c r="P167" s="15">
        <v>0.47746161342989102</v>
      </c>
    </row>
    <row r="168" spans="1:16" x14ac:dyDescent="0.35">
      <c r="A168" s="5" t="s">
        <v>303</v>
      </c>
      <c r="B168" t="s">
        <v>420</v>
      </c>
      <c r="C168" s="6">
        <v>9515</v>
      </c>
      <c r="D168" s="12">
        <v>604820</v>
      </c>
      <c r="E168" s="6">
        <v>265</v>
      </c>
      <c r="F168" s="12">
        <v>117312</v>
      </c>
      <c r="G168" s="6">
        <v>485</v>
      </c>
      <c r="H168" s="12">
        <v>132305</v>
      </c>
      <c r="I168" s="6">
        <v>415</v>
      </c>
      <c r="J168" s="12">
        <v>112201</v>
      </c>
      <c r="K168" s="6">
        <v>8345</v>
      </c>
      <c r="L168" s="12">
        <v>243003</v>
      </c>
      <c r="M168" s="7">
        <v>0.19396123162853199</v>
      </c>
      <c r="N168" s="7">
        <v>0.21875082410834901</v>
      </c>
      <c r="O168" s="7">
        <v>0.18551111912818399</v>
      </c>
      <c r="P168" s="15">
        <v>0.40177682513493501</v>
      </c>
    </row>
    <row r="169" spans="1:16" x14ac:dyDescent="0.35">
      <c r="A169" s="5" t="s">
        <v>303</v>
      </c>
      <c r="B169" t="s">
        <v>421</v>
      </c>
      <c r="C169" s="6">
        <v>8975</v>
      </c>
      <c r="D169" s="12">
        <v>687384</v>
      </c>
      <c r="E169" s="6">
        <v>335</v>
      </c>
      <c r="F169" s="12">
        <v>171440</v>
      </c>
      <c r="G169" s="6">
        <v>465</v>
      </c>
      <c r="H169" s="12">
        <v>138696</v>
      </c>
      <c r="I169" s="6">
        <v>445</v>
      </c>
      <c r="J169" s="12">
        <v>132408</v>
      </c>
      <c r="K169" s="6">
        <v>7735</v>
      </c>
      <c r="L169" s="12">
        <v>244841</v>
      </c>
      <c r="M169" s="7">
        <v>0.24940928231984399</v>
      </c>
      <c r="N169" s="7">
        <v>0.20177362237886801</v>
      </c>
      <c r="O169" s="7">
        <v>0.19262539057487801</v>
      </c>
      <c r="P169" s="15">
        <v>0.35619170472641098</v>
      </c>
    </row>
    <row r="170" spans="1:16" x14ac:dyDescent="0.35">
      <c r="A170" s="5" t="s">
        <v>303</v>
      </c>
      <c r="B170" t="s">
        <v>422</v>
      </c>
      <c r="C170" s="6">
        <v>10105</v>
      </c>
      <c r="D170" s="12">
        <v>675015</v>
      </c>
      <c r="E170" s="6">
        <v>235</v>
      </c>
      <c r="F170" s="12">
        <v>124000</v>
      </c>
      <c r="G170" s="6">
        <v>345</v>
      </c>
      <c r="H170" s="12">
        <v>110135</v>
      </c>
      <c r="I170" s="6">
        <v>415</v>
      </c>
      <c r="J170" s="12">
        <v>133956</v>
      </c>
      <c r="K170" s="6">
        <v>9105</v>
      </c>
      <c r="L170" s="12">
        <v>306924</v>
      </c>
      <c r="M170" s="7">
        <v>0.18369940684254699</v>
      </c>
      <c r="N170" s="7">
        <v>0.16315933564113499</v>
      </c>
      <c r="O170" s="7">
        <v>0.19844856712009401</v>
      </c>
      <c r="P170" s="15">
        <v>0.45469269039622401</v>
      </c>
    </row>
    <row r="171" spans="1:16" x14ac:dyDescent="0.35">
      <c r="A171" s="5" t="s">
        <v>303</v>
      </c>
      <c r="B171" t="s">
        <v>423</v>
      </c>
      <c r="C171" s="6">
        <v>2640</v>
      </c>
      <c r="D171" s="12">
        <v>246270</v>
      </c>
      <c r="E171" s="6">
        <v>60</v>
      </c>
      <c r="F171" s="12">
        <v>33936</v>
      </c>
      <c r="G171" s="6">
        <v>80</v>
      </c>
      <c r="H171" s="12">
        <v>26474</v>
      </c>
      <c r="I171" s="6">
        <v>345</v>
      </c>
      <c r="J171" s="12">
        <v>112884</v>
      </c>
      <c r="K171" s="6">
        <v>2155</v>
      </c>
      <c r="L171" s="12">
        <v>72976</v>
      </c>
      <c r="M171" s="7">
        <v>0.13779802927561</v>
      </c>
      <c r="N171" s="7">
        <v>0.107499354874338</v>
      </c>
      <c r="O171" s="7">
        <v>0.458375436538415</v>
      </c>
      <c r="P171" s="15">
        <v>0.29632717931163699</v>
      </c>
    </row>
    <row r="172" spans="1:16" x14ac:dyDescent="0.35">
      <c r="A172" s="5" t="s">
        <v>303</v>
      </c>
      <c r="B172" t="s">
        <v>424</v>
      </c>
      <c r="C172" s="6">
        <v>53095</v>
      </c>
      <c r="D172" s="12">
        <v>3848353</v>
      </c>
      <c r="E172" s="6">
        <v>2005</v>
      </c>
      <c r="F172" s="12">
        <v>895952</v>
      </c>
      <c r="G172" s="6">
        <v>2700</v>
      </c>
      <c r="H172" s="12">
        <v>743205</v>
      </c>
      <c r="I172" s="6">
        <v>2775</v>
      </c>
      <c r="J172" s="12">
        <v>784868</v>
      </c>
      <c r="K172" s="6">
        <v>45620</v>
      </c>
      <c r="L172" s="12">
        <v>1424328</v>
      </c>
      <c r="M172" s="7">
        <v>0.23281441045615101</v>
      </c>
      <c r="N172" s="7">
        <v>0.193122818766476</v>
      </c>
      <c r="O172" s="7">
        <v>0.203949151907939</v>
      </c>
      <c r="P172" s="15">
        <v>0.370113618869434</v>
      </c>
    </row>
    <row r="173" spans="1:16" x14ac:dyDescent="0.35">
      <c r="A173" s="5" t="s">
        <v>304</v>
      </c>
      <c r="B173" t="s">
        <v>416</v>
      </c>
      <c r="C173" s="6">
        <v>150</v>
      </c>
      <c r="D173" s="12">
        <v>57600</v>
      </c>
      <c r="E173" s="6">
        <v>150</v>
      </c>
      <c r="F173" s="12">
        <v>57600</v>
      </c>
      <c r="G173" s="6">
        <v>0</v>
      </c>
      <c r="H173" s="12">
        <v>0</v>
      </c>
      <c r="I173" s="6">
        <v>0</v>
      </c>
      <c r="J173" s="12">
        <v>0</v>
      </c>
      <c r="K173" s="6">
        <v>0</v>
      </c>
      <c r="L173" s="12">
        <v>0</v>
      </c>
      <c r="M173" s="7">
        <v>1</v>
      </c>
      <c r="N173" s="7">
        <v>0</v>
      </c>
      <c r="O173" s="7">
        <v>0</v>
      </c>
      <c r="P173" s="15">
        <v>0</v>
      </c>
    </row>
    <row r="174" spans="1:16" x14ac:dyDescent="0.35">
      <c r="A174" s="5" t="s">
        <v>304</v>
      </c>
      <c r="B174" t="s">
        <v>417</v>
      </c>
      <c r="C174" s="6">
        <v>2015</v>
      </c>
      <c r="D174" s="12">
        <v>301338</v>
      </c>
      <c r="E174" s="6">
        <v>215</v>
      </c>
      <c r="F174" s="12">
        <v>85800</v>
      </c>
      <c r="G174" s="6">
        <v>430</v>
      </c>
      <c r="H174" s="12">
        <v>113250</v>
      </c>
      <c r="I174" s="6">
        <v>250</v>
      </c>
      <c r="J174" s="12">
        <v>62750</v>
      </c>
      <c r="K174" s="6">
        <v>1120</v>
      </c>
      <c r="L174" s="12">
        <v>39538</v>
      </c>
      <c r="M174" s="7">
        <v>0.28473033995906599</v>
      </c>
      <c r="N174" s="7">
        <v>0.37582413753338201</v>
      </c>
      <c r="O174" s="7">
        <v>0.20823809828008599</v>
      </c>
      <c r="P174" s="15">
        <v>0.13120742422746601</v>
      </c>
    </row>
    <row r="175" spans="1:16" x14ac:dyDescent="0.35">
      <c r="A175" s="5" t="s">
        <v>304</v>
      </c>
      <c r="B175" t="s">
        <v>418</v>
      </c>
      <c r="C175" s="6">
        <v>6045</v>
      </c>
      <c r="D175" s="12">
        <v>426949</v>
      </c>
      <c r="E175" s="6">
        <v>240</v>
      </c>
      <c r="F175" s="12">
        <v>103200</v>
      </c>
      <c r="G175" s="6">
        <v>300</v>
      </c>
      <c r="H175" s="12">
        <v>76500</v>
      </c>
      <c r="I175" s="6">
        <v>360</v>
      </c>
      <c r="J175" s="12">
        <v>90500</v>
      </c>
      <c r="K175" s="6">
        <v>5145</v>
      </c>
      <c r="L175" s="12">
        <v>156749</v>
      </c>
      <c r="M175" s="7">
        <v>0.24171533569036999</v>
      </c>
      <c r="N175" s="7">
        <v>0.17917851918908301</v>
      </c>
      <c r="O175" s="7">
        <v>0.21196935930211699</v>
      </c>
      <c r="P175" s="15">
        <v>0.36713678581843001</v>
      </c>
    </row>
    <row r="176" spans="1:16" x14ac:dyDescent="0.35">
      <c r="A176" s="5" t="s">
        <v>304</v>
      </c>
      <c r="B176" t="s">
        <v>419</v>
      </c>
      <c r="C176" s="6">
        <v>7030</v>
      </c>
      <c r="D176" s="12">
        <v>399829</v>
      </c>
      <c r="E176" s="6">
        <v>220</v>
      </c>
      <c r="F176" s="12">
        <v>91614</v>
      </c>
      <c r="G176" s="6">
        <v>210</v>
      </c>
      <c r="H176" s="12">
        <v>54960</v>
      </c>
      <c r="I176" s="6">
        <v>250</v>
      </c>
      <c r="J176" s="12">
        <v>64608</v>
      </c>
      <c r="K176" s="6">
        <v>6345</v>
      </c>
      <c r="L176" s="12">
        <v>188647</v>
      </c>
      <c r="M176" s="7">
        <v>0.229133240877026</v>
      </c>
      <c r="N176" s="7">
        <v>0.137458935518604</v>
      </c>
      <c r="O176" s="7">
        <v>0.16158803086823501</v>
      </c>
      <c r="P176" s="15">
        <v>0.471819792736136</v>
      </c>
    </row>
    <row r="177" spans="1:16" x14ac:dyDescent="0.35">
      <c r="A177" s="5" t="s">
        <v>304</v>
      </c>
      <c r="B177" t="s">
        <v>420</v>
      </c>
      <c r="C177" s="6">
        <v>6865</v>
      </c>
      <c r="D177" s="12">
        <v>462950</v>
      </c>
      <c r="E177" s="6">
        <v>205</v>
      </c>
      <c r="F177" s="12">
        <v>86200</v>
      </c>
      <c r="G177" s="6">
        <v>425</v>
      </c>
      <c r="H177" s="12">
        <v>117635</v>
      </c>
      <c r="I177" s="6">
        <v>295</v>
      </c>
      <c r="J177" s="12">
        <v>79025</v>
      </c>
      <c r="K177" s="6">
        <v>5940</v>
      </c>
      <c r="L177" s="12">
        <v>180091</v>
      </c>
      <c r="M177" s="7">
        <v>0.186196012833343</v>
      </c>
      <c r="N177" s="7">
        <v>0.25409790208581801</v>
      </c>
      <c r="O177" s="7">
        <v>0.170698560947039</v>
      </c>
      <c r="P177" s="15">
        <v>0.38900752413380002</v>
      </c>
    </row>
    <row r="178" spans="1:16" x14ac:dyDescent="0.35">
      <c r="A178" s="5" t="s">
        <v>304</v>
      </c>
      <c r="B178" t="s">
        <v>421</v>
      </c>
      <c r="C178" s="6">
        <v>6080</v>
      </c>
      <c r="D178" s="12">
        <v>485185</v>
      </c>
      <c r="E178" s="6">
        <v>235</v>
      </c>
      <c r="F178" s="12">
        <v>113772</v>
      </c>
      <c r="G178" s="6">
        <v>360</v>
      </c>
      <c r="H178" s="12">
        <v>107434</v>
      </c>
      <c r="I178" s="6">
        <v>335</v>
      </c>
      <c r="J178" s="12">
        <v>99095</v>
      </c>
      <c r="K178" s="6">
        <v>5150</v>
      </c>
      <c r="L178" s="12">
        <v>164885</v>
      </c>
      <c r="M178" s="7">
        <v>0.23449154873304401</v>
      </c>
      <c r="N178" s="7">
        <v>0.22142827478157001</v>
      </c>
      <c r="O178" s="7">
        <v>0.20424110696824399</v>
      </c>
      <c r="P178" s="15">
        <v>0.33983906951714199</v>
      </c>
    </row>
    <row r="179" spans="1:16" x14ac:dyDescent="0.35">
      <c r="A179" s="5" t="s">
        <v>304</v>
      </c>
      <c r="B179" t="s">
        <v>422</v>
      </c>
      <c r="C179" s="6">
        <v>6700</v>
      </c>
      <c r="D179" s="12">
        <v>491546</v>
      </c>
      <c r="E179" s="6">
        <v>175</v>
      </c>
      <c r="F179" s="12">
        <v>86905</v>
      </c>
      <c r="G179" s="6">
        <v>285</v>
      </c>
      <c r="H179" s="12">
        <v>90718</v>
      </c>
      <c r="I179" s="6">
        <v>335</v>
      </c>
      <c r="J179" s="12">
        <v>108800</v>
      </c>
      <c r="K179" s="6">
        <v>5905</v>
      </c>
      <c r="L179" s="12">
        <v>205123</v>
      </c>
      <c r="M179" s="7">
        <v>0.17679844962502</v>
      </c>
      <c r="N179" s="7">
        <v>0.18455673288500599</v>
      </c>
      <c r="O179" s="7">
        <v>0.22134202808447501</v>
      </c>
      <c r="P179" s="15">
        <v>0.41730278940549997</v>
      </c>
    </row>
    <row r="180" spans="1:16" x14ac:dyDescent="0.35">
      <c r="A180" s="5" t="s">
        <v>304</v>
      </c>
      <c r="B180" t="s">
        <v>423</v>
      </c>
      <c r="C180" s="6">
        <v>1975</v>
      </c>
      <c r="D180" s="12">
        <v>211060</v>
      </c>
      <c r="E180" s="6">
        <v>55</v>
      </c>
      <c r="F180" s="12">
        <v>32017</v>
      </c>
      <c r="G180" s="6">
        <v>75</v>
      </c>
      <c r="H180" s="12">
        <v>25163</v>
      </c>
      <c r="I180" s="6">
        <v>310</v>
      </c>
      <c r="J180" s="12">
        <v>101046</v>
      </c>
      <c r="K180" s="6">
        <v>1535</v>
      </c>
      <c r="L180" s="12">
        <v>52834</v>
      </c>
      <c r="M180" s="7">
        <v>0.15169645169031601</v>
      </c>
      <c r="N180" s="7">
        <v>0.119220087780871</v>
      </c>
      <c r="O180" s="7">
        <v>0.478756124157318</v>
      </c>
      <c r="P180" s="15">
        <v>0.25032733637149501</v>
      </c>
    </row>
    <row r="181" spans="1:16" x14ac:dyDescent="0.35">
      <c r="A181" s="5" t="s">
        <v>304</v>
      </c>
      <c r="B181" t="s">
        <v>424</v>
      </c>
      <c r="C181" s="6">
        <v>36855</v>
      </c>
      <c r="D181" s="12">
        <v>2836455</v>
      </c>
      <c r="E181" s="6">
        <v>1495</v>
      </c>
      <c r="F181" s="12">
        <v>657107</v>
      </c>
      <c r="G181" s="6">
        <v>2090</v>
      </c>
      <c r="H181" s="12">
        <v>585659</v>
      </c>
      <c r="I181" s="6">
        <v>2130</v>
      </c>
      <c r="J181" s="12">
        <v>605823</v>
      </c>
      <c r="K181" s="6">
        <v>31145</v>
      </c>
      <c r="L181" s="12">
        <v>987866</v>
      </c>
      <c r="M181" s="7">
        <v>0.23166477577935801</v>
      </c>
      <c r="N181" s="7">
        <v>0.206475657228401</v>
      </c>
      <c r="O181" s="7">
        <v>0.213584530930061</v>
      </c>
      <c r="P181" s="15">
        <v>0.34827503606218002</v>
      </c>
    </row>
    <row r="182" spans="1:16" x14ac:dyDescent="0.35">
      <c r="A182" s="5" t="s">
        <v>305</v>
      </c>
      <c r="B182" t="s">
        <v>416</v>
      </c>
      <c r="C182" s="6">
        <v>35</v>
      </c>
      <c r="D182" s="12">
        <v>12600</v>
      </c>
      <c r="E182" s="6">
        <v>35</v>
      </c>
      <c r="F182" s="12">
        <v>12600</v>
      </c>
      <c r="G182" s="6">
        <v>0</v>
      </c>
      <c r="H182" s="12">
        <v>0</v>
      </c>
      <c r="I182" s="6">
        <v>0</v>
      </c>
      <c r="J182" s="12">
        <v>0</v>
      </c>
      <c r="K182" s="6">
        <v>0</v>
      </c>
      <c r="L182" s="12">
        <v>0</v>
      </c>
      <c r="M182" s="7">
        <v>1</v>
      </c>
      <c r="N182" s="7">
        <v>0</v>
      </c>
      <c r="O182" s="7">
        <v>0</v>
      </c>
      <c r="P182" s="15">
        <v>0</v>
      </c>
    </row>
    <row r="183" spans="1:16" x14ac:dyDescent="0.35">
      <c r="A183" s="5" t="s">
        <v>305</v>
      </c>
      <c r="B183" t="s">
        <v>417</v>
      </c>
      <c r="C183" s="6">
        <v>400</v>
      </c>
      <c r="D183" s="12">
        <v>66773</v>
      </c>
      <c r="E183" s="6">
        <v>50</v>
      </c>
      <c r="F183" s="12">
        <v>20400</v>
      </c>
      <c r="G183" s="6">
        <v>95</v>
      </c>
      <c r="H183" s="12">
        <v>24500</v>
      </c>
      <c r="I183" s="6">
        <v>55</v>
      </c>
      <c r="J183" s="12">
        <v>14750</v>
      </c>
      <c r="K183" s="6">
        <v>195</v>
      </c>
      <c r="L183" s="12">
        <v>7123</v>
      </c>
      <c r="M183" s="7">
        <v>0.305512707231965</v>
      </c>
      <c r="N183" s="7">
        <v>0.36691477094035002</v>
      </c>
      <c r="O183" s="7">
        <v>0.22089766821918999</v>
      </c>
      <c r="P183" s="15">
        <v>0.10667485360849401</v>
      </c>
    </row>
    <row r="184" spans="1:16" x14ac:dyDescent="0.35">
      <c r="A184" s="5" t="s">
        <v>305</v>
      </c>
      <c r="B184" t="s">
        <v>418</v>
      </c>
      <c r="C184" s="6">
        <v>1040</v>
      </c>
      <c r="D184" s="12">
        <v>86832</v>
      </c>
      <c r="E184" s="6">
        <v>55</v>
      </c>
      <c r="F184" s="12">
        <v>24600</v>
      </c>
      <c r="G184" s="6">
        <v>75</v>
      </c>
      <c r="H184" s="12">
        <v>19000</v>
      </c>
      <c r="I184" s="6">
        <v>65</v>
      </c>
      <c r="J184" s="12">
        <v>16750</v>
      </c>
      <c r="K184" s="6">
        <v>845</v>
      </c>
      <c r="L184" s="12">
        <v>26482</v>
      </c>
      <c r="M184" s="7">
        <v>0.28330650942771501</v>
      </c>
      <c r="N184" s="7">
        <v>0.21881397069620301</v>
      </c>
      <c r="O184" s="7">
        <v>0.19290178995586299</v>
      </c>
      <c r="P184" s="15">
        <v>0.30497772992021899</v>
      </c>
    </row>
    <row r="185" spans="1:16" x14ac:dyDescent="0.35">
      <c r="A185" s="5" t="s">
        <v>305</v>
      </c>
      <c r="B185" t="s">
        <v>419</v>
      </c>
      <c r="C185" s="6">
        <v>1345</v>
      </c>
      <c r="D185" s="12">
        <v>72587</v>
      </c>
      <c r="E185" s="6">
        <v>25</v>
      </c>
      <c r="F185" s="12">
        <v>11784</v>
      </c>
      <c r="G185" s="6">
        <v>35</v>
      </c>
      <c r="H185" s="12">
        <v>9330</v>
      </c>
      <c r="I185" s="6">
        <v>55</v>
      </c>
      <c r="J185" s="12">
        <v>14380</v>
      </c>
      <c r="K185" s="6">
        <v>1225</v>
      </c>
      <c r="L185" s="12">
        <v>37093</v>
      </c>
      <c r="M185" s="7">
        <v>0.16234311929133299</v>
      </c>
      <c r="N185" s="7">
        <v>0.12853541267720101</v>
      </c>
      <c r="O185" s="7">
        <v>0.19810709906732599</v>
      </c>
      <c r="P185" s="15">
        <v>0.51101436896413999</v>
      </c>
    </row>
    <row r="186" spans="1:16" x14ac:dyDescent="0.35">
      <c r="A186" s="5" t="s">
        <v>305</v>
      </c>
      <c r="B186" t="s">
        <v>420</v>
      </c>
      <c r="C186" s="6">
        <v>1190</v>
      </c>
      <c r="D186" s="12">
        <v>81631</v>
      </c>
      <c r="E186" s="6">
        <v>40</v>
      </c>
      <c r="F186" s="12">
        <v>17538</v>
      </c>
      <c r="G186" s="6">
        <v>80</v>
      </c>
      <c r="H186" s="12">
        <v>22346</v>
      </c>
      <c r="I186" s="6">
        <v>55</v>
      </c>
      <c r="J186" s="12">
        <v>15195</v>
      </c>
      <c r="K186" s="6">
        <v>1010</v>
      </c>
      <c r="L186" s="12">
        <v>26551</v>
      </c>
      <c r="M186" s="7">
        <v>0.214845422455196</v>
      </c>
      <c r="N186" s="7">
        <v>0.27374861494869301</v>
      </c>
      <c r="O186" s="7">
        <v>0.18614905816511099</v>
      </c>
      <c r="P186" s="15">
        <v>0.32525690443100003</v>
      </c>
    </row>
    <row r="187" spans="1:16" x14ac:dyDescent="0.35">
      <c r="A187" s="5" t="s">
        <v>305</v>
      </c>
      <c r="B187" t="s">
        <v>421</v>
      </c>
      <c r="C187" s="6">
        <v>1030</v>
      </c>
      <c r="D187" s="12">
        <v>90929</v>
      </c>
      <c r="E187" s="6">
        <v>50</v>
      </c>
      <c r="F187" s="12">
        <v>23561</v>
      </c>
      <c r="G187" s="6">
        <v>75</v>
      </c>
      <c r="H187" s="12">
        <v>22899</v>
      </c>
      <c r="I187" s="6">
        <v>65</v>
      </c>
      <c r="J187" s="12">
        <v>19005</v>
      </c>
      <c r="K187" s="6">
        <v>840</v>
      </c>
      <c r="L187" s="12">
        <v>25464</v>
      </c>
      <c r="M187" s="7">
        <v>0.25910847022570299</v>
      </c>
      <c r="N187" s="7">
        <v>0.25183742058372899</v>
      </c>
      <c r="O187" s="7">
        <v>0.20901009687767699</v>
      </c>
      <c r="P187" s="15">
        <v>0.28004401231289</v>
      </c>
    </row>
    <row r="188" spans="1:16" x14ac:dyDescent="0.35">
      <c r="A188" s="5" t="s">
        <v>305</v>
      </c>
      <c r="B188" t="s">
        <v>422</v>
      </c>
      <c r="C188" s="6">
        <v>1080</v>
      </c>
      <c r="D188" s="12">
        <v>87966</v>
      </c>
      <c r="E188" s="6">
        <v>30</v>
      </c>
      <c r="F188" s="12">
        <v>14693</v>
      </c>
      <c r="G188" s="6">
        <v>55</v>
      </c>
      <c r="H188" s="12">
        <v>18218</v>
      </c>
      <c r="I188" s="6">
        <v>70</v>
      </c>
      <c r="J188" s="12">
        <v>22955</v>
      </c>
      <c r="K188" s="6">
        <v>925</v>
      </c>
      <c r="L188" s="12">
        <v>32100</v>
      </c>
      <c r="M188" s="7">
        <v>0.167024759566196</v>
      </c>
      <c r="N188" s="7">
        <v>0.20710672305208799</v>
      </c>
      <c r="O188" s="7">
        <v>0.26095139030989201</v>
      </c>
      <c r="P188" s="15">
        <v>0.364917127071823</v>
      </c>
    </row>
    <row r="189" spans="1:16" x14ac:dyDescent="0.35">
      <c r="A189" s="5" t="s">
        <v>305</v>
      </c>
      <c r="B189" t="s">
        <v>423</v>
      </c>
      <c r="C189" s="6">
        <v>330</v>
      </c>
      <c r="D189" s="12">
        <v>39003</v>
      </c>
      <c r="E189" s="6">
        <v>10</v>
      </c>
      <c r="F189" s="12">
        <v>6121</v>
      </c>
      <c r="G189" s="6">
        <v>15</v>
      </c>
      <c r="H189" s="12">
        <v>4792</v>
      </c>
      <c r="I189" s="6">
        <v>55</v>
      </c>
      <c r="J189" s="12">
        <v>18229</v>
      </c>
      <c r="K189" s="6">
        <v>250</v>
      </c>
      <c r="L189" s="12">
        <v>9862</v>
      </c>
      <c r="M189" s="7">
        <v>0.156929431431267</v>
      </c>
      <c r="N189" s="7">
        <v>0.12285274028797601</v>
      </c>
      <c r="O189" s="7">
        <v>0.46736165237724098</v>
      </c>
      <c r="P189" s="15">
        <v>0.252856175903516</v>
      </c>
    </row>
    <row r="190" spans="1:16" x14ac:dyDescent="0.35">
      <c r="A190" s="5" t="s">
        <v>305</v>
      </c>
      <c r="B190" t="s">
        <v>424</v>
      </c>
      <c r="C190" s="6">
        <v>6445</v>
      </c>
      <c r="D190" s="12">
        <v>538321</v>
      </c>
      <c r="E190" s="6">
        <v>295</v>
      </c>
      <c r="F190" s="12">
        <v>131296</v>
      </c>
      <c r="G190" s="6">
        <v>435</v>
      </c>
      <c r="H190" s="12">
        <v>121086</v>
      </c>
      <c r="I190" s="6">
        <v>430</v>
      </c>
      <c r="J190" s="12">
        <v>121264</v>
      </c>
      <c r="K190" s="6">
        <v>5285</v>
      </c>
      <c r="L190" s="12">
        <v>164675</v>
      </c>
      <c r="M190" s="7">
        <v>0.243898710173826</v>
      </c>
      <c r="N190" s="7">
        <v>0.224932131521625</v>
      </c>
      <c r="O190" s="7">
        <v>0.22526353254919099</v>
      </c>
      <c r="P190" s="15">
        <v>0.30590562575535801</v>
      </c>
    </row>
    <row r="191" spans="1:16" x14ac:dyDescent="0.35">
      <c r="A191" s="5" t="s">
        <v>306</v>
      </c>
      <c r="B191" t="s">
        <v>416</v>
      </c>
      <c r="C191" s="6">
        <v>350</v>
      </c>
      <c r="D191" s="12">
        <v>137400</v>
      </c>
      <c r="E191" s="6">
        <v>350</v>
      </c>
      <c r="F191" s="12">
        <v>137400</v>
      </c>
      <c r="G191" s="6">
        <v>0</v>
      </c>
      <c r="H191" s="12">
        <v>0</v>
      </c>
      <c r="I191" s="6">
        <v>0</v>
      </c>
      <c r="J191" s="12">
        <v>0</v>
      </c>
      <c r="K191" s="6">
        <v>0</v>
      </c>
      <c r="L191" s="12">
        <v>0</v>
      </c>
      <c r="M191" s="7">
        <v>1</v>
      </c>
      <c r="N191" s="7">
        <v>0</v>
      </c>
      <c r="O191" s="7">
        <v>0</v>
      </c>
      <c r="P191" s="15">
        <v>0</v>
      </c>
    </row>
    <row r="192" spans="1:16" x14ac:dyDescent="0.35">
      <c r="A192" s="5" t="s">
        <v>306</v>
      </c>
      <c r="B192" t="s">
        <v>417</v>
      </c>
      <c r="C192" s="6">
        <v>6140</v>
      </c>
      <c r="D192" s="12">
        <v>815940</v>
      </c>
      <c r="E192" s="6">
        <v>560</v>
      </c>
      <c r="F192" s="12">
        <v>236400</v>
      </c>
      <c r="G192" s="6">
        <v>1160</v>
      </c>
      <c r="H192" s="12">
        <v>299250</v>
      </c>
      <c r="I192" s="6">
        <v>615</v>
      </c>
      <c r="J192" s="12">
        <v>156500</v>
      </c>
      <c r="K192" s="6">
        <v>3805</v>
      </c>
      <c r="L192" s="12">
        <v>123790</v>
      </c>
      <c r="M192" s="7">
        <v>0.28972727459349801</v>
      </c>
      <c r="N192" s="7">
        <v>0.36675502082108402</v>
      </c>
      <c r="O192" s="7">
        <v>0.19180337763909699</v>
      </c>
      <c r="P192" s="15">
        <v>0.151714326946322</v>
      </c>
    </row>
    <row r="193" spans="1:16" x14ac:dyDescent="0.35">
      <c r="A193" s="5" t="s">
        <v>306</v>
      </c>
      <c r="B193" t="s">
        <v>418</v>
      </c>
      <c r="C193" s="6">
        <v>15585</v>
      </c>
      <c r="D193" s="12">
        <v>987187</v>
      </c>
      <c r="E193" s="6">
        <v>530</v>
      </c>
      <c r="F193" s="12">
        <v>229200</v>
      </c>
      <c r="G193" s="6">
        <v>650</v>
      </c>
      <c r="H193" s="12">
        <v>166250</v>
      </c>
      <c r="I193" s="6">
        <v>700</v>
      </c>
      <c r="J193" s="12">
        <v>178250</v>
      </c>
      <c r="K193" s="6">
        <v>13705</v>
      </c>
      <c r="L193" s="12">
        <v>413487</v>
      </c>
      <c r="M193" s="7">
        <v>0.232174915232604</v>
      </c>
      <c r="N193" s="7">
        <v>0.16840785190846599</v>
      </c>
      <c r="O193" s="7">
        <v>0.180563606632686</v>
      </c>
      <c r="P193" s="15">
        <v>0.418853626226243</v>
      </c>
    </row>
    <row r="194" spans="1:16" x14ac:dyDescent="0.35">
      <c r="A194" s="5" t="s">
        <v>306</v>
      </c>
      <c r="B194" t="s">
        <v>419</v>
      </c>
      <c r="C194" s="6">
        <v>18090</v>
      </c>
      <c r="D194" s="12">
        <v>985761</v>
      </c>
      <c r="E194" s="6">
        <v>495</v>
      </c>
      <c r="F194" s="12">
        <v>214737</v>
      </c>
      <c r="G194" s="6">
        <v>475</v>
      </c>
      <c r="H194" s="12">
        <v>123000</v>
      </c>
      <c r="I194" s="6">
        <v>590</v>
      </c>
      <c r="J194" s="12">
        <v>152213</v>
      </c>
      <c r="K194" s="6">
        <v>16535</v>
      </c>
      <c r="L194" s="12">
        <v>495811</v>
      </c>
      <c r="M194" s="7">
        <v>0.217838862015961</v>
      </c>
      <c r="N194" s="7">
        <v>0.124776727010078</v>
      </c>
      <c r="O194" s="7">
        <v>0.15441119967497199</v>
      </c>
      <c r="P194" s="15">
        <v>0.50297321129898898</v>
      </c>
    </row>
    <row r="195" spans="1:16" x14ac:dyDescent="0.35">
      <c r="A195" s="5" t="s">
        <v>306</v>
      </c>
      <c r="B195" t="s">
        <v>420</v>
      </c>
      <c r="C195" s="6">
        <v>17740</v>
      </c>
      <c r="D195" s="12">
        <v>1105477</v>
      </c>
      <c r="E195" s="6">
        <v>510</v>
      </c>
      <c r="F195" s="12">
        <v>231253</v>
      </c>
      <c r="G195" s="6">
        <v>865</v>
      </c>
      <c r="H195" s="12">
        <v>235923</v>
      </c>
      <c r="I195" s="6">
        <v>670</v>
      </c>
      <c r="J195" s="12">
        <v>181002</v>
      </c>
      <c r="K195" s="6">
        <v>15695</v>
      </c>
      <c r="L195" s="12">
        <v>457298</v>
      </c>
      <c r="M195" s="7">
        <v>0.20918885776808199</v>
      </c>
      <c r="N195" s="7">
        <v>0.21341323369126899</v>
      </c>
      <c r="O195" s="7">
        <v>0.16373214130480701</v>
      </c>
      <c r="P195" s="15">
        <v>0.41366576723584197</v>
      </c>
    </row>
    <row r="196" spans="1:16" x14ac:dyDescent="0.35">
      <c r="A196" s="5" t="s">
        <v>306</v>
      </c>
      <c r="B196" t="s">
        <v>421</v>
      </c>
      <c r="C196" s="6">
        <v>16360</v>
      </c>
      <c r="D196" s="12">
        <v>1124494</v>
      </c>
      <c r="E196" s="6">
        <v>515</v>
      </c>
      <c r="F196" s="12">
        <v>260254</v>
      </c>
      <c r="G196" s="6">
        <v>740</v>
      </c>
      <c r="H196" s="12">
        <v>223008</v>
      </c>
      <c r="I196" s="6">
        <v>680</v>
      </c>
      <c r="J196" s="12">
        <v>203476</v>
      </c>
      <c r="K196" s="6">
        <v>14425</v>
      </c>
      <c r="L196" s="12">
        <v>437756</v>
      </c>
      <c r="M196" s="7">
        <v>0.231440876390548</v>
      </c>
      <c r="N196" s="7">
        <v>0.19831829264377601</v>
      </c>
      <c r="O196" s="7">
        <v>0.18094914859935701</v>
      </c>
      <c r="P196" s="15">
        <v>0.389291682366319</v>
      </c>
    </row>
    <row r="197" spans="1:16" x14ac:dyDescent="0.35">
      <c r="A197" s="5" t="s">
        <v>306</v>
      </c>
      <c r="B197" t="s">
        <v>422</v>
      </c>
      <c r="C197" s="6">
        <v>16730</v>
      </c>
      <c r="D197" s="12">
        <v>1123939</v>
      </c>
      <c r="E197" s="6">
        <v>440</v>
      </c>
      <c r="F197" s="12">
        <v>230762</v>
      </c>
      <c r="G197" s="6">
        <v>585</v>
      </c>
      <c r="H197" s="12">
        <v>185583</v>
      </c>
      <c r="I197" s="6">
        <v>665</v>
      </c>
      <c r="J197" s="12">
        <v>213806</v>
      </c>
      <c r="K197" s="6">
        <v>15040</v>
      </c>
      <c r="L197" s="12">
        <v>493787</v>
      </c>
      <c r="M197" s="7">
        <v>0.205315628688063</v>
      </c>
      <c r="N197" s="7">
        <v>0.16511863571189</v>
      </c>
      <c r="O197" s="7">
        <v>0.19022948363146699</v>
      </c>
      <c r="P197" s="15">
        <v>0.43933625196858</v>
      </c>
    </row>
    <row r="198" spans="1:16" x14ac:dyDescent="0.35">
      <c r="A198" s="5" t="s">
        <v>306</v>
      </c>
      <c r="B198" t="s">
        <v>423</v>
      </c>
      <c r="C198" s="6">
        <v>4375</v>
      </c>
      <c r="D198" s="12">
        <v>408452</v>
      </c>
      <c r="E198" s="6">
        <v>105</v>
      </c>
      <c r="F198" s="12">
        <v>56026</v>
      </c>
      <c r="G198" s="6">
        <v>135</v>
      </c>
      <c r="H198" s="12">
        <v>43055</v>
      </c>
      <c r="I198" s="6">
        <v>565</v>
      </c>
      <c r="J198" s="12">
        <v>185479</v>
      </c>
      <c r="K198" s="6">
        <v>3570</v>
      </c>
      <c r="L198" s="12">
        <v>123891</v>
      </c>
      <c r="M198" s="7">
        <v>0.137167798726679</v>
      </c>
      <c r="N198" s="7">
        <v>0.105411033450601</v>
      </c>
      <c r="O198" s="7">
        <v>0.454101961419904</v>
      </c>
      <c r="P198" s="15">
        <v>0.30331920640281601</v>
      </c>
    </row>
    <row r="199" spans="1:16" x14ac:dyDescent="0.35">
      <c r="A199" s="5" t="s">
        <v>306</v>
      </c>
      <c r="B199" t="s">
        <v>424</v>
      </c>
      <c r="C199" s="6">
        <v>95370</v>
      </c>
      <c r="D199" s="12">
        <v>6688648</v>
      </c>
      <c r="E199" s="6">
        <v>3505</v>
      </c>
      <c r="F199" s="12">
        <v>1596033</v>
      </c>
      <c r="G199" s="6">
        <v>4605</v>
      </c>
      <c r="H199" s="12">
        <v>1276070</v>
      </c>
      <c r="I199" s="6">
        <v>4480</v>
      </c>
      <c r="J199" s="12">
        <v>1270726</v>
      </c>
      <c r="K199" s="6">
        <v>82780</v>
      </c>
      <c r="L199" s="12">
        <v>2545820</v>
      </c>
      <c r="M199" s="7">
        <v>0.23861815070603901</v>
      </c>
      <c r="N199" s="7">
        <v>0.19078139307473099</v>
      </c>
      <c r="O199" s="7">
        <v>0.189982442416785</v>
      </c>
      <c r="P199" s="15">
        <v>0.38061801380244498</v>
      </c>
    </row>
    <row r="200" spans="1:16" x14ac:dyDescent="0.35">
      <c r="A200" s="5" t="s">
        <v>307</v>
      </c>
      <c r="B200" t="s">
        <v>416</v>
      </c>
      <c r="C200" s="6">
        <v>900</v>
      </c>
      <c r="D200" s="12">
        <v>345300</v>
      </c>
      <c r="E200" s="6">
        <v>900</v>
      </c>
      <c r="F200" s="12">
        <v>345300</v>
      </c>
      <c r="G200" s="6">
        <v>0</v>
      </c>
      <c r="H200" s="12">
        <v>0</v>
      </c>
      <c r="I200" s="6">
        <v>0</v>
      </c>
      <c r="J200" s="12">
        <v>0</v>
      </c>
      <c r="K200" s="6">
        <v>0</v>
      </c>
      <c r="L200" s="12">
        <v>0</v>
      </c>
      <c r="M200" s="7">
        <v>1</v>
      </c>
      <c r="N200" s="7">
        <v>0</v>
      </c>
      <c r="O200" s="7">
        <v>0</v>
      </c>
      <c r="P200" s="15">
        <v>0</v>
      </c>
    </row>
    <row r="201" spans="1:16" x14ac:dyDescent="0.35">
      <c r="A201" s="5" t="s">
        <v>307</v>
      </c>
      <c r="B201" t="s">
        <v>417</v>
      </c>
      <c r="C201" s="6">
        <v>13345</v>
      </c>
      <c r="D201" s="12">
        <v>1848538</v>
      </c>
      <c r="E201" s="6">
        <v>1300</v>
      </c>
      <c r="F201" s="12">
        <v>544800</v>
      </c>
      <c r="G201" s="6">
        <v>2500</v>
      </c>
      <c r="H201" s="12">
        <v>646000</v>
      </c>
      <c r="I201" s="6">
        <v>1485</v>
      </c>
      <c r="J201" s="12">
        <v>378500</v>
      </c>
      <c r="K201" s="6">
        <v>8065</v>
      </c>
      <c r="L201" s="12">
        <v>279238</v>
      </c>
      <c r="M201" s="7">
        <v>0.294719434320451</v>
      </c>
      <c r="N201" s="7">
        <v>0.34946540853709901</v>
      </c>
      <c r="O201" s="7">
        <v>0.20475643518775899</v>
      </c>
      <c r="P201" s="15">
        <v>0.151058721954691</v>
      </c>
    </row>
    <row r="202" spans="1:16" x14ac:dyDescent="0.35">
      <c r="A202" s="5" t="s">
        <v>307</v>
      </c>
      <c r="B202" t="s">
        <v>418</v>
      </c>
      <c r="C202" s="6">
        <v>36345</v>
      </c>
      <c r="D202" s="12">
        <v>2393518</v>
      </c>
      <c r="E202" s="6">
        <v>1335</v>
      </c>
      <c r="F202" s="12">
        <v>563700</v>
      </c>
      <c r="G202" s="6">
        <v>1680</v>
      </c>
      <c r="H202" s="12">
        <v>428750</v>
      </c>
      <c r="I202" s="6">
        <v>1785</v>
      </c>
      <c r="J202" s="12">
        <v>454750</v>
      </c>
      <c r="K202" s="6">
        <v>31545</v>
      </c>
      <c r="L202" s="12">
        <v>946318</v>
      </c>
      <c r="M202" s="7">
        <v>0.23551110076371901</v>
      </c>
      <c r="N202" s="7">
        <v>0.17912965132596201</v>
      </c>
      <c r="O202" s="7">
        <v>0.18999232405943101</v>
      </c>
      <c r="P202" s="15">
        <v>0.39536692385088901</v>
      </c>
    </row>
    <row r="203" spans="1:16" x14ac:dyDescent="0.35">
      <c r="A203" s="5" t="s">
        <v>307</v>
      </c>
      <c r="B203" t="s">
        <v>419</v>
      </c>
      <c r="C203" s="6">
        <v>42560</v>
      </c>
      <c r="D203" s="12">
        <v>2295775</v>
      </c>
      <c r="E203" s="6">
        <v>1170</v>
      </c>
      <c r="F203" s="12">
        <v>487188</v>
      </c>
      <c r="G203" s="6">
        <v>1215</v>
      </c>
      <c r="H203" s="12">
        <v>312923</v>
      </c>
      <c r="I203" s="6">
        <v>1370</v>
      </c>
      <c r="J203" s="12">
        <v>351618</v>
      </c>
      <c r="K203" s="6">
        <v>38810</v>
      </c>
      <c r="L203" s="12">
        <v>1144047</v>
      </c>
      <c r="M203" s="7">
        <v>0.212210737596397</v>
      </c>
      <c r="N203" s="7">
        <v>0.13630367442447</v>
      </c>
      <c r="O203" s="7">
        <v>0.15315855281082699</v>
      </c>
      <c r="P203" s="15">
        <v>0.49832703516830601</v>
      </c>
    </row>
    <row r="204" spans="1:16" x14ac:dyDescent="0.35">
      <c r="A204" s="5" t="s">
        <v>307</v>
      </c>
      <c r="B204" t="s">
        <v>420</v>
      </c>
      <c r="C204" s="6">
        <v>40185</v>
      </c>
      <c r="D204" s="12">
        <v>2540552</v>
      </c>
      <c r="E204" s="6">
        <v>1175</v>
      </c>
      <c r="F204" s="12">
        <v>511285</v>
      </c>
      <c r="G204" s="6">
        <v>2080</v>
      </c>
      <c r="H204" s="12">
        <v>560479</v>
      </c>
      <c r="I204" s="6">
        <v>1675</v>
      </c>
      <c r="J204" s="12">
        <v>456899</v>
      </c>
      <c r="K204" s="6">
        <v>35260</v>
      </c>
      <c r="L204" s="12">
        <v>1011889</v>
      </c>
      <c r="M204" s="7">
        <v>0.201249649682431</v>
      </c>
      <c r="N204" s="7">
        <v>0.22061319744685401</v>
      </c>
      <c r="O204" s="7">
        <v>0.179842313796372</v>
      </c>
      <c r="P204" s="15">
        <v>0.39829483907434299</v>
      </c>
    </row>
    <row r="205" spans="1:16" x14ac:dyDescent="0.35">
      <c r="A205" s="5" t="s">
        <v>307</v>
      </c>
      <c r="B205" t="s">
        <v>421</v>
      </c>
      <c r="C205" s="6">
        <v>37600</v>
      </c>
      <c r="D205" s="12">
        <v>2784456</v>
      </c>
      <c r="E205" s="6">
        <v>1370</v>
      </c>
      <c r="F205" s="12">
        <v>680876</v>
      </c>
      <c r="G205" s="6">
        <v>1865</v>
      </c>
      <c r="H205" s="12">
        <v>553396</v>
      </c>
      <c r="I205" s="6">
        <v>1790</v>
      </c>
      <c r="J205" s="12">
        <v>534695</v>
      </c>
      <c r="K205" s="6">
        <v>32575</v>
      </c>
      <c r="L205" s="12">
        <v>1015490</v>
      </c>
      <c r="M205" s="7">
        <v>0.24452734751875899</v>
      </c>
      <c r="N205" s="7">
        <v>0.198744623928307</v>
      </c>
      <c r="O205" s="7">
        <v>0.192028645303467</v>
      </c>
      <c r="P205" s="15">
        <v>0.36469938324946699</v>
      </c>
    </row>
    <row r="206" spans="1:16" x14ac:dyDescent="0.35">
      <c r="A206" s="5" t="s">
        <v>307</v>
      </c>
      <c r="B206" t="s">
        <v>422</v>
      </c>
      <c r="C206" s="6">
        <v>41210</v>
      </c>
      <c r="D206" s="12">
        <v>2859882</v>
      </c>
      <c r="E206" s="6">
        <v>1075</v>
      </c>
      <c r="F206" s="12">
        <v>578602</v>
      </c>
      <c r="G206" s="6">
        <v>1460</v>
      </c>
      <c r="H206" s="12">
        <v>462665</v>
      </c>
      <c r="I206" s="6">
        <v>1715</v>
      </c>
      <c r="J206" s="12">
        <v>548315</v>
      </c>
      <c r="K206" s="6">
        <v>36955</v>
      </c>
      <c r="L206" s="12">
        <v>1270301</v>
      </c>
      <c r="M206" s="7">
        <v>0.20231683323034799</v>
      </c>
      <c r="N206" s="7">
        <v>0.16177750541224201</v>
      </c>
      <c r="O206" s="7">
        <v>0.191726256971813</v>
      </c>
      <c r="P206" s="15">
        <v>0.444179404385597</v>
      </c>
    </row>
    <row r="207" spans="1:16" x14ac:dyDescent="0.35">
      <c r="A207" s="5" t="s">
        <v>307</v>
      </c>
      <c r="B207" t="s">
        <v>423</v>
      </c>
      <c r="C207" s="6">
        <v>11135</v>
      </c>
      <c r="D207" s="12">
        <v>1055183</v>
      </c>
      <c r="E207" s="6">
        <v>300</v>
      </c>
      <c r="F207" s="12">
        <v>156779</v>
      </c>
      <c r="G207" s="6">
        <v>355</v>
      </c>
      <c r="H207" s="12">
        <v>116465</v>
      </c>
      <c r="I207" s="6">
        <v>1445</v>
      </c>
      <c r="J207" s="12">
        <v>469147</v>
      </c>
      <c r="K207" s="6">
        <v>9035</v>
      </c>
      <c r="L207" s="12">
        <v>312793</v>
      </c>
      <c r="M207" s="7">
        <v>0.148579563654753</v>
      </c>
      <c r="N207" s="7">
        <v>0.11037409821312499</v>
      </c>
      <c r="O207" s="7">
        <v>0.444611682449714</v>
      </c>
      <c r="P207" s="15">
        <v>0.29643465568240901</v>
      </c>
    </row>
    <row r="208" spans="1:16" x14ac:dyDescent="0.35">
      <c r="A208" s="5" t="s">
        <v>307</v>
      </c>
      <c r="B208" t="s">
        <v>424</v>
      </c>
      <c r="C208" s="6">
        <v>223280</v>
      </c>
      <c r="D208" s="12">
        <v>16123203</v>
      </c>
      <c r="E208" s="6">
        <v>8620</v>
      </c>
      <c r="F208" s="12">
        <v>3868530</v>
      </c>
      <c r="G208" s="6">
        <v>11160</v>
      </c>
      <c r="H208" s="12">
        <v>3080677</v>
      </c>
      <c r="I208" s="6">
        <v>11265</v>
      </c>
      <c r="J208" s="12">
        <v>3193923</v>
      </c>
      <c r="K208" s="6">
        <v>192235</v>
      </c>
      <c r="L208" s="12">
        <v>5980074</v>
      </c>
      <c r="M208" s="7">
        <v>0.23993556082037701</v>
      </c>
      <c r="N208" s="7">
        <v>0.19107102500487</v>
      </c>
      <c r="O208" s="7">
        <v>0.19809479982123199</v>
      </c>
      <c r="P208" s="15">
        <v>0.370898614353522</v>
      </c>
    </row>
    <row r="209" spans="1:16" x14ac:dyDescent="0.35">
      <c r="A209" s="5" t="s">
        <v>308</v>
      </c>
      <c r="B209" t="s">
        <v>416</v>
      </c>
      <c r="C209" s="6">
        <v>25</v>
      </c>
      <c r="D209" s="12">
        <v>8400</v>
      </c>
      <c r="E209" s="6">
        <v>25</v>
      </c>
      <c r="F209" s="12">
        <v>8400</v>
      </c>
      <c r="G209" s="6">
        <v>0</v>
      </c>
      <c r="H209" s="12">
        <v>0</v>
      </c>
      <c r="I209" s="6">
        <v>0</v>
      </c>
      <c r="J209" s="12">
        <v>0</v>
      </c>
      <c r="K209" s="6">
        <v>0</v>
      </c>
      <c r="L209" s="12">
        <v>0</v>
      </c>
      <c r="M209" s="7">
        <v>1</v>
      </c>
      <c r="N209" s="7">
        <v>0</v>
      </c>
      <c r="O209" s="7">
        <v>0</v>
      </c>
      <c r="P209" s="15">
        <v>0</v>
      </c>
    </row>
    <row r="210" spans="1:16" x14ac:dyDescent="0.35">
      <c r="A210" s="5" t="s">
        <v>308</v>
      </c>
      <c r="B210" t="s">
        <v>417</v>
      </c>
      <c r="C210" s="6">
        <v>230</v>
      </c>
      <c r="D210" s="12">
        <v>41084</v>
      </c>
      <c r="E210" s="6">
        <v>30</v>
      </c>
      <c r="F210" s="12">
        <v>12600</v>
      </c>
      <c r="G210" s="6">
        <v>60</v>
      </c>
      <c r="H210" s="12">
        <v>15250</v>
      </c>
      <c r="I210" s="6">
        <v>40</v>
      </c>
      <c r="J210" s="12">
        <v>10000</v>
      </c>
      <c r="K210" s="6">
        <v>100</v>
      </c>
      <c r="L210" s="12">
        <v>3234</v>
      </c>
      <c r="M210" s="7">
        <v>0.30668686905566001</v>
      </c>
      <c r="N210" s="7">
        <v>0.37118847246816</v>
      </c>
      <c r="O210" s="7">
        <v>0.243402277028302</v>
      </c>
      <c r="P210" s="15">
        <v>7.8722381447878506E-2</v>
      </c>
    </row>
    <row r="211" spans="1:16" x14ac:dyDescent="0.35">
      <c r="A211" s="5" t="s">
        <v>308</v>
      </c>
      <c r="B211" t="s">
        <v>418</v>
      </c>
      <c r="C211" s="6">
        <v>615</v>
      </c>
      <c r="D211" s="12">
        <v>57653</v>
      </c>
      <c r="E211" s="6">
        <v>35</v>
      </c>
      <c r="F211" s="12">
        <v>13500</v>
      </c>
      <c r="G211" s="6">
        <v>50</v>
      </c>
      <c r="H211" s="12">
        <v>13250</v>
      </c>
      <c r="I211" s="6">
        <v>65</v>
      </c>
      <c r="J211" s="12">
        <v>16500</v>
      </c>
      <c r="K211" s="6">
        <v>465</v>
      </c>
      <c r="L211" s="12">
        <v>14403</v>
      </c>
      <c r="M211" s="7">
        <v>0.234158525321643</v>
      </c>
      <c r="N211" s="7">
        <v>0.229822256334205</v>
      </c>
      <c r="O211" s="7">
        <v>0.28619375317089701</v>
      </c>
      <c r="P211" s="15">
        <v>0.24982546517325599</v>
      </c>
    </row>
    <row r="212" spans="1:16" x14ac:dyDescent="0.35">
      <c r="A212" s="5" t="s">
        <v>308</v>
      </c>
      <c r="B212" t="s">
        <v>419</v>
      </c>
      <c r="C212" s="6">
        <v>740</v>
      </c>
      <c r="D212" s="12">
        <v>45439</v>
      </c>
      <c r="E212" s="6">
        <v>25</v>
      </c>
      <c r="F212" s="12">
        <v>9951</v>
      </c>
      <c r="G212" s="6">
        <v>30</v>
      </c>
      <c r="H212" s="12">
        <v>8055</v>
      </c>
      <c r="I212" s="6">
        <v>35</v>
      </c>
      <c r="J212" s="12">
        <v>8585</v>
      </c>
      <c r="K212" s="6">
        <v>650</v>
      </c>
      <c r="L212" s="12">
        <v>18848</v>
      </c>
      <c r="M212" s="7">
        <v>0.218995692050375</v>
      </c>
      <c r="N212" s="7">
        <v>0.17726965123764099</v>
      </c>
      <c r="O212" s="7">
        <v>0.188933576148374</v>
      </c>
      <c r="P212" s="15">
        <v>0.41480108056360998</v>
      </c>
    </row>
    <row r="213" spans="1:16" x14ac:dyDescent="0.35">
      <c r="A213" s="5" t="s">
        <v>308</v>
      </c>
      <c r="B213" t="s">
        <v>420</v>
      </c>
      <c r="C213" s="6">
        <v>790</v>
      </c>
      <c r="D213" s="12">
        <v>62653</v>
      </c>
      <c r="E213" s="6">
        <v>35</v>
      </c>
      <c r="F213" s="12">
        <v>14399</v>
      </c>
      <c r="G213" s="6">
        <v>60</v>
      </c>
      <c r="H213" s="12">
        <v>16741</v>
      </c>
      <c r="I213" s="6">
        <v>45</v>
      </c>
      <c r="J213" s="12">
        <v>12504</v>
      </c>
      <c r="K213" s="6">
        <v>650</v>
      </c>
      <c r="L213" s="12">
        <v>19010</v>
      </c>
      <c r="M213" s="7">
        <v>0.229817719244063</v>
      </c>
      <c r="N213" s="7">
        <v>0.26719640689604002</v>
      </c>
      <c r="O213" s="7">
        <v>0.19957113226986301</v>
      </c>
      <c r="P213" s="15">
        <v>0.30341474159003501</v>
      </c>
    </row>
    <row r="214" spans="1:16" x14ac:dyDescent="0.35">
      <c r="A214" s="5" t="s">
        <v>308</v>
      </c>
      <c r="B214" t="s">
        <v>421</v>
      </c>
      <c r="C214" s="6">
        <v>670</v>
      </c>
      <c r="D214" s="12">
        <v>67706</v>
      </c>
      <c r="E214" s="6">
        <v>40</v>
      </c>
      <c r="F214" s="12">
        <v>19126</v>
      </c>
      <c r="G214" s="6">
        <v>50</v>
      </c>
      <c r="H214" s="12">
        <v>14519</v>
      </c>
      <c r="I214" s="6">
        <v>60</v>
      </c>
      <c r="J214" s="12">
        <v>18966</v>
      </c>
      <c r="K214" s="6">
        <v>520</v>
      </c>
      <c r="L214" s="12">
        <v>15096</v>
      </c>
      <c r="M214" s="7">
        <v>0.28248023064493699</v>
      </c>
      <c r="N214" s="7">
        <v>0.21443657707316099</v>
      </c>
      <c r="O214" s="7">
        <v>0.28012592717315199</v>
      </c>
      <c r="P214" s="15">
        <v>0.22295726510875</v>
      </c>
    </row>
    <row r="215" spans="1:16" x14ac:dyDescent="0.35">
      <c r="A215" s="5" t="s">
        <v>308</v>
      </c>
      <c r="B215" t="s">
        <v>422</v>
      </c>
      <c r="C215" s="6">
        <v>705</v>
      </c>
      <c r="D215" s="12">
        <v>59594</v>
      </c>
      <c r="E215" s="6">
        <v>20</v>
      </c>
      <c r="F215" s="12">
        <v>10471</v>
      </c>
      <c r="G215" s="6">
        <v>40</v>
      </c>
      <c r="H215" s="12">
        <v>12873</v>
      </c>
      <c r="I215" s="6">
        <v>45</v>
      </c>
      <c r="J215" s="12">
        <v>14779</v>
      </c>
      <c r="K215" s="6">
        <v>600</v>
      </c>
      <c r="L215" s="12">
        <v>21471</v>
      </c>
      <c r="M215" s="7">
        <v>0.17569948551695</v>
      </c>
      <c r="N215" s="7">
        <v>0.21600736989418401</v>
      </c>
      <c r="O215" s="7">
        <v>0.247998113897754</v>
      </c>
      <c r="P215" s="15">
        <v>0.36029503069111202</v>
      </c>
    </row>
    <row r="216" spans="1:16" x14ac:dyDescent="0.35">
      <c r="A216" s="5" t="s">
        <v>308</v>
      </c>
      <c r="B216" t="s">
        <v>423</v>
      </c>
      <c r="C216" s="6">
        <v>220</v>
      </c>
      <c r="D216" s="12">
        <v>25984</v>
      </c>
      <c r="E216" s="6">
        <v>5</v>
      </c>
      <c r="F216" s="12">
        <v>2290</v>
      </c>
      <c r="G216" s="6">
        <v>10</v>
      </c>
      <c r="H216" s="12">
        <v>3491</v>
      </c>
      <c r="I216" s="6">
        <v>40</v>
      </c>
      <c r="J216" s="12">
        <v>13751</v>
      </c>
      <c r="K216" s="6">
        <v>165</v>
      </c>
      <c r="L216" s="12">
        <v>6451</v>
      </c>
      <c r="M216" s="7">
        <v>8.8121138181657205E-2</v>
      </c>
      <c r="N216" s="7">
        <v>0.13435615995504799</v>
      </c>
      <c r="O216" s="7">
        <v>0.52923484281401101</v>
      </c>
      <c r="P216" s="15">
        <v>0.24828785904928299</v>
      </c>
    </row>
    <row r="217" spans="1:16" x14ac:dyDescent="0.35">
      <c r="A217" s="5" t="s">
        <v>308</v>
      </c>
      <c r="B217" t="s">
        <v>424</v>
      </c>
      <c r="C217" s="6">
        <v>4000</v>
      </c>
      <c r="D217" s="12">
        <v>368513</v>
      </c>
      <c r="E217" s="6">
        <v>210</v>
      </c>
      <c r="F217" s="12">
        <v>90736</v>
      </c>
      <c r="G217" s="6">
        <v>305</v>
      </c>
      <c r="H217" s="12">
        <v>84178</v>
      </c>
      <c r="I217" s="6">
        <v>335</v>
      </c>
      <c r="J217" s="12">
        <v>95086</v>
      </c>
      <c r="K217" s="6">
        <v>3150</v>
      </c>
      <c r="L217" s="12">
        <v>98514</v>
      </c>
      <c r="M217" s="7">
        <v>0.24622099748109499</v>
      </c>
      <c r="N217" s="7">
        <v>0.22842625061649699</v>
      </c>
      <c r="O217" s="7">
        <v>0.25802464361864902</v>
      </c>
      <c r="P217" s="15">
        <v>0.26732810828375903</v>
      </c>
    </row>
    <row r="218" spans="1:16" x14ac:dyDescent="0.35">
      <c r="A218" s="5" t="s">
        <v>309</v>
      </c>
      <c r="B218" t="s">
        <v>416</v>
      </c>
      <c r="C218" s="6">
        <v>220</v>
      </c>
      <c r="D218" s="12">
        <v>85200</v>
      </c>
      <c r="E218" s="6">
        <v>220</v>
      </c>
      <c r="F218" s="12">
        <v>85200</v>
      </c>
      <c r="G218" s="6">
        <v>0</v>
      </c>
      <c r="H218" s="12">
        <v>0</v>
      </c>
      <c r="I218" s="6">
        <v>0</v>
      </c>
      <c r="J218" s="12">
        <v>0</v>
      </c>
      <c r="K218" s="6">
        <v>0</v>
      </c>
      <c r="L218" s="12">
        <v>0</v>
      </c>
      <c r="M218" s="7">
        <v>1</v>
      </c>
      <c r="N218" s="7">
        <v>0</v>
      </c>
      <c r="O218" s="7">
        <v>0</v>
      </c>
      <c r="P218" s="15">
        <v>0</v>
      </c>
    </row>
    <row r="219" spans="1:16" x14ac:dyDescent="0.35">
      <c r="A219" s="5" t="s">
        <v>309</v>
      </c>
      <c r="B219" t="s">
        <v>417</v>
      </c>
      <c r="C219" s="6">
        <v>3120</v>
      </c>
      <c r="D219" s="12">
        <v>436928</v>
      </c>
      <c r="E219" s="6">
        <v>325</v>
      </c>
      <c r="F219" s="12">
        <v>133500</v>
      </c>
      <c r="G219" s="6">
        <v>610</v>
      </c>
      <c r="H219" s="12">
        <v>159250</v>
      </c>
      <c r="I219" s="6">
        <v>320</v>
      </c>
      <c r="J219" s="12">
        <v>80500</v>
      </c>
      <c r="K219" s="6">
        <v>1865</v>
      </c>
      <c r="L219" s="12">
        <v>63678</v>
      </c>
      <c r="M219" s="7">
        <v>0.30554250674167499</v>
      </c>
      <c r="N219" s="7">
        <v>0.364476735570126</v>
      </c>
      <c r="O219" s="7">
        <v>0.18424098721127199</v>
      </c>
      <c r="P219" s="15">
        <v>0.14573977047692699</v>
      </c>
    </row>
    <row r="220" spans="1:16" x14ac:dyDescent="0.35">
      <c r="A220" s="5" t="s">
        <v>309</v>
      </c>
      <c r="B220" t="s">
        <v>418</v>
      </c>
      <c r="C220" s="6">
        <v>8275</v>
      </c>
      <c r="D220" s="12">
        <v>629239</v>
      </c>
      <c r="E220" s="6">
        <v>365</v>
      </c>
      <c r="F220" s="12">
        <v>156900</v>
      </c>
      <c r="G220" s="6">
        <v>490</v>
      </c>
      <c r="H220" s="12">
        <v>125250</v>
      </c>
      <c r="I220" s="6">
        <v>525</v>
      </c>
      <c r="J220" s="12">
        <v>134750</v>
      </c>
      <c r="K220" s="6">
        <v>6895</v>
      </c>
      <c r="L220" s="12">
        <v>212339</v>
      </c>
      <c r="M220" s="7">
        <v>0.24934901472176299</v>
      </c>
      <c r="N220" s="7">
        <v>0.199050121694715</v>
      </c>
      <c r="O220" s="7">
        <v>0.21414773571547199</v>
      </c>
      <c r="P220" s="15">
        <v>0.33745312786804998</v>
      </c>
    </row>
    <row r="221" spans="1:16" x14ac:dyDescent="0.35">
      <c r="A221" s="5" t="s">
        <v>309</v>
      </c>
      <c r="B221" t="s">
        <v>419</v>
      </c>
      <c r="C221" s="6">
        <v>10125</v>
      </c>
      <c r="D221" s="12">
        <v>597629</v>
      </c>
      <c r="E221" s="6">
        <v>330</v>
      </c>
      <c r="F221" s="12">
        <v>137541</v>
      </c>
      <c r="G221" s="6">
        <v>355</v>
      </c>
      <c r="H221" s="12">
        <v>90188</v>
      </c>
      <c r="I221" s="6">
        <v>395</v>
      </c>
      <c r="J221" s="12">
        <v>100925</v>
      </c>
      <c r="K221" s="6">
        <v>9050</v>
      </c>
      <c r="L221" s="12">
        <v>268976</v>
      </c>
      <c r="M221" s="7">
        <v>0.23014445416805401</v>
      </c>
      <c r="N221" s="7">
        <v>0.15090884143841701</v>
      </c>
      <c r="O221" s="7">
        <v>0.16887567370392001</v>
      </c>
      <c r="P221" s="15">
        <v>0.45007103068960802</v>
      </c>
    </row>
    <row r="222" spans="1:16" x14ac:dyDescent="0.35">
      <c r="A222" s="5" t="s">
        <v>309</v>
      </c>
      <c r="B222" t="s">
        <v>420</v>
      </c>
      <c r="C222" s="6">
        <v>10040</v>
      </c>
      <c r="D222" s="12">
        <v>695367</v>
      </c>
      <c r="E222" s="6">
        <v>320</v>
      </c>
      <c r="F222" s="12">
        <v>143425</v>
      </c>
      <c r="G222" s="6">
        <v>610</v>
      </c>
      <c r="H222" s="12">
        <v>167377</v>
      </c>
      <c r="I222" s="6">
        <v>480</v>
      </c>
      <c r="J222" s="12">
        <v>130944</v>
      </c>
      <c r="K222" s="6">
        <v>8630</v>
      </c>
      <c r="L222" s="12">
        <v>253621</v>
      </c>
      <c r="M222" s="7">
        <v>0.206257776921315</v>
      </c>
      <c r="N222" s="7">
        <v>0.240703484887651</v>
      </c>
      <c r="O222" s="7">
        <v>0.18830926270202</v>
      </c>
      <c r="P222" s="15">
        <v>0.36472947548901402</v>
      </c>
    </row>
    <row r="223" spans="1:16" x14ac:dyDescent="0.35">
      <c r="A223" s="5" t="s">
        <v>309</v>
      </c>
      <c r="B223" t="s">
        <v>421</v>
      </c>
      <c r="C223" s="6">
        <v>9610</v>
      </c>
      <c r="D223" s="12">
        <v>778798</v>
      </c>
      <c r="E223" s="6">
        <v>405</v>
      </c>
      <c r="F223" s="12">
        <v>204134</v>
      </c>
      <c r="G223" s="6">
        <v>550</v>
      </c>
      <c r="H223" s="12">
        <v>163436</v>
      </c>
      <c r="I223" s="6">
        <v>505</v>
      </c>
      <c r="J223" s="12">
        <v>151386</v>
      </c>
      <c r="K223" s="6">
        <v>8145</v>
      </c>
      <c r="L223" s="12">
        <v>259841</v>
      </c>
      <c r="M223" s="7">
        <v>0.262114846149683</v>
      </c>
      <c r="N223" s="7">
        <v>0.209856913391677</v>
      </c>
      <c r="O223" s="7">
        <v>0.19438440709013499</v>
      </c>
      <c r="P223" s="15">
        <v>0.33364383336850501</v>
      </c>
    </row>
    <row r="224" spans="1:16" x14ac:dyDescent="0.35">
      <c r="A224" s="5" t="s">
        <v>309</v>
      </c>
      <c r="B224" t="s">
        <v>422</v>
      </c>
      <c r="C224" s="6">
        <v>11075</v>
      </c>
      <c r="D224" s="12">
        <v>792532</v>
      </c>
      <c r="E224" s="6">
        <v>310</v>
      </c>
      <c r="F224" s="12">
        <v>160402</v>
      </c>
      <c r="G224" s="6">
        <v>410</v>
      </c>
      <c r="H224" s="12">
        <v>130220</v>
      </c>
      <c r="I224" s="6">
        <v>505</v>
      </c>
      <c r="J224" s="12">
        <v>162236</v>
      </c>
      <c r="K224" s="6">
        <v>9855</v>
      </c>
      <c r="L224" s="12">
        <v>339673</v>
      </c>
      <c r="M224" s="7">
        <v>0.20239231889980999</v>
      </c>
      <c r="N224" s="7">
        <v>0.16430907610957901</v>
      </c>
      <c r="O224" s="7">
        <v>0.20470642016735499</v>
      </c>
      <c r="P224" s="15">
        <v>0.42859218482325601</v>
      </c>
    </row>
    <row r="225" spans="1:16" x14ac:dyDescent="0.35">
      <c r="A225" s="5" t="s">
        <v>309</v>
      </c>
      <c r="B225" t="s">
        <v>423</v>
      </c>
      <c r="C225" s="6">
        <v>3060</v>
      </c>
      <c r="D225" s="12">
        <v>301771</v>
      </c>
      <c r="E225" s="6">
        <v>75</v>
      </c>
      <c r="F225" s="12">
        <v>42756</v>
      </c>
      <c r="G225" s="6">
        <v>120</v>
      </c>
      <c r="H225" s="12">
        <v>38621</v>
      </c>
      <c r="I225" s="6">
        <v>415</v>
      </c>
      <c r="J225" s="12">
        <v>133991</v>
      </c>
      <c r="K225" s="6">
        <v>2450</v>
      </c>
      <c r="L225" s="12">
        <v>86404</v>
      </c>
      <c r="M225" s="7">
        <v>0.14168243605630601</v>
      </c>
      <c r="N225" s="7">
        <v>0.12798067145870501</v>
      </c>
      <c r="O225" s="7">
        <v>0.44401448315090197</v>
      </c>
      <c r="P225" s="15">
        <v>0.28632240933408698</v>
      </c>
    </row>
    <row r="226" spans="1:16" x14ac:dyDescent="0.35">
      <c r="A226" s="5" t="s">
        <v>309</v>
      </c>
      <c r="B226" t="s">
        <v>424</v>
      </c>
      <c r="C226" s="6">
        <v>55530</v>
      </c>
      <c r="D226" s="12">
        <v>4317463</v>
      </c>
      <c r="E226" s="6">
        <v>2355</v>
      </c>
      <c r="F226" s="12">
        <v>1063858</v>
      </c>
      <c r="G226" s="6">
        <v>3140</v>
      </c>
      <c r="H226" s="12">
        <v>874342</v>
      </c>
      <c r="I226" s="6">
        <v>3140</v>
      </c>
      <c r="J226" s="12">
        <v>894732</v>
      </c>
      <c r="K226" s="6">
        <v>46890</v>
      </c>
      <c r="L226" s="12">
        <v>1484531</v>
      </c>
      <c r="M226" s="7">
        <v>0.24640820331717</v>
      </c>
      <c r="N226" s="7">
        <v>0.202512878395814</v>
      </c>
      <c r="O226" s="7">
        <v>0.20723567487500499</v>
      </c>
      <c r="P226" s="15">
        <v>0.343843243412011</v>
      </c>
    </row>
    <row r="227" spans="1:16" x14ac:dyDescent="0.35">
      <c r="A227" s="5" t="s">
        <v>310</v>
      </c>
      <c r="B227" t="s">
        <v>416</v>
      </c>
      <c r="C227" s="6">
        <v>400</v>
      </c>
      <c r="D227" s="12">
        <v>156600</v>
      </c>
      <c r="E227" s="6">
        <v>400</v>
      </c>
      <c r="F227" s="12">
        <v>156600</v>
      </c>
      <c r="G227" s="6">
        <v>0</v>
      </c>
      <c r="H227" s="12">
        <v>0</v>
      </c>
      <c r="I227" s="6">
        <v>0</v>
      </c>
      <c r="J227" s="12">
        <v>0</v>
      </c>
      <c r="K227" s="6">
        <v>0</v>
      </c>
      <c r="L227" s="12">
        <v>0</v>
      </c>
      <c r="M227" s="7">
        <v>1</v>
      </c>
      <c r="N227" s="7">
        <v>0</v>
      </c>
      <c r="O227" s="7">
        <v>0</v>
      </c>
      <c r="P227" s="15">
        <v>0</v>
      </c>
    </row>
    <row r="228" spans="1:16" x14ac:dyDescent="0.35">
      <c r="A228" s="5" t="s">
        <v>310</v>
      </c>
      <c r="B228" t="s">
        <v>417</v>
      </c>
      <c r="C228" s="6">
        <v>5335</v>
      </c>
      <c r="D228" s="12">
        <v>746505</v>
      </c>
      <c r="E228" s="6">
        <v>495</v>
      </c>
      <c r="F228" s="12">
        <v>209100</v>
      </c>
      <c r="G228" s="6">
        <v>1090</v>
      </c>
      <c r="H228" s="12">
        <v>281000</v>
      </c>
      <c r="I228" s="6">
        <v>600</v>
      </c>
      <c r="J228" s="12">
        <v>152250</v>
      </c>
      <c r="K228" s="6">
        <v>3145</v>
      </c>
      <c r="L228" s="12">
        <v>104155</v>
      </c>
      <c r="M228" s="7">
        <v>0.28010538446004501</v>
      </c>
      <c r="N228" s="7">
        <v>0.37642091359766999</v>
      </c>
      <c r="O228" s="7">
        <v>0.20395047720727799</v>
      </c>
      <c r="P228" s="15">
        <v>0.139523224735007</v>
      </c>
    </row>
    <row r="229" spans="1:16" x14ac:dyDescent="0.35">
      <c r="A229" s="5" t="s">
        <v>310</v>
      </c>
      <c r="B229" t="s">
        <v>418</v>
      </c>
      <c r="C229" s="6">
        <v>13825</v>
      </c>
      <c r="D229" s="12">
        <v>950956</v>
      </c>
      <c r="E229" s="6">
        <v>510</v>
      </c>
      <c r="F229" s="12">
        <v>222300</v>
      </c>
      <c r="G229" s="6">
        <v>715</v>
      </c>
      <c r="H229" s="12">
        <v>182750</v>
      </c>
      <c r="I229" s="6">
        <v>750</v>
      </c>
      <c r="J229" s="12">
        <v>190750</v>
      </c>
      <c r="K229" s="6">
        <v>11845</v>
      </c>
      <c r="L229" s="12">
        <v>355156</v>
      </c>
      <c r="M229" s="7">
        <v>0.233764881742626</v>
      </c>
      <c r="N229" s="7">
        <v>0.19217513332642799</v>
      </c>
      <c r="O229" s="7">
        <v>0.20058772466219499</v>
      </c>
      <c r="P229" s="15">
        <v>0.37347226026875102</v>
      </c>
    </row>
    <row r="230" spans="1:16" x14ac:dyDescent="0.35">
      <c r="A230" s="5" t="s">
        <v>310</v>
      </c>
      <c r="B230" t="s">
        <v>419</v>
      </c>
      <c r="C230" s="6">
        <v>16110</v>
      </c>
      <c r="D230" s="12">
        <v>892112</v>
      </c>
      <c r="E230" s="6">
        <v>500</v>
      </c>
      <c r="F230" s="12">
        <v>209526</v>
      </c>
      <c r="G230" s="6">
        <v>475</v>
      </c>
      <c r="H230" s="12">
        <v>123400</v>
      </c>
      <c r="I230" s="6">
        <v>530</v>
      </c>
      <c r="J230" s="12">
        <v>136523</v>
      </c>
      <c r="K230" s="6">
        <v>14605</v>
      </c>
      <c r="L230" s="12">
        <v>422663</v>
      </c>
      <c r="M230" s="7">
        <v>0.23486519485927601</v>
      </c>
      <c r="N230" s="7">
        <v>0.13832347797235001</v>
      </c>
      <c r="O230" s="7">
        <v>0.153032958034686</v>
      </c>
      <c r="P230" s="15">
        <v>0.47377836913368798</v>
      </c>
    </row>
    <row r="231" spans="1:16" x14ac:dyDescent="0.35">
      <c r="A231" s="5" t="s">
        <v>310</v>
      </c>
      <c r="B231" t="s">
        <v>420</v>
      </c>
      <c r="C231" s="6">
        <v>15395</v>
      </c>
      <c r="D231" s="12">
        <v>1031569</v>
      </c>
      <c r="E231" s="6">
        <v>495</v>
      </c>
      <c r="F231" s="12">
        <v>226593</v>
      </c>
      <c r="G231" s="6">
        <v>825</v>
      </c>
      <c r="H231" s="12">
        <v>222902</v>
      </c>
      <c r="I231" s="6">
        <v>720</v>
      </c>
      <c r="J231" s="12">
        <v>195450</v>
      </c>
      <c r="K231" s="6">
        <v>13355</v>
      </c>
      <c r="L231" s="12">
        <v>386624</v>
      </c>
      <c r="M231" s="7">
        <v>0.21965859184573999</v>
      </c>
      <c r="N231" s="7">
        <v>0.216080546445375</v>
      </c>
      <c r="O231" s="7">
        <v>0.189468845897627</v>
      </c>
      <c r="P231" s="15">
        <v>0.37479201581125798</v>
      </c>
    </row>
    <row r="232" spans="1:16" x14ac:dyDescent="0.35">
      <c r="A232" s="5" t="s">
        <v>310</v>
      </c>
      <c r="B232" t="s">
        <v>421</v>
      </c>
      <c r="C232" s="6">
        <v>14800</v>
      </c>
      <c r="D232" s="12">
        <v>1124240</v>
      </c>
      <c r="E232" s="6">
        <v>570</v>
      </c>
      <c r="F232" s="12">
        <v>284617</v>
      </c>
      <c r="G232" s="6">
        <v>715</v>
      </c>
      <c r="H232" s="12">
        <v>212067</v>
      </c>
      <c r="I232" s="6">
        <v>770</v>
      </c>
      <c r="J232" s="12">
        <v>229587</v>
      </c>
      <c r="K232" s="6">
        <v>12745</v>
      </c>
      <c r="L232" s="12">
        <v>397969</v>
      </c>
      <c r="M232" s="7">
        <v>0.25316388252594701</v>
      </c>
      <c r="N232" s="7">
        <v>0.18863178427910901</v>
      </c>
      <c r="O232" s="7">
        <v>0.20421529304581201</v>
      </c>
      <c r="P232" s="15">
        <v>0.35398904014913202</v>
      </c>
    </row>
    <row r="233" spans="1:16" x14ac:dyDescent="0.35">
      <c r="A233" s="5" t="s">
        <v>310</v>
      </c>
      <c r="B233" t="s">
        <v>422</v>
      </c>
      <c r="C233" s="6">
        <v>16795</v>
      </c>
      <c r="D233" s="12">
        <v>1161123</v>
      </c>
      <c r="E233" s="6">
        <v>465</v>
      </c>
      <c r="F233" s="12">
        <v>242269</v>
      </c>
      <c r="G233" s="6">
        <v>595</v>
      </c>
      <c r="H233" s="12">
        <v>189436</v>
      </c>
      <c r="I233" s="6">
        <v>670</v>
      </c>
      <c r="J233" s="12">
        <v>213197</v>
      </c>
      <c r="K233" s="6">
        <v>15060</v>
      </c>
      <c r="L233" s="12">
        <v>516222</v>
      </c>
      <c r="M233" s="7">
        <v>0.20865041674085799</v>
      </c>
      <c r="N233" s="7">
        <v>0.16314857186780099</v>
      </c>
      <c r="O233" s="7">
        <v>0.18361280768428301</v>
      </c>
      <c r="P233" s="15">
        <v>0.44458820370705698</v>
      </c>
    </row>
    <row r="234" spans="1:16" x14ac:dyDescent="0.35">
      <c r="A234" s="5" t="s">
        <v>310</v>
      </c>
      <c r="B234" t="s">
        <v>423</v>
      </c>
      <c r="C234" s="6">
        <v>4475</v>
      </c>
      <c r="D234" s="12">
        <v>417861</v>
      </c>
      <c r="E234" s="6">
        <v>120</v>
      </c>
      <c r="F234" s="12">
        <v>62256</v>
      </c>
      <c r="G234" s="6">
        <v>160</v>
      </c>
      <c r="H234" s="12">
        <v>51381</v>
      </c>
      <c r="I234" s="6">
        <v>535</v>
      </c>
      <c r="J234" s="12">
        <v>174541</v>
      </c>
      <c r="K234" s="6">
        <v>3665</v>
      </c>
      <c r="L234" s="12">
        <v>129682</v>
      </c>
      <c r="M234" s="7">
        <v>0.148988424729632</v>
      </c>
      <c r="N234" s="7">
        <v>0.122961566254205</v>
      </c>
      <c r="O234" s="7">
        <v>0.41770145142884402</v>
      </c>
      <c r="P234" s="15">
        <v>0.31034855758732</v>
      </c>
    </row>
    <row r="235" spans="1:16" x14ac:dyDescent="0.35">
      <c r="A235" s="5" t="s">
        <v>310</v>
      </c>
      <c r="B235" t="s">
        <v>424</v>
      </c>
      <c r="C235" s="6">
        <v>87135</v>
      </c>
      <c r="D235" s="12">
        <v>6480964</v>
      </c>
      <c r="E235" s="6">
        <v>3560</v>
      </c>
      <c r="F235" s="12">
        <v>1613261</v>
      </c>
      <c r="G235" s="6">
        <v>4580</v>
      </c>
      <c r="H235" s="12">
        <v>1262936</v>
      </c>
      <c r="I235" s="6">
        <v>4575</v>
      </c>
      <c r="J235" s="12">
        <v>1292298</v>
      </c>
      <c r="K235" s="6">
        <v>74415</v>
      </c>
      <c r="L235" s="12">
        <v>2312470</v>
      </c>
      <c r="M235" s="7">
        <v>0.248922997872639</v>
      </c>
      <c r="N235" s="7">
        <v>0.194868481341539</v>
      </c>
      <c r="O235" s="7">
        <v>0.199398979884853</v>
      </c>
      <c r="P235" s="15">
        <v>0.356809540900969</v>
      </c>
    </row>
    <row r="236" spans="1:16" x14ac:dyDescent="0.35">
      <c r="A236" s="5" t="s">
        <v>311</v>
      </c>
      <c r="B236" t="s">
        <v>416</v>
      </c>
      <c r="C236" s="6">
        <v>195</v>
      </c>
      <c r="D236" s="12">
        <v>73500</v>
      </c>
      <c r="E236" s="6">
        <v>195</v>
      </c>
      <c r="F236" s="12">
        <v>73500</v>
      </c>
      <c r="G236" s="6">
        <v>0</v>
      </c>
      <c r="H236" s="12">
        <v>0</v>
      </c>
      <c r="I236" s="6">
        <v>0</v>
      </c>
      <c r="J236" s="12">
        <v>0</v>
      </c>
      <c r="K236" s="6">
        <v>0</v>
      </c>
      <c r="L236" s="12">
        <v>0</v>
      </c>
      <c r="M236" s="7">
        <v>1</v>
      </c>
      <c r="N236" s="7">
        <v>0</v>
      </c>
      <c r="O236" s="7">
        <v>0</v>
      </c>
      <c r="P236" s="15">
        <v>0</v>
      </c>
    </row>
    <row r="237" spans="1:16" x14ac:dyDescent="0.35">
      <c r="A237" s="5" t="s">
        <v>311</v>
      </c>
      <c r="B237" t="s">
        <v>417</v>
      </c>
      <c r="C237" s="6">
        <v>2365</v>
      </c>
      <c r="D237" s="12">
        <v>367948</v>
      </c>
      <c r="E237" s="6">
        <v>275</v>
      </c>
      <c r="F237" s="12">
        <v>114900</v>
      </c>
      <c r="G237" s="6">
        <v>530</v>
      </c>
      <c r="H237" s="12">
        <v>136750</v>
      </c>
      <c r="I237" s="6">
        <v>275</v>
      </c>
      <c r="J237" s="12">
        <v>69250</v>
      </c>
      <c r="K237" s="6">
        <v>1285</v>
      </c>
      <c r="L237" s="12">
        <v>47048</v>
      </c>
      <c r="M237" s="7">
        <v>0.31227281065912899</v>
      </c>
      <c r="N237" s="7">
        <v>0.371656282485953</v>
      </c>
      <c r="O237" s="7">
        <v>0.18820619789508</v>
      </c>
      <c r="P237" s="15">
        <v>0.12786470895983801</v>
      </c>
    </row>
    <row r="238" spans="1:16" x14ac:dyDescent="0.35">
      <c r="A238" s="5" t="s">
        <v>311</v>
      </c>
      <c r="B238" t="s">
        <v>418</v>
      </c>
      <c r="C238" s="6">
        <v>6745</v>
      </c>
      <c r="D238" s="12">
        <v>495153</v>
      </c>
      <c r="E238" s="6">
        <v>265</v>
      </c>
      <c r="F238" s="12">
        <v>107100</v>
      </c>
      <c r="G238" s="6">
        <v>390</v>
      </c>
      <c r="H238" s="12">
        <v>101250</v>
      </c>
      <c r="I238" s="6">
        <v>460</v>
      </c>
      <c r="J238" s="12">
        <v>117500</v>
      </c>
      <c r="K238" s="6">
        <v>5630</v>
      </c>
      <c r="L238" s="12">
        <v>169303</v>
      </c>
      <c r="M238" s="7">
        <v>0.21629678099496499</v>
      </c>
      <c r="N238" s="7">
        <v>0.204482250940618</v>
      </c>
      <c r="O238" s="7">
        <v>0.23730038998047101</v>
      </c>
      <c r="P238" s="15">
        <v>0.34192057808394599</v>
      </c>
    </row>
    <row r="239" spans="1:16" x14ac:dyDescent="0.35">
      <c r="A239" s="5" t="s">
        <v>311</v>
      </c>
      <c r="B239" t="s">
        <v>419</v>
      </c>
      <c r="C239" s="6">
        <v>8035</v>
      </c>
      <c r="D239" s="12">
        <v>476184</v>
      </c>
      <c r="E239" s="6">
        <v>250</v>
      </c>
      <c r="F239" s="12">
        <v>106788</v>
      </c>
      <c r="G239" s="6">
        <v>270</v>
      </c>
      <c r="H239" s="12">
        <v>68783</v>
      </c>
      <c r="I239" s="6">
        <v>345</v>
      </c>
      <c r="J239" s="12">
        <v>88330</v>
      </c>
      <c r="K239" s="6">
        <v>7170</v>
      </c>
      <c r="L239" s="12">
        <v>212283</v>
      </c>
      <c r="M239" s="7">
        <v>0.22425808538095099</v>
      </c>
      <c r="N239" s="7">
        <v>0.14444536612461401</v>
      </c>
      <c r="O239" s="7">
        <v>0.18549571751226199</v>
      </c>
      <c r="P239" s="15">
        <v>0.44580083098217399</v>
      </c>
    </row>
    <row r="240" spans="1:16" x14ac:dyDescent="0.35">
      <c r="A240" s="5" t="s">
        <v>311</v>
      </c>
      <c r="B240" t="s">
        <v>420</v>
      </c>
      <c r="C240" s="6">
        <v>7995</v>
      </c>
      <c r="D240" s="12">
        <v>546300</v>
      </c>
      <c r="E240" s="6">
        <v>270</v>
      </c>
      <c r="F240" s="12">
        <v>121923</v>
      </c>
      <c r="G240" s="6">
        <v>450</v>
      </c>
      <c r="H240" s="12">
        <v>119784</v>
      </c>
      <c r="I240" s="6">
        <v>380</v>
      </c>
      <c r="J240" s="12">
        <v>102457</v>
      </c>
      <c r="K240" s="6">
        <v>6900</v>
      </c>
      <c r="L240" s="12">
        <v>202136</v>
      </c>
      <c r="M240" s="7">
        <v>0.223180039106704</v>
      </c>
      <c r="N240" s="7">
        <v>0.21926314506200101</v>
      </c>
      <c r="O240" s="7">
        <v>0.18754697508805601</v>
      </c>
      <c r="P240" s="15">
        <v>0.37000984074324</v>
      </c>
    </row>
    <row r="241" spans="1:16" x14ac:dyDescent="0.35">
      <c r="A241" s="5" t="s">
        <v>311</v>
      </c>
      <c r="B241" t="s">
        <v>421</v>
      </c>
      <c r="C241" s="6">
        <v>7815</v>
      </c>
      <c r="D241" s="12">
        <v>618560</v>
      </c>
      <c r="E241" s="6">
        <v>315</v>
      </c>
      <c r="F241" s="12">
        <v>143948</v>
      </c>
      <c r="G241" s="6">
        <v>410</v>
      </c>
      <c r="H241" s="12">
        <v>121901</v>
      </c>
      <c r="I241" s="6">
        <v>470</v>
      </c>
      <c r="J241" s="12">
        <v>140602</v>
      </c>
      <c r="K241" s="6">
        <v>6620</v>
      </c>
      <c r="L241" s="12">
        <v>212109</v>
      </c>
      <c r="M241" s="7">
        <v>0.23271425599088699</v>
      </c>
      <c r="N241" s="7">
        <v>0.19707205586908799</v>
      </c>
      <c r="O241" s="7">
        <v>0.22730572912616601</v>
      </c>
      <c r="P241" s="15">
        <v>0.34290795901385901</v>
      </c>
    </row>
    <row r="242" spans="1:16" x14ac:dyDescent="0.35">
      <c r="A242" s="5" t="s">
        <v>311</v>
      </c>
      <c r="B242" t="s">
        <v>422</v>
      </c>
      <c r="C242" s="6">
        <v>8820</v>
      </c>
      <c r="D242" s="12">
        <v>615808</v>
      </c>
      <c r="E242" s="6">
        <v>230</v>
      </c>
      <c r="F242" s="12">
        <v>116714</v>
      </c>
      <c r="G242" s="6">
        <v>335</v>
      </c>
      <c r="H242" s="12">
        <v>105792</v>
      </c>
      <c r="I242" s="6">
        <v>360</v>
      </c>
      <c r="J242" s="12">
        <v>114460</v>
      </c>
      <c r="K242" s="6">
        <v>7890</v>
      </c>
      <c r="L242" s="12">
        <v>278842</v>
      </c>
      <c r="M242" s="7">
        <v>0.18952999195933901</v>
      </c>
      <c r="N242" s="7">
        <v>0.17179376901111401</v>
      </c>
      <c r="O242" s="7">
        <v>0.18586943274729301</v>
      </c>
      <c r="P242" s="15">
        <v>0.452806806282255</v>
      </c>
    </row>
    <row r="243" spans="1:16" x14ac:dyDescent="0.35">
      <c r="A243" s="5" t="s">
        <v>311</v>
      </c>
      <c r="B243" t="s">
        <v>423</v>
      </c>
      <c r="C243" s="6">
        <v>2375</v>
      </c>
      <c r="D243" s="12">
        <v>215288</v>
      </c>
      <c r="E243" s="6">
        <v>60</v>
      </c>
      <c r="F243" s="12">
        <v>32375</v>
      </c>
      <c r="G243" s="6">
        <v>70</v>
      </c>
      <c r="H243" s="12">
        <v>22663</v>
      </c>
      <c r="I243" s="6">
        <v>290</v>
      </c>
      <c r="J243" s="12">
        <v>94021</v>
      </c>
      <c r="K243" s="6">
        <v>1960</v>
      </c>
      <c r="L243" s="12">
        <v>66229</v>
      </c>
      <c r="M243" s="7">
        <v>0.15037996838183701</v>
      </c>
      <c r="N243" s="7">
        <v>0.105268462914617</v>
      </c>
      <c r="O243" s="7">
        <v>0.43672361141013</v>
      </c>
      <c r="P243" s="15">
        <v>0.30762795729341702</v>
      </c>
    </row>
    <row r="244" spans="1:16" x14ac:dyDescent="0.35">
      <c r="A244" s="5" t="s">
        <v>311</v>
      </c>
      <c r="B244" t="s">
        <v>424</v>
      </c>
      <c r="C244" s="6">
        <v>44350</v>
      </c>
      <c r="D244" s="12">
        <v>3408740</v>
      </c>
      <c r="E244" s="6">
        <v>1855</v>
      </c>
      <c r="F244" s="12">
        <v>817248</v>
      </c>
      <c r="G244" s="6">
        <v>2455</v>
      </c>
      <c r="H244" s="12">
        <v>676922</v>
      </c>
      <c r="I244" s="6">
        <v>2580</v>
      </c>
      <c r="J244" s="12">
        <v>726620</v>
      </c>
      <c r="K244" s="6">
        <v>37460</v>
      </c>
      <c r="L244" s="12">
        <v>1187950</v>
      </c>
      <c r="M244" s="7">
        <v>0.23975079411314401</v>
      </c>
      <c r="N244" s="7">
        <v>0.19858420107583999</v>
      </c>
      <c r="O244" s="7">
        <v>0.21316390042924099</v>
      </c>
      <c r="P244" s="15">
        <v>0.34850110438177501</v>
      </c>
    </row>
    <row r="245" spans="1:16" x14ac:dyDescent="0.35">
      <c r="A245" s="5" t="s">
        <v>312</v>
      </c>
      <c r="B245" t="s">
        <v>416</v>
      </c>
      <c r="C245" s="6">
        <v>25</v>
      </c>
      <c r="D245" s="12">
        <v>9000</v>
      </c>
      <c r="E245" s="6">
        <v>25</v>
      </c>
      <c r="F245" s="12">
        <v>9000</v>
      </c>
      <c r="G245" s="6">
        <v>0</v>
      </c>
      <c r="H245" s="12">
        <v>0</v>
      </c>
      <c r="I245" s="6">
        <v>0</v>
      </c>
      <c r="J245" s="12">
        <v>0</v>
      </c>
      <c r="K245" s="6">
        <v>0</v>
      </c>
      <c r="L245" s="12">
        <v>0</v>
      </c>
      <c r="M245" s="7">
        <v>1</v>
      </c>
      <c r="N245" s="7">
        <v>0</v>
      </c>
      <c r="O245" s="7">
        <v>0</v>
      </c>
      <c r="P245" s="15">
        <v>0</v>
      </c>
    </row>
    <row r="246" spans="1:16" x14ac:dyDescent="0.35">
      <c r="A246" s="5" t="s">
        <v>312</v>
      </c>
      <c r="B246" t="s">
        <v>417</v>
      </c>
      <c r="C246" s="6">
        <v>310</v>
      </c>
      <c r="D246" s="12">
        <v>45479</v>
      </c>
      <c r="E246" s="6">
        <v>30</v>
      </c>
      <c r="F246" s="12">
        <v>12000</v>
      </c>
      <c r="G246" s="6">
        <v>70</v>
      </c>
      <c r="H246" s="12">
        <v>17750</v>
      </c>
      <c r="I246" s="6">
        <v>40</v>
      </c>
      <c r="J246" s="12">
        <v>10000</v>
      </c>
      <c r="K246" s="6">
        <v>170</v>
      </c>
      <c r="L246" s="12">
        <v>5729</v>
      </c>
      <c r="M246" s="7">
        <v>0.26385804437212801</v>
      </c>
      <c r="N246" s="7">
        <v>0.39029002396710599</v>
      </c>
      <c r="O246" s="7">
        <v>0.21988170364344001</v>
      </c>
      <c r="P246" s="15">
        <v>0.12597022801732699</v>
      </c>
    </row>
    <row r="247" spans="1:16" x14ac:dyDescent="0.35">
      <c r="A247" s="5" t="s">
        <v>312</v>
      </c>
      <c r="B247" t="s">
        <v>418</v>
      </c>
      <c r="C247" s="6">
        <v>760</v>
      </c>
      <c r="D247" s="12">
        <v>57311</v>
      </c>
      <c r="E247" s="6">
        <v>25</v>
      </c>
      <c r="F247" s="12">
        <v>12000</v>
      </c>
      <c r="G247" s="6">
        <v>55</v>
      </c>
      <c r="H247" s="12">
        <v>14000</v>
      </c>
      <c r="I247" s="6">
        <v>50</v>
      </c>
      <c r="J247" s="12">
        <v>12250</v>
      </c>
      <c r="K247" s="6">
        <v>630</v>
      </c>
      <c r="L247" s="12">
        <v>19061</v>
      </c>
      <c r="M247" s="7">
        <v>0.20938297454688201</v>
      </c>
      <c r="N247" s="7">
        <v>0.244280136971363</v>
      </c>
      <c r="O247" s="7">
        <v>0.21374511984994199</v>
      </c>
      <c r="P247" s="15">
        <v>0.332591768631813</v>
      </c>
    </row>
    <row r="248" spans="1:16" x14ac:dyDescent="0.35">
      <c r="A248" s="5" t="s">
        <v>312</v>
      </c>
      <c r="B248" t="s">
        <v>419</v>
      </c>
      <c r="C248" s="6">
        <v>870</v>
      </c>
      <c r="D248" s="12">
        <v>50181</v>
      </c>
      <c r="E248" s="6">
        <v>25</v>
      </c>
      <c r="F248" s="12">
        <v>10587</v>
      </c>
      <c r="G248" s="6">
        <v>30</v>
      </c>
      <c r="H248" s="12">
        <v>8070</v>
      </c>
      <c r="I248" s="6">
        <v>40</v>
      </c>
      <c r="J248" s="12">
        <v>10095</v>
      </c>
      <c r="K248" s="6">
        <v>775</v>
      </c>
      <c r="L248" s="12">
        <v>21429</v>
      </c>
      <c r="M248" s="7">
        <v>0.210976265917379</v>
      </c>
      <c r="N248" s="7">
        <v>0.16081783942129499</v>
      </c>
      <c r="O248" s="7">
        <v>0.20117175823518901</v>
      </c>
      <c r="P248" s="15">
        <v>0.42703413642613702</v>
      </c>
    </row>
    <row r="249" spans="1:16" x14ac:dyDescent="0.35">
      <c r="A249" s="5" t="s">
        <v>312</v>
      </c>
      <c r="B249" t="s">
        <v>420</v>
      </c>
      <c r="C249" s="6">
        <v>905</v>
      </c>
      <c r="D249" s="12">
        <v>71487</v>
      </c>
      <c r="E249" s="6">
        <v>35</v>
      </c>
      <c r="F249" s="12">
        <v>15199</v>
      </c>
      <c r="G249" s="6">
        <v>55</v>
      </c>
      <c r="H249" s="12">
        <v>14271</v>
      </c>
      <c r="I249" s="6">
        <v>65</v>
      </c>
      <c r="J249" s="12">
        <v>17039</v>
      </c>
      <c r="K249" s="6">
        <v>755</v>
      </c>
      <c r="L249" s="12">
        <v>24978</v>
      </c>
      <c r="M249" s="7">
        <v>0.21260988042547699</v>
      </c>
      <c r="N249" s="7">
        <v>0.199635457175311</v>
      </c>
      <c r="O249" s="7">
        <v>0.238347499118718</v>
      </c>
      <c r="P249" s="15">
        <v>0.34940716328049398</v>
      </c>
    </row>
    <row r="250" spans="1:16" x14ac:dyDescent="0.35">
      <c r="A250" s="5" t="s">
        <v>312</v>
      </c>
      <c r="B250" t="s">
        <v>421</v>
      </c>
      <c r="C250" s="6">
        <v>885</v>
      </c>
      <c r="D250" s="12">
        <v>76681</v>
      </c>
      <c r="E250" s="6">
        <v>40</v>
      </c>
      <c r="F250" s="12">
        <v>18613</v>
      </c>
      <c r="G250" s="6">
        <v>55</v>
      </c>
      <c r="H250" s="12">
        <v>16260</v>
      </c>
      <c r="I250" s="6">
        <v>70</v>
      </c>
      <c r="J250" s="12">
        <v>19796</v>
      </c>
      <c r="K250" s="6">
        <v>720</v>
      </c>
      <c r="L250" s="12">
        <v>22012</v>
      </c>
      <c r="M250" s="7">
        <v>0.242734203429263</v>
      </c>
      <c r="N250" s="7">
        <v>0.21204349958008001</v>
      </c>
      <c r="O250" s="7">
        <v>0.25816171369253499</v>
      </c>
      <c r="P250" s="15">
        <v>0.28706058329812301</v>
      </c>
    </row>
    <row r="251" spans="1:16" x14ac:dyDescent="0.35">
      <c r="A251" s="5" t="s">
        <v>312</v>
      </c>
      <c r="B251" t="s">
        <v>422</v>
      </c>
      <c r="C251" s="6">
        <v>1070</v>
      </c>
      <c r="D251" s="12">
        <v>79204</v>
      </c>
      <c r="E251" s="6">
        <v>30</v>
      </c>
      <c r="F251" s="12">
        <v>14693</v>
      </c>
      <c r="G251" s="6">
        <v>50</v>
      </c>
      <c r="H251" s="12">
        <v>15978</v>
      </c>
      <c r="I251" s="6">
        <v>55</v>
      </c>
      <c r="J251" s="12">
        <v>16646</v>
      </c>
      <c r="K251" s="6">
        <v>940</v>
      </c>
      <c r="L251" s="12">
        <v>31887</v>
      </c>
      <c r="M251" s="7">
        <v>0.18550316589544699</v>
      </c>
      <c r="N251" s="7">
        <v>0.20172972154008301</v>
      </c>
      <c r="O251" s="7">
        <v>0.21016874254294299</v>
      </c>
      <c r="P251" s="15">
        <v>0.40259837002152699</v>
      </c>
    </row>
    <row r="252" spans="1:16" x14ac:dyDescent="0.35">
      <c r="A252" s="5" t="s">
        <v>312</v>
      </c>
      <c r="B252" t="s">
        <v>423</v>
      </c>
      <c r="C252" s="6">
        <v>300</v>
      </c>
      <c r="D252" s="12">
        <v>26024</v>
      </c>
      <c r="E252" s="6">
        <v>5</v>
      </c>
      <c r="F252" s="12">
        <v>4196</v>
      </c>
      <c r="G252" s="6">
        <v>10</v>
      </c>
      <c r="H252" s="12">
        <v>3502</v>
      </c>
      <c r="I252" s="6">
        <v>30</v>
      </c>
      <c r="J252" s="12">
        <v>9914</v>
      </c>
      <c r="K252" s="6">
        <v>255</v>
      </c>
      <c r="L252" s="12">
        <v>8413</v>
      </c>
      <c r="M252" s="7">
        <v>0.16121948267282499</v>
      </c>
      <c r="N252" s="7">
        <v>0.134557708897313</v>
      </c>
      <c r="O252" s="7">
        <v>0.38094615962480999</v>
      </c>
      <c r="P252" s="15">
        <v>0.32327664880505202</v>
      </c>
    </row>
    <row r="253" spans="1:16" x14ac:dyDescent="0.35">
      <c r="A253" s="5" t="s">
        <v>312</v>
      </c>
      <c r="B253" t="s">
        <v>424</v>
      </c>
      <c r="C253" s="6">
        <v>5125</v>
      </c>
      <c r="D253" s="12">
        <v>415367</v>
      </c>
      <c r="E253" s="6">
        <v>215</v>
      </c>
      <c r="F253" s="12">
        <v>96287</v>
      </c>
      <c r="G253" s="6">
        <v>325</v>
      </c>
      <c r="H253" s="12">
        <v>89831</v>
      </c>
      <c r="I253" s="6">
        <v>340</v>
      </c>
      <c r="J253" s="12">
        <v>95740</v>
      </c>
      <c r="K253" s="6">
        <v>4240</v>
      </c>
      <c r="L253" s="12">
        <v>133510</v>
      </c>
      <c r="M253" s="7">
        <v>0.23181204376179201</v>
      </c>
      <c r="N253" s="7">
        <v>0.216267834533758</v>
      </c>
      <c r="O253" s="7">
        <v>0.230494413493227</v>
      </c>
      <c r="P253" s="15">
        <v>0.32142570821122202</v>
      </c>
    </row>
    <row r="254" spans="1:16" x14ac:dyDescent="0.35">
      <c r="A254" s="5" t="s">
        <v>313</v>
      </c>
      <c r="B254" t="s">
        <v>416</v>
      </c>
      <c r="C254" s="6">
        <v>205</v>
      </c>
      <c r="D254" s="12">
        <v>74400</v>
      </c>
      <c r="E254" s="6">
        <v>205</v>
      </c>
      <c r="F254" s="12">
        <v>74400</v>
      </c>
      <c r="G254" s="6">
        <v>0</v>
      </c>
      <c r="H254" s="12">
        <v>0</v>
      </c>
      <c r="I254" s="6">
        <v>0</v>
      </c>
      <c r="J254" s="12">
        <v>0</v>
      </c>
      <c r="K254" s="6">
        <v>0</v>
      </c>
      <c r="L254" s="12">
        <v>0</v>
      </c>
      <c r="M254" s="7">
        <v>1</v>
      </c>
      <c r="N254" s="7">
        <v>0</v>
      </c>
      <c r="O254" s="7">
        <v>0</v>
      </c>
      <c r="P254" s="15">
        <v>0</v>
      </c>
    </row>
    <row r="255" spans="1:16" x14ac:dyDescent="0.35">
      <c r="A255" s="5" t="s">
        <v>313</v>
      </c>
      <c r="B255" t="s">
        <v>417</v>
      </c>
      <c r="C255" s="6">
        <v>3255</v>
      </c>
      <c r="D255" s="12">
        <v>466422</v>
      </c>
      <c r="E255" s="6">
        <v>340</v>
      </c>
      <c r="F255" s="12">
        <v>145500</v>
      </c>
      <c r="G255" s="6">
        <v>625</v>
      </c>
      <c r="H255" s="12">
        <v>159750</v>
      </c>
      <c r="I255" s="6">
        <v>385</v>
      </c>
      <c r="J255" s="12">
        <v>98000</v>
      </c>
      <c r="K255" s="6">
        <v>1905</v>
      </c>
      <c r="L255" s="12">
        <v>63172</v>
      </c>
      <c r="M255" s="7">
        <v>0.311949264828846</v>
      </c>
      <c r="N255" s="7">
        <v>0.34250099695125902</v>
      </c>
      <c r="O255" s="7">
        <v>0.21011015775413699</v>
      </c>
      <c r="P255" s="15">
        <v>0.13543958046575799</v>
      </c>
    </row>
    <row r="256" spans="1:16" x14ac:dyDescent="0.35">
      <c r="A256" s="5" t="s">
        <v>313</v>
      </c>
      <c r="B256" t="s">
        <v>418</v>
      </c>
      <c r="C256" s="6">
        <v>9005</v>
      </c>
      <c r="D256" s="12">
        <v>614615</v>
      </c>
      <c r="E256" s="6">
        <v>335</v>
      </c>
      <c r="F256" s="12">
        <v>143400</v>
      </c>
      <c r="G256" s="6">
        <v>445</v>
      </c>
      <c r="H256" s="12">
        <v>115000</v>
      </c>
      <c r="I256" s="6">
        <v>460</v>
      </c>
      <c r="J256" s="12">
        <v>117250</v>
      </c>
      <c r="K256" s="6">
        <v>7760</v>
      </c>
      <c r="L256" s="12">
        <v>238965</v>
      </c>
      <c r="M256" s="7">
        <v>0.233316886716435</v>
      </c>
      <c r="N256" s="7">
        <v>0.18710907930536999</v>
      </c>
      <c r="O256" s="7">
        <v>0.19076990911786601</v>
      </c>
      <c r="P256" s="15">
        <v>0.388804124860329</v>
      </c>
    </row>
    <row r="257" spans="1:16" x14ac:dyDescent="0.35">
      <c r="A257" s="5" t="s">
        <v>313</v>
      </c>
      <c r="B257" t="s">
        <v>419</v>
      </c>
      <c r="C257" s="6">
        <v>10140</v>
      </c>
      <c r="D257" s="12">
        <v>553286</v>
      </c>
      <c r="E257" s="6">
        <v>270</v>
      </c>
      <c r="F257" s="12">
        <v>110700</v>
      </c>
      <c r="G257" s="6">
        <v>295</v>
      </c>
      <c r="H257" s="12">
        <v>75088</v>
      </c>
      <c r="I257" s="6">
        <v>370</v>
      </c>
      <c r="J257" s="12">
        <v>93380</v>
      </c>
      <c r="K257" s="6">
        <v>9210</v>
      </c>
      <c r="L257" s="12">
        <v>274118</v>
      </c>
      <c r="M257" s="7">
        <v>0.200077536823213</v>
      </c>
      <c r="N257" s="7">
        <v>0.135712032937787</v>
      </c>
      <c r="O257" s="7">
        <v>0.16877362591284201</v>
      </c>
      <c r="P257" s="15">
        <v>0.495436804326157</v>
      </c>
    </row>
    <row r="258" spans="1:16" x14ac:dyDescent="0.35">
      <c r="A258" s="5" t="s">
        <v>313</v>
      </c>
      <c r="B258" t="s">
        <v>420</v>
      </c>
      <c r="C258" s="6">
        <v>9500</v>
      </c>
      <c r="D258" s="12">
        <v>593247</v>
      </c>
      <c r="E258" s="6">
        <v>260</v>
      </c>
      <c r="F258" s="12">
        <v>114173</v>
      </c>
      <c r="G258" s="6">
        <v>470</v>
      </c>
      <c r="H258" s="12">
        <v>127159</v>
      </c>
      <c r="I258" s="6">
        <v>415</v>
      </c>
      <c r="J258" s="12">
        <v>112615</v>
      </c>
      <c r="K258" s="6">
        <v>8360</v>
      </c>
      <c r="L258" s="12">
        <v>239300</v>
      </c>
      <c r="M258" s="7">
        <v>0.19245381771842099</v>
      </c>
      <c r="N258" s="7">
        <v>0.21434410962044501</v>
      </c>
      <c r="O258" s="7">
        <v>0.18982818286481001</v>
      </c>
      <c r="P258" s="15">
        <v>0.40337388979632399</v>
      </c>
    </row>
    <row r="259" spans="1:16" x14ac:dyDescent="0.35">
      <c r="A259" s="5" t="s">
        <v>313</v>
      </c>
      <c r="B259" t="s">
        <v>421</v>
      </c>
      <c r="C259" s="6">
        <v>9015</v>
      </c>
      <c r="D259" s="12">
        <v>692232</v>
      </c>
      <c r="E259" s="6">
        <v>370</v>
      </c>
      <c r="F259" s="12">
        <v>188174</v>
      </c>
      <c r="G259" s="6">
        <v>430</v>
      </c>
      <c r="H259" s="12">
        <v>127191</v>
      </c>
      <c r="I259" s="6">
        <v>450</v>
      </c>
      <c r="J259" s="12">
        <v>135583</v>
      </c>
      <c r="K259" s="6">
        <v>7765</v>
      </c>
      <c r="L259" s="12">
        <v>241284</v>
      </c>
      <c r="M259" s="7">
        <v>0.27183614335022699</v>
      </c>
      <c r="N259" s="7">
        <v>0.18374015990883999</v>
      </c>
      <c r="O259" s="7">
        <v>0.19586405942863899</v>
      </c>
      <c r="P259" s="15">
        <v>0.348559637312294</v>
      </c>
    </row>
    <row r="260" spans="1:16" x14ac:dyDescent="0.35">
      <c r="A260" s="5" t="s">
        <v>313</v>
      </c>
      <c r="B260" t="s">
        <v>422</v>
      </c>
      <c r="C260" s="6">
        <v>9500</v>
      </c>
      <c r="D260" s="12">
        <v>645191</v>
      </c>
      <c r="E260" s="6">
        <v>240</v>
      </c>
      <c r="F260" s="12">
        <v>128659</v>
      </c>
      <c r="G260" s="6">
        <v>315</v>
      </c>
      <c r="H260" s="12">
        <v>100348</v>
      </c>
      <c r="I260" s="6">
        <v>390</v>
      </c>
      <c r="J260" s="12">
        <v>123874</v>
      </c>
      <c r="K260" s="6">
        <v>8555</v>
      </c>
      <c r="L260" s="12">
        <v>292311</v>
      </c>
      <c r="M260" s="7">
        <v>0.19941220525016501</v>
      </c>
      <c r="N260" s="7">
        <v>0.15553141456362099</v>
      </c>
      <c r="O260" s="7">
        <v>0.19199510160708899</v>
      </c>
      <c r="P260" s="15">
        <v>0.45306127857912498</v>
      </c>
    </row>
    <row r="261" spans="1:16" x14ac:dyDescent="0.35">
      <c r="A261" s="5" t="s">
        <v>313</v>
      </c>
      <c r="B261" t="s">
        <v>423</v>
      </c>
      <c r="C261" s="6">
        <v>2535</v>
      </c>
      <c r="D261" s="12">
        <v>233005</v>
      </c>
      <c r="E261" s="6">
        <v>65</v>
      </c>
      <c r="F261" s="12">
        <v>33181</v>
      </c>
      <c r="G261" s="6">
        <v>80</v>
      </c>
      <c r="H261" s="12">
        <v>26420</v>
      </c>
      <c r="I261" s="6">
        <v>315</v>
      </c>
      <c r="J261" s="12">
        <v>102261</v>
      </c>
      <c r="K261" s="6">
        <v>2075</v>
      </c>
      <c r="L261" s="12">
        <v>71143</v>
      </c>
      <c r="M261" s="7">
        <v>0.14240442496182501</v>
      </c>
      <c r="N261" s="7">
        <v>0.113388359239743</v>
      </c>
      <c r="O261" s="7">
        <v>0.43887759682822802</v>
      </c>
      <c r="P261" s="15">
        <v>0.305329618970204</v>
      </c>
    </row>
    <row r="262" spans="1:16" x14ac:dyDescent="0.35">
      <c r="A262" s="5" t="s">
        <v>313</v>
      </c>
      <c r="B262" t="s">
        <v>424</v>
      </c>
      <c r="C262" s="6">
        <v>53155</v>
      </c>
      <c r="D262" s="12">
        <v>3872398</v>
      </c>
      <c r="E262" s="6">
        <v>2080</v>
      </c>
      <c r="F262" s="12">
        <v>938186</v>
      </c>
      <c r="G262" s="6">
        <v>2660</v>
      </c>
      <c r="H262" s="12">
        <v>730955</v>
      </c>
      <c r="I262" s="6">
        <v>2785</v>
      </c>
      <c r="J262" s="12">
        <v>782963</v>
      </c>
      <c r="K262" s="6">
        <v>45630</v>
      </c>
      <c r="L262" s="12">
        <v>1420294</v>
      </c>
      <c r="M262" s="7">
        <v>0.24227529313072199</v>
      </c>
      <c r="N262" s="7">
        <v>0.18876028424507801</v>
      </c>
      <c r="O262" s="7">
        <v>0.20219068405356899</v>
      </c>
      <c r="P262" s="15">
        <v>0.366773738570631</v>
      </c>
    </row>
    <row r="263" spans="1:16" x14ac:dyDescent="0.35">
      <c r="A263" s="5" t="s">
        <v>314</v>
      </c>
      <c r="B263" t="s">
        <v>416</v>
      </c>
      <c r="C263" s="6">
        <v>655</v>
      </c>
      <c r="D263" s="12">
        <v>244800</v>
      </c>
      <c r="E263" s="6">
        <v>655</v>
      </c>
      <c r="F263" s="12">
        <v>244800</v>
      </c>
      <c r="G263" s="6">
        <v>0</v>
      </c>
      <c r="H263" s="12">
        <v>0</v>
      </c>
      <c r="I263" s="6">
        <v>0</v>
      </c>
      <c r="J263" s="12">
        <v>0</v>
      </c>
      <c r="K263" s="6">
        <v>0</v>
      </c>
      <c r="L263" s="12">
        <v>0</v>
      </c>
      <c r="M263" s="7">
        <v>1</v>
      </c>
      <c r="N263" s="7">
        <v>0</v>
      </c>
      <c r="O263" s="7">
        <v>0</v>
      </c>
      <c r="P263" s="15">
        <v>0</v>
      </c>
    </row>
    <row r="264" spans="1:16" x14ac:dyDescent="0.35">
      <c r="A264" s="5" t="s">
        <v>314</v>
      </c>
      <c r="B264" t="s">
        <v>417</v>
      </c>
      <c r="C264" s="6">
        <v>9430</v>
      </c>
      <c r="D264" s="12">
        <v>1382993</v>
      </c>
      <c r="E264" s="6">
        <v>975</v>
      </c>
      <c r="F264" s="12">
        <v>412500</v>
      </c>
      <c r="G264" s="6">
        <v>1900</v>
      </c>
      <c r="H264" s="12">
        <v>491000</v>
      </c>
      <c r="I264" s="6">
        <v>1150</v>
      </c>
      <c r="J264" s="12">
        <v>292000</v>
      </c>
      <c r="K264" s="6">
        <v>5405</v>
      </c>
      <c r="L264" s="12">
        <v>187493</v>
      </c>
      <c r="M264" s="7">
        <v>0.29826615174480298</v>
      </c>
      <c r="N264" s="7">
        <v>0.35502710425866202</v>
      </c>
      <c r="O264" s="7">
        <v>0.21113628196238199</v>
      </c>
      <c r="P264" s="15">
        <v>0.13557046203415299</v>
      </c>
    </row>
    <row r="265" spans="1:16" x14ac:dyDescent="0.35">
      <c r="A265" s="5" t="s">
        <v>314</v>
      </c>
      <c r="B265" t="s">
        <v>418</v>
      </c>
      <c r="C265" s="6">
        <v>26830</v>
      </c>
      <c r="D265" s="12">
        <v>1832039</v>
      </c>
      <c r="E265" s="6">
        <v>1050</v>
      </c>
      <c r="F265" s="12">
        <v>448800</v>
      </c>
      <c r="G265" s="6">
        <v>1335</v>
      </c>
      <c r="H265" s="12">
        <v>343000</v>
      </c>
      <c r="I265" s="6">
        <v>1315</v>
      </c>
      <c r="J265" s="12">
        <v>335500</v>
      </c>
      <c r="K265" s="6">
        <v>23130</v>
      </c>
      <c r="L265" s="12">
        <v>704739</v>
      </c>
      <c r="M265" s="7">
        <v>0.244972917474339</v>
      </c>
      <c r="N265" s="7">
        <v>0.18722306304299999</v>
      </c>
      <c r="O265" s="7">
        <v>0.183129264288415</v>
      </c>
      <c r="P265" s="15">
        <v>0.38467475519424599</v>
      </c>
    </row>
    <row r="266" spans="1:16" x14ac:dyDescent="0.35">
      <c r="A266" s="5" t="s">
        <v>314</v>
      </c>
      <c r="B266" t="s">
        <v>419</v>
      </c>
      <c r="C266" s="6">
        <v>31745</v>
      </c>
      <c r="D266" s="12">
        <v>1745448</v>
      </c>
      <c r="E266" s="6">
        <v>925</v>
      </c>
      <c r="F266" s="12">
        <v>384066</v>
      </c>
      <c r="G266" s="6">
        <v>885</v>
      </c>
      <c r="H266" s="12">
        <v>225248</v>
      </c>
      <c r="I266" s="6">
        <v>1045</v>
      </c>
      <c r="J266" s="12">
        <v>269565</v>
      </c>
      <c r="K266" s="6">
        <v>28890</v>
      </c>
      <c r="L266" s="12">
        <v>866570</v>
      </c>
      <c r="M266" s="7">
        <v>0.220038606128827</v>
      </c>
      <c r="N266" s="7">
        <v>0.12904851232341</v>
      </c>
      <c r="O266" s="7">
        <v>0.15443883827549701</v>
      </c>
      <c r="P266" s="15">
        <v>0.49647404327226502</v>
      </c>
    </row>
    <row r="267" spans="1:16" x14ac:dyDescent="0.35">
      <c r="A267" s="5" t="s">
        <v>314</v>
      </c>
      <c r="B267" t="s">
        <v>420</v>
      </c>
      <c r="C267" s="6">
        <v>30705</v>
      </c>
      <c r="D267" s="12">
        <v>1988987</v>
      </c>
      <c r="E267" s="6">
        <v>965</v>
      </c>
      <c r="F267" s="12">
        <v>427402</v>
      </c>
      <c r="G267" s="6">
        <v>1570</v>
      </c>
      <c r="H267" s="12">
        <v>425387</v>
      </c>
      <c r="I267" s="6">
        <v>1285</v>
      </c>
      <c r="J267" s="12">
        <v>353490</v>
      </c>
      <c r="K267" s="6">
        <v>26885</v>
      </c>
      <c r="L267" s="12">
        <v>782709</v>
      </c>
      <c r="M267" s="7">
        <v>0.21488396557967099</v>
      </c>
      <c r="N267" s="7">
        <v>0.21387101295865399</v>
      </c>
      <c r="O267" s="7">
        <v>0.177723549178843</v>
      </c>
      <c r="P267" s="15">
        <v>0.39352147228283102</v>
      </c>
    </row>
    <row r="268" spans="1:16" x14ac:dyDescent="0.35">
      <c r="A268" s="5" t="s">
        <v>314</v>
      </c>
      <c r="B268" t="s">
        <v>421</v>
      </c>
      <c r="C268" s="6">
        <v>28485</v>
      </c>
      <c r="D268" s="12">
        <v>2121755</v>
      </c>
      <c r="E268" s="6">
        <v>1045</v>
      </c>
      <c r="F268" s="12">
        <v>509335</v>
      </c>
      <c r="G268" s="6">
        <v>1450</v>
      </c>
      <c r="H268" s="12">
        <v>429862</v>
      </c>
      <c r="I268" s="6">
        <v>1365</v>
      </c>
      <c r="J268" s="12">
        <v>408614</v>
      </c>
      <c r="K268" s="6">
        <v>24625</v>
      </c>
      <c r="L268" s="12">
        <v>773944</v>
      </c>
      <c r="M268" s="7">
        <v>0.240053736638392</v>
      </c>
      <c r="N268" s="7">
        <v>0.20259727399768299</v>
      </c>
      <c r="O268" s="7">
        <v>0.19258311284569199</v>
      </c>
      <c r="P268" s="15">
        <v>0.364765876518233</v>
      </c>
    </row>
    <row r="269" spans="1:16" x14ac:dyDescent="0.35">
      <c r="A269" s="5" t="s">
        <v>314</v>
      </c>
      <c r="B269" t="s">
        <v>422</v>
      </c>
      <c r="C269" s="6">
        <v>31500</v>
      </c>
      <c r="D269" s="12">
        <v>2190420</v>
      </c>
      <c r="E269" s="6">
        <v>860</v>
      </c>
      <c r="F269" s="12">
        <v>449304</v>
      </c>
      <c r="G269" s="6">
        <v>1170</v>
      </c>
      <c r="H269" s="12">
        <v>375725</v>
      </c>
      <c r="I269" s="6">
        <v>1265</v>
      </c>
      <c r="J269" s="12">
        <v>402476</v>
      </c>
      <c r="K269" s="6">
        <v>28205</v>
      </c>
      <c r="L269" s="12">
        <v>962915</v>
      </c>
      <c r="M269" s="7">
        <v>0.20512221927149399</v>
      </c>
      <c r="N269" s="7">
        <v>0.17153112255153699</v>
      </c>
      <c r="O269" s="7">
        <v>0.183743896204001</v>
      </c>
      <c r="P269" s="15">
        <v>0.43960276197296799</v>
      </c>
    </row>
    <row r="270" spans="1:16" x14ac:dyDescent="0.35">
      <c r="A270" s="5" t="s">
        <v>314</v>
      </c>
      <c r="B270" t="s">
        <v>423</v>
      </c>
      <c r="C270" s="6">
        <v>8460</v>
      </c>
      <c r="D270" s="12">
        <v>795424</v>
      </c>
      <c r="E270" s="6">
        <v>195</v>
      </c>
      <c r="F270" s="12">
        <v>107851</v>
      </c>
      <c r="G270" s="6">
        <v>280</v>
      </c>
      <c r="H270" s="12">
        <v>91488</v>
      </c>
      <c r="I270" s="6">
        <v>1105</v>
      </c>
      <c r="J270" s="12">
        <v>359125</v>
      </c>
      <c r="K270" s="6">
        <v>6880</v>
      </c>
      <c r="L270" s="12">
        <v>236960</v>
      </c>
      <c r="M270" s="7">
        <v>0.13558902898896</v>
      </c>
      <c r="N270" s="7">
        <v>0.115018100420719</v>
      </c>
      <c r="O270" s="7">
        <v>0.451488672386471</v>
      </c>
      <c r="P270" s="15">
        <v>0.29790419820385</v>
      </c>
    </row>
    <row r="271" spans="1:16" x14ac:dyDescent="0.35">
      <c r="A271" s="5" t="s">
        <v>314</v>
      </c>
      <c r="B271" t="s">
        <v>424</v>
      </c>
      <c r="C271" s="6">
        <v>167810</v>
      </c>
      <c r="D271" s="12">
        <v>12301866</v>
      </c>
      <c r="E271" s="6">
        <v>6670</v>
      </c>
      <c r="F271" s="12">
        <v>2984057</v>
      </c>
      <c r="G271" s="6">
        <v>8585</v>
      </c>
      <c r="H271" s="12">
        <v>2381709</v>
      </c>
      <c r="I271" s="6">
        <v>8535</v>
      </c>
      <c r="J271" s="12">
        <v>2420770</v>
      </c>
      <c r="K271" s="6">
        <v>144015</v>
      </c>
      <c r="L271" s="12">
        <v>4515330</v>
      </c>
      <c r="M271" s="7">
        <v>0.24256947204950399</v>
      </c>
      <c r="N271" s="7">
        <v>0.19360552804570599</v>
      </c>
      <c r="O271" s="7">
        <v>0.19678071696185601</v>
      </c>
      <c r="P271" s="15">
        <v>0.36704428294293501</v>
      </c>
    </row>
    <row r="272" spans="1:16" x14ac:dyDescent="0.35">
      <c r="A272" s="5" t="s">
        <v>315</v>
      </c>
      <c r="B272" t="s">
        <v>416</v>
      </c>
      <c r="C272" s="6">
        <v>125</v>
      </c>
      <c r="D272" s="12">
        <v>46200</v>
      </c>
      <c r="E272" s="6">
        <v>125</v>
      </c>
      <c r="F272" s="12">
        <v>46200</v>
      </c>
      <c r="G272" s="6">
        <v>0</v>
      </c>
      <c r="H272" s="12">
        <v>0</v>
      </c>
      <c r="I272" s="6">
        <v>0</v>
      </c>
      <c r="J272" s="12">
        <v>0</v>
      </c>
      <c r="K272" s="6">
        <v>0</v>
      </c>
      <c r="L272" s="12">
        <v>0</v>
      </c>
      <c r="M272" s="7">
        <v>1</v>
      </c>
      <c r="N272" s="7">
        <v>0</v>
      </c>
      <c r="O272" s="7">
        <v>0</v>
      </c>
      <c r="P272" s="15">
        <v>0</v>
      </c>
    </row>
    <row r="273" spans="1:16" x14ac:dyDescent="0.35">
      <c r="A273" s="5" t="s">
        <v>315</v>
      </c>
      <c r="B273" t="s">
        <v>417</v>
      </c>
      <c r="C273" s="6">
        <v>2060</v>
      </c>
      <c r="D273" s="12">
        <v>268393</v>
      </c>
      <c r="E273" s="6">
        <v>195</v>
      </c>
      <c r="F273" s="12">
        <v>84300</v>
      </c>
      <c r="G273" s="6">
        <v>360</v>
      </c>
      <c r="H273" s="12">
        <v>92500</v>
      </c>
      <c r="I273" s="6">
        <v>180</v>
      </c>
      <c r="J273" s="12">
        <v>46500</v>
      </c>
      <c r="K273" s="6">
        <v>1320</v>
      </c>
      <c r="L273" s="12">
        <v>45093</v>
      </c>
      <c r="M273" s="7">
        <v>0.31409223432100403</v>
      </c>
      <c r="N273" s="7">
        <v>0.34464450385163498</v>
      </c>
      <c r="O273" s="7">
        <v>0.17325372355784899</v>
      </c>
      <c r="P273" s="15">
        <v>0.16800953826951201</v>
      </c>
    </row>
    <row r="274" spans="1:16" x14ac:dyDescent="0.35">
      <c r="A274" s="5" t="s">
        <v>315</v>
      </c>
      <c r="B274" t="s">
        <v>418</v>
      </c>
      <c r="C274" s="6">
        <v>5420</v>
      </c>
      <c r="D274" s="12">
        <v>358168</v>
      </c>
      <c r="E274" s="6">
        <v>195</v>
      </c>
      <c r="F274" s="12">
        <v>84900</v>
      </c>
      <c r="G274" s="6">
        <v>245</v>
      </c>
      <c r="H274" s="12">
        <v>64000</v>
      </c>
      <c r="I274" s="6">
        <v>280</v>
      </c>
      <c r="J274" s="12">
        <v>70000</v>
      </c>
      <c r="K274" s="6">
        <v>4695</v>
      </c>
      <c r="L274" s="12">
        <v>139268</v>
      </c>
      <c r="M274" s="7">
        <v>0.23703943607508501</v>
      </c>
      <c r="N274" s="7">
        <v>0.17868697183516399</v>
      </c>
      <c r="O274" s="7">
        <v>0.195438875444711</v>
      </c>
      <c r="P274" s="15">
        <v>0.38883471664503999</v>
      </c>
    </row>
    <row r="275" spans="1:16" x14ac:dyDescent="0.35">
      <c r="A275" s="5" t="s">
        <v>315</v>
      </c>
      <c r="B275" t="s">
        <v>419</v>
      </c>
      <c r="C275" s="6">
        <v>6420</v>
      </c>
      <c r="D275" s="12">
        <v>349738</v>
      </c>
      <c r="E275" s="6">
        <v>180</v>
      </c>
      <c r="F275" s="12">
        <v>78345</v>
      </c>
      <c r="G275" s="6">
        <v>200</v>
      </c>
      <c r="H275" s="12">
        <v>50145</v>
      </c>
      <c r="I275" s="6">
        <v>205</v>
      </c>
      <c r="J275" s="12">
        <v>52253</v>
      </c>
      <c r="K275" s="6">
        <v>5835</v>
      </c>
      <c r="L275" s="12">
        <v>168996</v>
      </c>
      <c r="M275" s="7">
        <v>0.22401038490928599</v>
      </c>
      <c r="N275" s="7">
        <v>0.143378655322945</v>
      </c>
      <c r="O275" s="7">
        <v>0.14940459043298801</v>
      </c>
      <c r="P275" s="15">
        <v>0.48320636933478101</v>
      </c>
    </row>
    <row r="276" spans="1:16" x14ac:dyDescent="0.35">
      <c r="A276" s="5" t="s">
        <v>315</v>
      </c>
      <c r="B276" t="s">
        <v>420</v>
      </c>
      <c r="C276" s="6">
        <v>6095</v>
      </c>
      <c r="D276" s="12">
        <v>380861</v>
      </c>
      <c r="E276" s="6">
        <v>170</v>
      </c>
      <c r="F276" s="12">
        <v>71567</v>
      </c>
      <c r="G276" s="6">
        <v>310</v>
      </c>
      <c r="H276" s="12">
        <v>84221</v>
      </c>
      <c r="I276" s="6">
        <v>285</v>
      </c>
      <c r="J276" s="12">
        <v>77154</v>
      </c>
      <c r="K276" s="6">
        <v>5330</v>
      </c>
      <c r="L276" s="12">
        <v>147918</v>
      </c>
      <c r="M276" s="7">
        <v>0.18790886011604799</v>
      </c>
      <c r="N276" s="7">
        <v>0.221134393756037</v>
      </c>
      <c r="O276" s="7">
        <v>0.20257774036544099</v>
      </c>
      <c r="P276" s="15">
        <v>0.38837900576247403</v>
      </c>
    </row>
    <row r="277" spans="1:16" x14ac:dyDescent="0.35">
      <c r="A277" s="5" t="s">
        <v>315</v>
      </c>
      <c r="B277" t="s">
        <v>421</v>
      </c>
      <c r="C277" s="6">
        <v>5630</v>
      </c>
      <c r="D277" s="12">
        <v>423970</v>
      </c>
      <c r="E277" s="6">
        <v>225</v>
      </c>
      <c r="F277" s="12">
        <v>112858</v>
      </c>
      <c r="G277" s="6">
        <v>280</v>
      </c>
      <c r="H277" s="12">
        <v>83082</v>
      </c>
      <c r="I277" s="6">
        <v>255</v>
      </c>
      <c r="J277" s="12">
        <v>76496</v>
      </c>
      <c r="K277" s="6">
        <v>4875</v>
      </c>
      <c r="L277" s="12">
        <v>151534</v>
      </c>
      <c r="M277" s="7">
        <v>0.26619355193268801</v>
      </c>
      <c r="N277" s="7">
        <v>0.195961888381608</v>
      </c>
      <c r="O277" s="7">
        <v>0.18042719722565601</v>
      </c>
      <c r="P277" s="15">
        <v>0.35741736246004902</v>
      </c>
    </row>
    <row r="278" spans="1:16" x14ac:dyDescent="0.35">
      <c r="A278" s="5" t="s">
        <v>315</v>
      </c>
      <c r="B278" t="s">
        <v>422</v>
      </c>
      <c r="C278" s="6">
        <v>6005</v>
      </c>
      <c r="D278" s="12">
        <v>426251</v>
      </c>
      <c r="E278" s="6">
        <v>160</v>
      </c>
      <c r="F278" s="12">
        <v>85182</v>
      </c>
      <c r="G278" s="6">
        <v>220</v>
      </c>
      <c r="H278" s="12">
        <v>70318</v>
      </c>
      <c r="I278" s="6">
        <v>265</v>
      </c>
      <c r="J278" s="12">
        <v>86454</v>
      </c>
      <c r="K278" s="6">
        <v>5355</v>
      </c>
      <c r="L278" s="12">
        <v>184297</v>
      </c>
      <c r="M278" s="7">
        <v>0.19983910884410999</v>
      </c>
      <c r="N278" s="7">
        <v>0.16496927044611501</v>
      </c>
      <c r="O278" s="7">
        <v>0.20282420518056399</v>
      </c>
      <c r="P278" s="15">
        <v>0.43236741552921099</v>
      </c>
    </row>
    <row r="279" spans="1:16" x14ac:dyDescent="0.35">
      <c r="A279" s="5" t="s">
        <v>315</v>
      </c>
      <c r="B279" t="s">
        <v>423</v>
      </c>
      <c r="C279" s="6">
        <v>1585</v>
      </c>
      <c r="D279" s="12">
        <v>146750</v>
      </c>
      <c r="E279" s="6">
        <v>30</v>
      </c>
      <c r="F279" s="12">
        <v>17160</v>
      </c>
      <c r="G279" s="6">
        <v>50</v>
      </c>
      <c r="H279" s="12">
        <v>15633</v>
      </c>
      <c r="I279" s="6">
        <v>215</v>
      </c>
      <c r="J279" s="12">
        <v>69071</v>
      </c>
      <c r="K279" s="6">
        <v>1295</v>
      </c>
      <c r="L279" s="12">
        <v>44886</v>
      </c>
      <c r="M279" s="7">
        <v>0.116931755226757</v>
      </c>
      <c r="N279" s="7">
        <v>0.10652662322308</v>
      </c>
      <c r="O279" s="7">
        <v>0.47067523817765899</v>
      </c>
      <c r="P279" s="15">
        <v>0.30586638337250399</v>
      </c>
    </row>
    <row r="280" spans="1:16" x14ac:dyDescent="0.35">
      <c r="A280" s="5" t="s">
        <v>315</v>
      </c>
      <c r="B280" t="s">
        <v>424</v>
      </c>
      <c r="C280" s="6">
        <v>33335</v>
      </c>
      <c r="D280" s="12">
        <v>2400331</v>
      </c>
      <c r="E280" s="6">
        <v>1280</v>
      </c>
      <c r="F280" s="12">
        <v>580512</v>
      </c>
      <c r="G280" s="6">
        <v>1660</v>
      </c>
      <c r="H280" s="12">
        <v>459900</v>
      </c>
      <c r="I280" s="6">
        <v>1685</v>
      </c>
      <c r="J280" s="12">
        <v>477928</v>
      </c>
      <c r="K280" s="6">
        <v>28710</v>
      </c>
      <c r="L280" s="12">
        <v>881992</v>
      </c>
      <c r="M280" s="7">
        <v>0.24184650386202</v>
      </c>
      <c r="N280" s="7">
        <v>0.19159838701395601</v>
      </c>
      <c r="O280" s="7">
        <v>0.199109081113092</v>
      </c>
      <c r="P280" s="15">
        <v>0.36744602801093101</v>
      </c>
    </row>
    <row r="281" spans="1:16" x14ac:dyDescent="0.35">
      <c r="A281" s="5" t="s">
        <v>316</v>
      </c>
      <c r="B281" t="s">
        <v>416</v>
      </c>
      <c r="C281" s="6">
        <v>300</v>
      </c>
      <c r="D281" s="12">
        <v>114000</v>
      </c>
      <c r="E281" s="6">
        <v>300</v>
      </c>
      <c r="F281" s="12">
        <v>114000</v>
      </c>
      <c r="G281" s="6">
        <v>0</v>
      </c>
      <c r="H281" s="12">
        <v>0</v>
      </c>
      <c r="I281" s="6">
        <v>0</v>
      </c>
      <c r="J281" s="12">
        <v>0</v>
      </c>
      <c r="K281" s="6">
        <v>0</v>
      </c>
      <c r="L281" s="12">
        <v>0</v>
      </c>
      <c r="M281" s="7">
        <v>1</v>
      </c>
      <c r="N281" s="7">
        <v>0</v>
      </c>
      <c r="O281" s="7">
        <v>0</v>
      </c>
      <c r="P281" s="15">
        <v>0</v>
      </c>
    </row>
    <row r="282" spans="1:16" x14ac:dyDescent="0.35">
      <c r="A282" s="5" t="s">
        <v>316</v>
      </c>
      <c r="B282" t="s">
        <v>417</v>
      </c>
      <c r="C282" s="6">
        <v>3835</v>
      </c>
      <c r="D282" s="12">
        <v>555047</v>
      </c>
      <c r="E282" s="6">
        <v>395</v>
      </c>
      <c r="F282" s="12">
        <v>168000</v>
      </c>
      <c r="G282" s="6">
        <v>785</v>
      </c>
      <c r="H282" s="12">
        <v>200500</v>
      </c>
      <c r="I282" s="6">
        <v>440</v>
      </c>
      <c r="J282" s="12">
        <v>111500</v>
      </c>
      <c r="K282" s="6">
        <v>2220</v>
      </c>
      <c r="L282" s="12">
        <v>75047</v>
      </c>
      <c r="M282" s="7">
        <v>0.30267734324961998</v>
      </c>
      <c r="N282" s="7">
        <v>0.36123099596160002</v>
      </c>
      <c r="O282" s="7">
        <v>0.200884070073408</v>
      </c>
      <c r="P282" s="15">
        <v>0.135207590715372</v>
      </c>
    </row>
    <row r="283" spans="1:16" x14ac:dyDescent="0.35">
      <c r="A283" s="5" t="s">
        <v>316</v>
      </c>
      <c r="B283" t="s">
        <v>418</v>
      </c>
      <c r="C283" s="6">
        <v>10485</v>
      </c>
      <c r="D283" s="12">
        <v>681444</v>
      </c>
      <c r="E283" s="6">
        <v>360</v>
      </c>
      <c r="F283" s="12">
        <v>149700</v>
      </c>
      <c r="G283" s="6">
        <v>475</v>
      </c>
      <c r="H283" s="12">
        <v>120250</v>
      </c>
      <c r="I283" s="6">
        <v>535</v>
      </c>
      <c r="J283" s="12">
        <v>136000</v>
      </c>
      <c r="K283" s="6">
        <v>9115</v>
      </c>
      <c r="L283" s="12">
        <v>275494</v>
      </c>
      <c r="M283" s="7">
        <v>0.21968072187936299</v>
      </c>
      <c r="N283" s="7">
        <v>0.17646363931859399</v>
      </c>
      <c r="O283" s="7">
        <v>0.19957634051832601</v>
      </c>
      <c r="P283" s="15">
        <v>0.404279298283717</v>
      </c>
    </row>
    <row r="284" spans="1:16" x14ac:dyDescent="0.35">
      <c r="A284" s="5" t="s">
        <v>316</v>
      </c>
      <c r="B284" t="s">
        <v>419</v>
      </c>
      <c r="C284" s="6">
        <v>12515</v>
      </c>
      <c r="D284" s="12">
        <v>675390</v>
      </c>
      <c r="E284" s="6">
        <v>355</v>
      </c>
      <c r="F284" s="12">
        <v>151545</v>
      </c>
      <c r="G284" s="6">
        <v>335</v>
      </c>
      <c r="H284" s="12">
        <v>85188</v>
      </c>
      <c r="I284" s="6">
        <v>420</v>
      </c>
      <c r="J284" s="12">
        <v>107260</v>
      </c>
      <c r="K284" s="6">
        <v>11400</v>
      </c>
      <c r="L284" s="12">
        <v>331397</v>
      </c>
      <c r="M284" s="7">
        <v>0.224381634597517</v>
      </c>
      <c r="N284" s="7">
        <v>0.12613092149048799</v>
      </c>
      <c r="O284" s="7">
        <v>0.15881206326127401</v>
      </c>
      <c r="P284" s="15">
        <v>0.49067538065072103</v>
      </c>
    </row>
    <row r="285" spans="1:16" x14ac:dyDescent="0.35">
      <c r="A285" s="5" t="s">
        <v>316</v>
      </c>
      <c r="B285" t="s">
        <v>420</v>
      </c>
      <c r="C285" s="6">
        <v>12220</v>
      </c>
      <c r="D285" s="12">
        <v>782011</v>
      </c>
      <c r="E285" s="6">
        <v>400</v>
      </c>
      <c r="F285" s="12">
        <v>178346</v>
      </c>
      <c r="G285" s="6">
        <v>610</v>
      </c>
      <c r="H285" s="12">
        <v>162835</v>
      </c>
      <c r="I285" s="6">
        <v>455</v>
      </c>
      <c r="J285" s="12">
        <v>122831</v>
      </c>
      <c r="K285" s="6">
        <v>10755</v>
      </c>
      <c r="L285" s="12">
        <v>317999</v>
      </c>
      <c r="M285" s="7">
        <v>0.22806037614053701</v>
      </c>
      <c r="N285" s="7">
        <v>0.208225678184281</v>
      </c>
      <c r="O285" s="7">
        <v>0.15707089249011699</v>
      </c>
      <c r="P285" s="15">
        <v>0.406643053185064</v>
      </c>
    </row>
    <row r="286" spans="1:16" x14ac:dyDescent="0.35">
      <c r="A286" s="5" t="s">
        <v>316</v>
      </c>
      <c r="B286" t="s">
        <v>421</v>
      </c>
      <c r="C286" s="6">
        <v>11700</v>
      </c>
      <c r="D286" s="12">
        <v>848598</v>
      </c>
      <c r="E286" s="6">
        <v>440</v>
      </c>
      <c r="F286" s="12">
        <v>228093</v>
      </c>
      <c r="G286" s="6">
        <v>520</v>
      </c>
      <c r="H286" s="12">
        <v>155160</v>
      </c>
      <c r="I286" s="6">
        <v>495</v>
      </c>
      <c r="J286" s="12">
        <v>147690</v>
      </c>
      <c r="K286" s="6">
        <v>10245</v>
      </c>
      <c r="L286" s="12">
        <v>317654</v>
      </c>
      <c r="M286" s="7">
        <v>0.268788646114483</v>
      </c>
      <c r="N286" s="7">
        <v>0.18284314025870399</v>
      </c>
      <c r="O286" s="7">
        <v>0.174040381448168</v>
      </c>
      <c r="P286" s="15">
        <v>0.37432783217864402</v>
      </c>
    </row>
    <row r="287" spans="1:16" x14ac:dyDescent="0.35">
      <c r="A287" s="5" t="s">
        <v>316</v>
      </c>
      <c r="B287" t="s">
        <v>422</v>
      </c>
      <c r="C287" s="6">
        <v>12810</v>
      </c>
      <c r="D287" s="12">
        <v>855710</v>
      </c>
      <c r="E287" s="6">
        <v>335</v>
      </c>
      <c r="F287" s="12">
        <v>174043</v>
      </c>
      <c r="G287" s="6">
        <v>440</v>
      </c>
      <c r="H287" s="12">
        <v>139733</v>
      </c>
      <c r="I287" s="6">
        <v>470</v>
      </c>
      <c r="J287" s="12">
        <v>147772</v>
      </c>
      <c r="K287" s="6">
        <v>11565</v>
      </c>
      <c r="L287" s="12">
        <v>394162</v>
      </c>
      <c r="M287" s="7">
        <v>0.20339081195195299</v>
      </c>
      <c r="N287" s="7">
        <v>0.163294611080045</v>
      </c>
      <c r="O287" s="7">
        <v>0.17268915443850999</v>
      </c>
      <c r="P287" s="15">
        <v>0.46062542252949201</v>
      </c>
    </row>
    <row r="288" spans="1:16" x14ac:dyDescent="0.35">
      <c r="A288" s="5" t="s">
        <v>316</v>
      </c>
      <c r="B288" t="s">
        <v>423</v>
      </c>
      <c r="C288" s="6">
        <v>3370</v>
      </c>
      <c r="D288" s="12">
        <v>307520</v>
      </c>
      <c r="E288" s="6">
        <v>90</v>
      </c>
      <c r="F288" s="12">
        <v>49548</v>
      </c>
      <c r="G288" s="6">
        <v>105</v>
      </c>
      <c r="H288" s="12">
        <v>35023</v>
      </c>
      <c r="I288" s="6">
        <v>390</v>
      </c>
      <c r="J288" s="12">
        <v>126321</v>
      </c>
      <c r="K288" s="6">
        <v>2780</v>
      </c>
      <c r="L288" s="12">
        <v>96629</v>
      </c>
      <c r="M288" s="7">
        <v>0.161119633585105</v>
      </c>
      <c r="N288" s="7">
        <v>0.11388713426189</v>
      </c>
      <c r="O288" s="7">
        <v>0.41077294909847401</v>
      </c>
      <c r="P288" s="15">
        <v>0.31422028305453098</v>
      </c>
    </row>
    <row r="289" spans="1:16" x14ac:dyDescent="0.35">
      <c r="A289" s="5" t="s">
        <v>316</v>
      </c>
      <c r="B289" t="s">
        <v>424</v>
      </c>
      <c r="C289" s="6">
        <v>67230</v>
      </c>
      <c r="D289" s="12">
        <v>4819718</v>
      </c>
      <c r="E289" s="6">
        <v>2675</v>
      </c>
      <c r="F289" s="12">
        <v>1213275</v>
      </c>
      <c r="G289" s="6">
        <v>3270</v>
      </c>
      <c r="H289" s="12">
        <v>898688</v>
      </c>
      <c r="I289" s="6">
        <v>3200</v>
      </c>
      <c r="J289" s="12">
        <v>899374</v>
      </c>
      <c r="K289" s="6">
        <v>58085</v>
      </c>
      <c r="L289" s="12">
        <v>1808381</v>
      </c>
      <c r="M289" s="7">
        <v>0.2517315666462</v>
      </c>
      <c r="N289" s="7">
        <v>0.18646068019232001</v>
      </c>
      <c r="O289" s="7">
        <v>0.18660307442277099</v>
      </c>
      <c r="P289" s="15">
        <v>0.375204678738708</v>
      </c>
    </row>
    <row r="290" spans="1:16" x14ac:dyDescent="0.35">
      <c r="A290" s="5" t="s">
        <v>317</v>
      </c>
      <c r="B290" t="s">
        <v>416</v>
      </c>
      <c r="C290" s="6">
        <v>420</v>
      </c>
      <c r="D290" s="12">
        <v>159000</v>
      </c>
      <c r="E290" s="6">
        <v>420</v>
      </c>
      <c r="F290" s="12">
        <v>159000</v>
      </c>
      <c r="G290" s="6">
        <v>0</v>
      </c>
      <c r="H290" s="12">
        <v>0</v>
      </c>
      <c r="I290" s="6">
        <v>0</v>
      </c>
      <c r="J290" s="12">
        <v>0</v>
      </c>
      <c r="K290" s="6">
        <v>0</v>
      </c>
      <c r="L290" s="12">
        <v>0</v>
      </c>
      <c r="M290" s="7">
        <v>1</v>
      </c>
      <c r="N290" s="7">
        <v>0</v>
      </c>
      <c r="O290" s="7">
        <v>0</v>
      </c>
      <c r="P290" s="15">
        <v>0</v>
      </c>
    </row>
    <row r="291" spans="1:16" x14ac:dyDescent="0.35">
      <c r="A291" s="5" t="s">
        <v>317</v>
      </c>
      <c r="B291" t="s">
        <v>417</v>
      </c>
      <c r="C291" s="6">
        <v>6370</v>
      </c>
      <c r="D291" s="12">
        <v>872023</v>
      </c>
      <c r="E291" s="6">
        <v>535</v>
      </c>
      <c r="F291" s="12">
        <v>231000</v>
      </c>
      <c r="G291" s="6">
        <v>1240</v>
      </c>
      <c r="H291" s="12">
        <v>319500</v>
      </c>
      <c r="I291" s="6">
        <v>765</v>
      </c>
      <c r="J291" s="12">
        <v>195000</v>
      </c>
      <c r="K291" s="6">
        <v>3835</v>
      </c>
      <c r="L291" s="12">
        <v>126523</v>
      </c>
      <c r="M291" s="7">
        <v>0.264901421694968</v>
      </c>
      <c r="N291" s="7">
        <v>0.36638962870797498</v>
      </c>
      <c r="O291" s="7">
        <v>0.22361808324899901</v>
      </c>
      <c r="P291" s="15">
        <v>0.14509086634805901</v>
      </c>
    </row>
    <row r="292" spans="1:16" x14ac:dyDescent="0.35">
      <c r="A292" s="5" t="s">
        <v>317</v>
      </c>
      <c r="B292" t="s">
        <v>418</v>
      </c>
      <c r="C292" s="6">
        <v>16390</v>
      </c>
      <c r="D292" s="12">
        <v>1104123</v>
      </c>
      <c r="E292" s="6">
        <v>595</v>
      </c>
      <c r="F292" s="12">
        <v>255600</v>
      </c>
      <c r="G292" s="6">
        <v>800</v>
      </c>
      <c r="H292" s="12">
        <v>204500</v>
      </c>
      <c r="I292" s="6">
        <v>880</v>
      </c>
      <c r="J292" s="12">
        <v>224000</v>
      </c>
      <c r="K292" s="6">
        <v>14115</v>
      </c>
      <c r="L292" s="12">
        <v>420023</v>
      </c>
      <c r="M292" s="7">
        <v>0.23149589504613699</v>
      </c>
      <c r="N292" s="7">
        <v>0.18521482995670999</v>
      </c>
      <c r="O292" s="7">
        <v>0.20287590176187301</v>
      </c>
      <c r="P292" s="15">
        <v>0.38041337323528002</v>
      </c>
    </row>
    <row r="293" spans="1:16" x14ac:dyDescent="0.35">
      <c r="A293" s="5" t="s">
        <v>317</v>
      </c>
      <c r="B293" t="s">
        <v>419</v>
      </c>
      <c r="C293" s="6">
        <v>18555</v>
      </c>
      <c r="D293" s="12">
        <v>1034494</v>
      </c>
      <c r="E293" s="6">
        <v>530</v>
      </c>
      <c r="F293" s="12">
        <v>225948</v>
      </c>
      <c r="G293" s="6">
        <v>550</v>
      </c>
      <c r="H293" s="12">
        <v>141825</v>
      </c>
      <c r="I293" s="6">
        <v>645</v>
      </c>
      <c r="J293" s="12">
        <v>168573</v>
      </c>
      <c r="K293" s="6">
        <v>16830</v>
      </c>
      <c r="L293" s="12">
        <v>498149</v>
      </c>
      <c r="M293" s="7">
        <v>0.218414026567578</v>
      </c>
      <c r="N293" s="7">
        <v>0.13709601022335599</v>
      </c>
      <c r="O293" s="7">
        <v>0.162951645925448</v>
      </c>
      <c r="P293" s="15">
        <v>0.48153831728361901</v>
      </c>
    </row>
    <row r="294" spans="1:16" x14ac:dyDescent="0.35">
      <c r="A294" s="5" t="s">
        <v>317</v>
      </c>
      <c r="B294" t="s">
        <v>420</v>
      </c>
      <c r="C294" s="6">
        <v>18175</v>
      </c>
      <c r="D294" s="12">
        <v>1195736</v>
      </c>
      <c r="E294" s="6">
        <v>590</v>
      </c>
      <c r="F294" s="12">
        <v>262252</v>
      </c>
      <c r="G294" s="6">
        <v>920</v>
      </c>
      <c r="H294" s="12">
        <v>250528</v>
      </c>
      <c r="I294" s="6">
        <v>780</v>
      </c>
      <c r="J294" s="12">
        <v>211837</v>
      </c>
      <c r="K294" s="6">
        <v>15890</v>
      </c>
      <c r="L294" s="12">
        <v>471119</v>
      </c>
      <c r="M294" s="7">
        <v>0.219322274343071</v>
      </c>
      <c r="N294" s="7">
        <v>0.20951781122598101</v>
      </c>
      <c r="O294" s="7">
        <v>0.17716067019974899</v>
      </c>
      <c r="P294" s="15">
        <v>0.39399924423119997</v>
      </c>
    </row>
    <row r="295" spans="1:16" x14ac:dyDescent="0.35">
      <c r="A295" s="5" t="s">
        <v>317</v>
      </c>
      <c r="B295" t="s">
        <v>421</v>
      </c>
      <c r="C295" s="6">
        <v>17430</v>
      </c>
      <c r="D295" s="12">
        <v>1304440</v>
      </c>
      <c r="E295" s="6">
        <v>640</v>
      </c>
      <c r="F295" s="12">
        <v>314428</v>
      </c>
      <c r="G295" s="6">
        <v>840</v>
      </c>
      <c r="H295" s="12">
        <v>248157</v>
      </c>
      <c r="I295" s="6">
        <v>870</v>
      </c>
      <c r="J295" s="12">
        <v>258230</v>
      </c>
      <c r="K295" s="6">
        <v>15080</v>
      </c>
      <c r="L295" s="12">
        <v>483625</v>
      </c>
      <c r="M295" s="7">
        <v>0.24104416729196701</v>
      </c>
      <c r="N295" s="7">
        <v>0.19024038967207699</v>
      </c>
      <c r="O295" s="7">
        <v>0.197962513273891</v>
      </c>
      <c r="P295" s="15">
        <v>0.37075292976206498</v>
      </c>
    </row>
    <row r="296" spans="1:16" x14ac:dyDescent="0.35">
      <c r="A296" s="5" t="s">
        <v>317</v>
      </c>
      <c r="B296" t="s">
        <v>422</v>
      </c>
      <c r="C296" s="6">
        <v>19145</v>
      </c>
      <c r="D296" s="12">
        <v>1335935</v>
      </c>
      <c r="E296" s="6">
        <v>510</v>
      </c>
      <c r="F296" s="12">
        <v>278470</v>
      </c>
      <c r="G296" s="6">
        <v>740</v>
      </c>
      <c r="H296" s="12">
        <v>236936</v>
      </c>
      <c r="I296" s="6">
        <v>735</v>
      </c>
      <c r="J296" s="12">
        <v>238915</v>
      </c>
      <c r="K296" s="6">
        <v>17155</v>
      </c>
      <c r="L296" s="12">
        <v>581613</v>
      </c>
      <c r="M296" s="7">
        <v>0.20844573592492699</v>
      </c>
      <c r="N296" s="7">
        <v>0.177355813477382</v>
      </c>
      <c r="O296" s="7">
        <v>0.178837697506876</v>
      </c>
      <c r="P296" s="15">
        <v>0.43536075309081401</v>
      </c>
    </row>
    <row r="297" spans="1:16" x14ac:dyDescent="0.35">
      <c r="A297" s="5" t="s">
        <v>317</v>
      </c>
      <c r="B297" t="s">
        <v>423</v>
      </c>
      <c r="C297" s="6">
        <v>5245</v>
      </c>
      <c r="D297" s="12">
        <v>488366</v>
      </c>
      <c r="E297" s="6">
        <v>115</v>
      </c>
      <c r="F297" s="12">
        <v>63266</v>
      </c>
      <c r="G297" s="6">
        <v>180</v>
      </c>
      <c r="H297" s="12">
        <v>59567</v>
      </c>
      <c r="I297" s="6">
        <v>675</v>
      </c>
      <c r="J297" s="12">
        <v>219313</v>
      </c>
      <c r="K297" s="6">
        <v>4275</v>
      </c>
      <c r="L297" s="12">
        <v>146220</v>
      </c>
      <c r="M297" s="7">
        <v>0.12954694653315499</v>
      </c>
      <c r="N297" s="7">
        <v>0.12197189322275</v>
      </c>
      <c r="O297" s="7">
        <v>0.449074895027543</v>
      </c>
      <c r="P297" s="15">
        <v>0.299406265216553</v>
      </c>
    </row>
    <row r="298" spans="1:16" x14ac:dyDescent="0.35">
      <c r="A298" s="5" t="s">
        <v>317</v>
      </c>
      <c r="B298" t="s">
        <v>424</v>
      </c>
      <c r="C298" s="6">
        <v>101725</v>
      </c>
      <c r="D298" s="12">
        <v>7494117</v>
      </c>
      <c r="E298" s="6">
        <v>3935</v>
      </c>
      <c r="F298" s="12">
        <v>1789964</v>
      </c>
      <c r="G298" s="6">
        <v>5260</v>
      </c>
      <c r="H298" s="12">
        <v>1461013</v>
      </c>
      <c r="I298" s="6">
        <v>5350</v>
      </c>
      <c r="J298" s="12">
        <v>1515869</v>
      </c>
      <c r="K298" s="6">
        <v>87180</v>
      </c>
      <c r="L298" s="12">
        <v>2727272</v>
      </c>
      <c r="M298" s="7">
        <v>0.23884915646298499</v>
      </c>
      <c r="N298" s="7">
        <v>0.19495465169485099</v>
      </c>
      <c r="O298" s="7">
        <v>0.20227448680444299</v>
      </c>
      <c r="P298" s="15">
        <v>0.36392170503772098</v>
      </c>
    </row>
    <row r="299" spans="1:16" x14ac:dyDescent="0.35">
      <c r="A299" s="5" t="s">
        <v>318</v>
      </c>
      <c r="B299" t="s">
        <v>416</v>
      </c>
      <c r="C299" s="6">
        <v>60</v>
      </c>
      <c r="D299" s="12">
        <v>21900</v>
      </c>
      <c r="E299" s="6">
        <v>60</v>
      </c>
      <c r="F299" s="12">
        <v>21900</v>
      </c>
      <c r="G299" s="6">
        <v>0</v>
      </c>
      <c r="H299" s="12">
        <v>0</v>
      </c>
      <c r="I299" s="6">
        <v>0</v>
      </c>
      <c r="J299" s="12">
        <v>0</v>
      </c>
      <c r="K299" s="6">
        <v>0</v>
      </c>
      <c r="L299" s="12">
        <v>0</v>
      </c>
      <c r="M299" s="7">
        <v>1</v>
      </c>
      <c r="N299" s="7">
        <v>0</v>
      </c>
      <c r="O299" s="7">
        <v>0</v>
      </c>
      <c r="P299" s="15">
        <v>0</v>
      </c>
    </row>
    <row r="300" spans="1:16" x14ac:dyDescent="0.35">
      <c r="A300" s="5" t="s">
        <v>318</v>
      </c>
      <c r="B300" t="s">
        <v>417</v>
      </c>
      <c r="C300" s="6">
        <v>1115</v>
      </c>
      <c r="D300" s="12">
        <v>138816</v>
      </c>
      <c r="E300" s="6">
        <v>125</v>
      </c>
      <c r="F300" s="12">
        <v>53400</v>
      </c>
      <c r="G300" s="6">
        <v>165</v>
      </c>
      <c r="H300" s="12">
        <v>42250</v>
      </c>
      <c r="I300" s="6">
        <v>65</v>
      </c>
      <c r="J300" s="12">
        <v>16000</v>
      </c>
      <c r="K300" s="6">
        <v>765</v>
      </c>
      <c r="L300" s="12">
        <v>27166</v>
      </c>
      <c r="M300" s="7">
        <v>0.38468188105117601</v>
      </c>
      <c r="N300" s="7">
        <v>0.30435972798524702</v>
      </c>
      <c r="O300" s="7">
        <v>0.115260488704472</v>
      </c>
      <c r="P300" s="15">
        <v>0.19569790225910599</v>
      </c>
    </row>
    <row r="301" spans="1:16" x14ac:dyDescent="0.35">
      <c r="A301" s="5" t="s">
        <v>318</v>
      </c>
      <c r="B301" t="s">
        <v>418</v>
      </c>
      <c r="C301" s="6">
        <v>3965</v>
      </c>
      <c r="D301" s="12">
        <v>263216</v>
      </c>
      <c r="E301" s="6">
        <v>170</v>
      </c>
      <c r="F301" s="12">
        <v>75600</v>
      </c>
      <c r="G301" s="6">
        <v>175</v>
      </c>
      <c r="H301" s="12">
        <v>45000</v>
      </c>
      <c r="I301" s="6">
        <v>120</v>
      </c>
      <c r="J301" s="12">
        <v>30250</v>
      </c>
      <c r="K301" s="6">
        <v>3500</v>
      </c>
      <c r="L301" s="12">
        <v>112366</v>
      </c>
      <c r="M301" s="7">
        <v>0.28721685537434599</v>
      </c>
      <c r="N301" s="7">
        <v>0.170962413913301</v>
      </c>
      <c r="O301" s="7">
        <v>0.114924733797275</v>
      </c>
      <c r="P301" s="15">
        <v>0.42689599691507801</v>
      </c>
    </row>
    <row r="302" spans="1:16" x14ac:dyDescent="0.35">
      <c r="A302" s="5" t="s">
        <v>318</v>
      </c>
      <c r="B302" t="s">
        <v>419</v>
      </c>
      <c r="C302" s="6">
        <v>4865</v>
      </c>
      <c r="D302" s="12">
        <v>278055</v>
      </c>
      <c r="E302" s="6">
        <v>155</v>
      </c>
      <c r="F302" s="12">
        <v>68916</v>
      </c>
      <c r="G302" s="6">
        <v>165</v>
      </c>
      <c r="H302" s="12">
        <v>43845</v>
      </c>
      <c r="I302" s="6">
        <v>120</v>
      </c>
      <c r="J302" s="12">
        <v>30020</v>
      </c>
      <c r="K302" s="6">
        <v>4430</v>
      </c>
      <c r="L302" s="12">
        <v>135274</v>
      </c>
      <c r="M302" s="7">
        <v>0.24785002261241201</v>
      </c>
      <c r="N302" s="7">
        <v>0.157684488963974</v>
      </c>
      <c r="O302" s="7">
        <v>0.10796415460596399</v>
      </c>
      <c r="P302" s="15">
        <v>0.48650133381764998</v>
      </c>
    </row>
    <row r="303" spans="1:16" x14ac:dyDescent="0.35">
      <c r="A303" s="5" t="s">
        <v>318</v>
      </c>
      <c r="B303" t="s">
        <v>420</v>
      </c>
      <c r="C303" s="6">
        <v>3960</v>
      </c>
      <c r="D303" s="12">
        <v>259049</v>
      </c>
      <c r="E303" s="6">
        <v>125</v>
      </c>
      <c r="F303" s="12">
        <v>61219</v>
      </c>
      <c r="G303" s="6">
        <v>200</v>
      </c>
      <c r="H303" s="12">
        <v>53267</v>
      </c>
      <c r="I303" s="6">
        <v>140</v>
      </c>
      <c r="J303" s="12">
        <v>37542</v>
      </c>
      <c r="K303" s="6">
        <v>3495</v>
      </c>
      <c r="L303" s="12">
        <v>107021</v>
      </c>
      <c r="M303" s="7">
        <v>0.23632226823671801</v>
      </c>
      <c r="N303" s="7">
        <v>0.20562689346563301</v>
      </c>
      <c r="O303" s="7">
        <v>0.14492134300564199</v>
      </c>
      <c r="P303" s="15">
        <v>0.41312949529200699</v>
      </c>
    </row>
    <row r="304" spans="1:16" x14ac:dyDescent="0.35">
      <c r="A304" s="5" t="s">
        <v>318</v>
      </c>
      <c r="B304" t="s">
        <v>421</v>
      </c>
      <c r="C304" s="6">
        <v>2630</v>
      </c>
      <c r="D304" s="12">
        <v>224819</v>
      </c>
      <c r="E304" s="6">
        <v>120</v>
      </c>
      <c r="F304" s="12">
        <v>62938</v>
      </c>
      <c r="G304" s="6">
        <v>155</v>
      </c>
      <c r="H304" s="12">
        <v>46193</v>
      </c>
      <c r="I304" s="6">
        <v>125</v>
      </c>
      <c r="J304" s="12">
        <v>37794</v>
      </c>
      <c r="K304" s="6">
        <v>2230</v>
      </c>
      <c r="L304" s="12">
        <v>77894</v>
      </c>
      <c r="M304" s="7">
        <v>0.27994881206448202</v>
      </c>
      <c r="N304" s="7">
        <v>0.20546765258746399</v>
      </c>
      <c r="O304" s="7">
        <v>0.16810797683109799</v>
      </c>
      <c r="P304" s="15">
        <v>0.346475558516955</v>
      </c>
    </row>
    <row r="305" spans="1:16" x14ac:dyDescent="0.35">
      <c r="A305" s="5" t="s">
        <v>318</v>
      </c>
      <c r="B305" t="s">
        <v>422</v>
      </c>
      <c r="C305" s="6">
        <v>2100</v>
      </c>
      <c r="D305" s="12">
        <v>162109</v>
      </c>
      <c r="E305" s="6">
        <v>70</v>
      </c>
      <c r="F305" s="12">
        <v>38949</v>
      </c>
      <c r="G305" s="6">
        <v>85</v>
      </c>
      <c r="H305" s="12">
        <v>28850</v>
      </c>
      <c r="I305" s="6">
        <v>75</v>
      </c>
      <c r="J305" s="12">
        <v>23898</v>
      </c>
      <c r="K305" s="6">
        <v>1875</v>
      </c>
      <c r="L305" s="12">
        <v>70411</v>
      </c>
      <c r="M305" s="7">
        <v>0.24026704254544801</v>
      </c>
      <c r="N305" s="7">
        <v>0.17796914421777901</v>
      </c>
      <c r="O305" s="7">
        <v>0.14742056270780801</v>
      </c>
      <c r="P305" s="15">
        <v>0.434343250528965</v>
      </c>
    </row>
    <row r="306" spans="1:16" x14ac:dyDescent="0.35">
      <c r="A306" s="5" t="s">
        <v>318</v>
      </c>
      <c r="B306" t="s">
        <v>423</v>
      </c>
      <c r="C306" s="6">
        <v>245</v>
      </c>
      <c r="D306" s="12">
        <v>23119</v>
      </c>
      <c r="E306" s="6">
        <v>5</v>
      </c>
      <c r="F306" s="12">
        <v>4567</v>
      </c>
      <c r="G306" s="6">
        <v>15</v>
      </c>
      <c r="H306" s="12">
        <v>4445</v>
      </c>
      <c r="I306" s="6">
        <v>20</v>
      </c>
      <c r="J306" s="12">
        <v>6066</v>
      </c>
      <c r="K306" s="6">
        <v>205</v>
      </c>
      <c r="L306" s="12">
        <v>8042</v>
      </c>
      <c r="M306" s="7">
        <v>0.197524109010141</v>
      </c>
      <c r="N306" s="7">
        <v>0.192270842750211</v>
      </c>
      <c r="O306" s="7">
        <v>0.26236053107948198</v>
      </c>
      <c r="P306" s="15">
        <v>0.34784451716016501</v>
      </c>
    </row>
    <row r="307" spans="1:16" x14ac:dyDescent="0.35">
      <c r="A307" s="5" t="s">
        <v>318</v>
      </c>
      <c r="B307" t="s">
        <v>424</v>
      </c>
      <c r="C307" s="6">
        <v>18945</v>
      </c>
      <c r="D307" s="12">
        <v>1371082</v>
      </c>
      <c r="E307" s="6">
        <v>830</v>
      </c>
      <c r="F307" s="12">
        <v>387489</v>
      </c>
      <c r="G307" s="6">
        <v>960</v>
      </c>
      <c r="H307" s="12">
        <v>263851</v>
      </c>
      <c r="I307" s="6">
        <v>660</v>
      </c>
      <c r="J307" s="12">
        <v>181569</v>
      </c>
      <c r="K307" s="6">
        <v>16495</v>
      </c>
      <c r="L307" s="12">
        <v>538174</v>
      </c>
      <c r="M307" s="7">
        <v>0.28261519083809999</v>
      </c>
      <c r="N307" s="7">
        <v>0.192439826827324</v>
      </c>
      <c r="O307" s="7">
        <v>0.13242764010491401</v>
      </c>
      <c r="P307" s="15">
        <v>0.392517342229663</v>
      </c>
    </row>
    <row r="308" spans="1:16" x14ac:dyDescent="0.35">
      <c r="A308" s="5" t="s">
        <v>319</v>
      </c>
      <c r="B308" t="s">
        <v>416</v>
      </c>
      <c r="C308" s="6">
        <v>20</v>
      </c>
      <c r="D308" s="12">
        <v>7800</v>
      </c>
      <c r="E308" s="6">
        <v>20</v>
      </c>
      <c r="F308" s="12">
        <v>7800</v>
      </c>
      <c r="G308" s="6">
        <v>0</v>
      </c>
      <c r="H308" s="12">
        <v>0</v>
      </c>
      <c r="I308" s="6">
        <v>0</v>
      </c>
      <c r="J308" s="12">
        <v>0</v>
      </c>
      <c r="K308" s="6">
        <v>0</v>
      </c>
      <c r="L308" s="12">
        <v>0</v>
      </c>
      <c r="M308" s="7">
        <v>1</v>
      </c>
      <c r="N308" s="7">
        <v>0</v>
      </c>
      <c r="O308" s="7">
        <v>0</v>
      </c>
      <c r="P308" s="15">
        <v>0</v>
      </c>
    </row>
    <row r="309" spans="1:16" x14ac:dyDescent="0.35">
      <c r="A309" s="5" t="s">
        <v>319</v>
      </c>
      <c r="B309" t="s">
        <v>417</v>
      </c>
      <c r="C309" s="6">
        <v>500</v>
      </c>
      <c r="D309" s="12">
        <v>44143</v>
      </c>
      <c r="E309" s="6">
        <v>45</v>
      </c>
      <c r="F309" s="12">
        <v>17100</v>
      </c>
      <c r="G309" s="6">
        <v>35</v>
      </c>
      <c r="H309" s="12">
        <v>8500</v>
      </c>
      <c r="I309" s="6">
        <v>10</v>
      </c>
      <c r="J309" s="12">
        <v>2750</v>
      </c>
      <c r="K309" s="6">
        <v>410</v>
      </c>
      <c r="L309" s="12">
        <v>15793</v>
      </c>
      <c r="M309" s="7">
        <v>0.38737738712819703</v>
      </c>
      <c r="N309" s="7">
        <v>0.19255601114559501</v>
      </c>
      <c r="O309" s="7">
        <v>6.2297533017692502E-2</v>
      </c>
      <c r="P309" s="15">
        <v>0.35776906870851499</v>
      </c>
    </row>
    <row r="310" spans="1:16" x14ac:dyDescent="0.35">
      <c r="A310" s="5" t="s">
        <v>319</v>
      </c>
      <c r="B310" t="s">
        <v>418</v>
      </c>
      <c r="C310" s="6">
        <v>1485</v>
      </c>
      <c r="D310" s="12">
        <v>133294</v>
      </c>
      <c r="E310" s="6">
        <v>35</v>
      </c>
      <c r="F310" s="12">
        <v>13200</v>
      </c>
      <c r="G310" s="6">
        <v>45</v>
      </c>
      <c r="H310" s="12">
        <v>11250</v>
      </c>
      <c r="I310" s="6">
        <v>30</v>
      </c>
      <c r="J310" s="12">
        <v>8000</v>
      </c>
      <c r="K310" s="6">
        <v>1375</v>
      </c>
      <c r="L310" s="12">
        <v>100844</v>
      </c>
      <c r="M310" s="7">
        <v>9.9029213618017295E-2</v>
      </c>
      <c r="N310" s="7">
        <v>8.4399897969901105E-2</v>
      </c>
      <c r="O310" s="7">
        <v>6.0017705223040799E-2</v>
      </c>
      <c r="P310" s="15">
        <v>0.75655318318904097</v>
      </c>
    </row>
    <row r="311" spans="1:16" x14ac:dyDescent="0.35">
      <c r="A311" s="5" t="s">
        <v>319</v>
      </c>
      <c r="B311" t="s">
        <v>419</v>
      </c>
      <c r="C311" s="6">
        <v>590</v>
      </c>
      <c r="D311" s="12">
        <v>40076</v>
      </c>
      <c r="E311" s="6">
        <v>25</v>
      </c>
      <c r="F311" s="12">
        <v>10578</v>
      </c>
      <c r="G311" s="6">
        <v>35</v>
      </c>
      <c r="H311" s="12">
        <v>9323</v>
      </c>
      <c r="I311" s="6">
        <v>20</v>
      </c>
      <c r="J311" s="12">
        <v>4793</v>
      </c>
      <c r="K311" s="6">
        <v>515</v>
      </c>
      <c r="L311" s="12">
        <v>15383</v>
      </c>
      <c r="M311" s="7">
        <v>0.263951790994498</v>
      </c>
      <c r="N311" s="7">
        <v>0.23262342328854299</v>
      </c>
      <c r="O311" s="7">
        <v>0.11958677995283901</v>
      </c>
      <c r="P311" s="15">
        <v>0.38383800576412003</v>
      </c>
    </row>
    <row r="312" spans="1:16" x14ac:dyDescent="0.35">
      <c r="A312" s="5" t="s">
        <v>319</v>
      </c>
      <c r="B312" t="s">
        <v>420</v>
      </c>
      <c r="C312" s="6">
        <v>480</v>
      </c>
      <c r="D312" s="12">
        <v>40794</v>
      </c>
      <c r="E312" s="6">
        <v>20</v>
      </c>
      <c r="F312" s="12">
        <v>10666</v>
      </c>
      <c r="G312" s="6">
        <v>40</v>
      </c>
      <c r="H312" s="12">
        <v>11135</v>
      </c>
      <c r="I312" s="6">
        <v>30</v>
      </c>
      <c r="J312" s="12">
        <v>7984</v>
      </c>
      <c r="K312" s="6">
        <v>385</v>
      </c>
      <c r="L312" s="12">
        <v>11009</v>
      </c>
      <c r="M312" s="7">
        <v>0.26145106234334498</v>
      </c>
      <c r="N312" s="7">
        <v>0.27296126292308398</v>
      </c>
      <c r="O312" s="7">
        <v>0.19571508239519</v>
      </c>
      <c r="P312" s="15">
        <v>0.26987259233838101</v>
      </c>
    </row>
    <row r="313" spans="1:16" x14ac:dyDescent="0.35">
      <c r="A313" s="5" t="s">
        <v>319</v>
      </c>
      <c r="B313" t="s">
        <v>421</v>
      </c>
      <c r="C313" s="6">
        <v>265</v>
      </c>
      <c r="D313" s="12">
        <v>26745</v>
      </c>
      <c r="E313" s="6">
        <v>10</v>
      </c>
      <c r="F313" s="12">
        <v>5272</v>
      </c>
      <c r="G313" s="6">
        <v>25</v>
      </c>
      <c r="H313" s="12">
        <v>6778</v>
      </c>
      <c r="I313" s="6">
        <v>25</v>
      </c>
      <c r="J313" s="12">
        <v>7930</v>
      </c>
      <c r="K313" s="6">
        <v>205</v>
      </c>
      <c r="L313" s="12">
        <v>6765</v>
      </c>
      <c r="M313" s="7">
        <v>0.19712509160522301</v>
      </c>
      <c r="N313" s="7">
        <v>0.25343239160671799</v>
      </c>
      <c r="O313" s="7">
        <v>0.29649619370952501</v>
      </c>
      <c r="P313" s="15">
        <v>0.25294632307853399</v>
      </c>
    </row>
    <row r="314" spans="1:16" x14ac:dyDescent="0.35">
      <c r="A314" s="5" t="s">
        <v>319</v>
      </c>
      <c r="B314" t="s">
        <v>422</v>
      </c>
      <c r="C314" s="6">
        <v>170</v>
      </c>
      <c r="D314" s="12">
        <v>15678</v>
      </c>
      <c r="E314" s="6">
        <v>5</v>
      </c>
      <c r="F314" s="12">
        <v>3750</v>
      </c>
      <c r="G314" s="6">
        <v>10</v>
      </c>
      <c r="H314" s="12">
        <v>2810</v>
      </c>
      <c r="I314" s="6">
        <v>15</v>
      </c>
      <c r="J314" s="12">
        <v>4356</v>
      </c>
      <c r="K314" s="6">
        <v>145</v>
      </c>
      <c r="L314" s="12">
        <v>4763</v>
      </c>
      <c r="M314" s="7">
        <v>0.23916024594346399</v>
      </c>
      <c r="N314" s="7">
        <v>0.179246606796612</v>
      </c>
      <c r="O314" s="7">
        <v>0.27780258189611201</v>
      </c>
      <c r="P314" s="15">
        <v>0.30379056536381299</v>
      </c>
    </row>
    <row r="315" spans="1:16" x14ac:dyDescent="0.35">
      <c r="A315" s="5" t="s">
        <v>319</v>
      </c>
      <c r="B315" t="s">
        <v>423</v>
      </c>
      <c r="C315" s="6">
        <v>25</v>
      </c>
      <c r="D315" s="12">
        <v>2158</v>
      </c>
      <c r="E315" s="6" t="s">
        <v>476</v>
      </c>
      <c r="F315" s="6" t="s">
        <v>476</v>
      </c>
      <c r="G315" s="6">
        <v>0</v>
      </c>
      <c r="H315" s="12">
        <v>0</v>
      </c>
      <c r="I315" s="6">
        <v>5</v>
      </c>
      <c r="J315" s="12">
        <v>959</v>
      </c>
      <c r="K315" s="6">
        <v>25</v>
      </c>
      <c r="L315" s="12">
        <v>821</v>
      </c>
      <c r="M315" s="6" t="s">
        <v>476</v>
      </c>
      <c r="N315" s="7">
        <v>0</v>
      </c>
      <c r="O315" s="7">
        <v>0.44467103890987503</v>
      </c>
      <c r="P315" s="23" t="s">
        <v>476</v>
      </c>
    </row>
    <row r="316" spans="1:16" x14ac:dyDescent="0.35">
      <c r="A316" s="5" t="s">
        <v>319</v>
      </c>
      <c r="B316" t="s">
        <v>424</v>
      </c>
      <c r="C316" s="6">
        <v>3545</v>
      </c>
      <c r="D316" s="12">
        <v>310688</v>
      </c>
      <c r="E316" s="6">
        <v>160</v>
      </c>
      <c r="F316" s="12">
        <v>68743</v>
      </c>
      <c r="G316" s="6">
        <v>185</v>
      </c>
      <c r="H316" s="12">
        <v>49796</v>
      </c>
      <c r="I316" s="6">
        <v>135</v>
      </c>
      <c r="J316" s="12">
        <v>36771</v>
      </c>
      <c r="K316" s="6">
        <v>3065</v>
      </c>
      <c r="L316" s="12">
        <v>155378</v>
      </c>
      <c r="M316" s="7">
        <v>0.22126014563167701</v>
      </c>
      <c r="N316" s="7">
        <v>0.16027708192047399</v>
      </c>
      <c r="O316" s="7">
        <v>0.118354464399804</v>
      </c>
      <c r="P316" s="15">
        <v>0.50010830804804396</v>
      </c>
    </row>
    <row r="317" spans="1:16" x14ac:dyDescent="0.35">
      <c r="A317" s="5" t="s">
        <v>320</v>
      </c>
      <c r="B317" t="s">
        <v>416</v>
      </c>
      <c r="C317" s="6">
        <v>10</v>
      </c>
      <c r="D317" s="12">
        <v>4800</v>
      </c>
      <c r="E317" s="6">
        <v>10</v>
      </c>
      <c r="F317" s="12">
        <v>4800</v>
      </c>
      <c r="G317" s="6">
        <v>0</v>
      </c>
      <c r="H317" s="12">
        <v>0</v>
      </c>
      <c r="I317" s="6">
        <v>0</v>
      </c>
      <c r="J317" s="12">
        <v>0</v>
      </c>
      <c r="K317" s="6">
        <v>0</v>
      </c>
      <c r="L317" s="12">
        <v>0</v>
      </c>
      <c r="M317" s="7">
        <v>1</v>
      </c>
      <c r="N317" s="7">
        <v>0</v>
      </c>
      <c r="O317" s="7">
        <v>0</v>
      </c>
      <c r="P317" s="15">
        <v>0</v>
      </c>
    </row>
    <row r="318" spans="1:16" x14ac:dyDescent="0.35">
      <c r="A318" s="5" t="s">
        <v>320</v>
      </c>
      <c r="B318" t="s">
        <v>417</v>
      </c>
      <c r="C318" s="6">
        <v>290</v>
      </c>
      <c r="D318" s="12">
        <v>36137</v>
      </c>
      <c r="E318" s="6">
        <v>25</v>
      </c>
      <c r="F318" s="12">
        <v>9600</v>
      </c>
      <c r="G318" s="6">
        <v>55</v>
      </c>
      <c r="H318" s="12">
        <v>13750</v>
      </c>
      <c r="I318" s="6">
        <v>25</v>
      </c>
      <c r="J318" s="12">
        <v>6250</v>
      </c>
      <c r="K318" s="6">
        <v>190</v>
      </c>
      <c r="L318" s="12">
        <v>6537</v>
      </c>
      <c r="M318" s="7">
        <v>0.26565937487028402</v>
      </c>
      <c r="N318" s="7">
        <v>0.38050170879858303</v>
      </c>
      <c r="O318" s="7">
        <v>0.17295532218117399</v>
      </c>
      <c r="P318" s="15">
        <v>0.180883594149959</v>
      </c>
    </row>
    <row r="319" spans="1:16" x14ac:dyDescent="0.35">
      <c r="A319" s="5" t="s">
        <v>320</v>
      </c>
      <c r="B319" t="s">
        <v>418</v>
      </c>
      <c r="C319" s="6">
        <v>725</v>
      </c>
      <c r="D319" s="12">
        <v>44651</v>
      </c>
      <c r="E319" s="6">
        <v>25</v>
      </c>
      <c r="F319" s="12">
        <v>11100</v>
      </c>
      <c r="G319" s="6">
        <v>25</v>
      </c>
      <c r="H319" s="12">
        <v>6750</v>
      </c>
      <c r="I319" s="6">
        <v>30</v>
      </c>
      <c r="J319" s="12">
        <v>7000</v>
      </c>
      <c r="K319" s="6">
        <v>645</v>
      </c>
      <c r="L319" s="12">
        <v>19801</v>
      </c>
      <c r="M319" s="7">
        <v>0.24859604821867501</v>
      </c>
      <c r="N319" s="7">
        <v>0.15117327256540999</v>
      </c>
      <c r="O319" s="7">
        <v>0.156772282660426</v>
      </c>
      <c r="P319" s="15">
        <v>0.44345839655548902</v>
      </c>
    </row>
    <row r="320" spans="1:16" x14ac:dyDescent="0.35">
      <c r="A320" s="5" t="s">
        <v>320</v>
      </c>
      <c r="B320" t="s">
        <v>419</v>
      </c>
      <c r="C320" s="6">
        <v>1000</v>
      </c>
      <c r="D320" s="12">
        <v>55264</v>
      </c>
      <c r="E320" s="6">
        <v>35</v>
      </c>
      <c r="F320" s="12">
        <v>14829</v>
      </c>
      <c r="G320" s="6">
        <v>25</v>
      </c>
      <c r="H320" s="12">
        <v>6550</v>
      </c>
      <c r="I320" s="6">
        <v>30</v>
      </c>
      <c r="J320" s="12">
        <v>7320</v>
      </c>
      <c r="K320" s="6">
        <v>910</v>
      </c>
      <c r="L320" s="12">
        <v>26565</v>
      </c>
      <c r="M320" s="7">
        <v>0.26833141073488498</v>
      </c>
      <c r="N320" s="7">
        <v>0.118522539639456</v>
      </c>
      <c r="O320" s="7">
        <v>0.132455723688675</v>
      </c>
      <c r="P320" s="15">
        <v>0.48069032593698402</v>
      </c>
    </row>
    <row r="321" spans="1:16" x14ac:dyDescent="0.35">
      <c r="A321" s="5" t="s">
        <v>320</v>
      </c>
      <c r="B321" t="s">
        <v>420</v>
      </c>
      <c r="C321" s="6">
        <v>1070</v>
      </c>
      <c r="D321" s="12">
        <v>68630</v>
      </c>
      <c r="E321" s="6">
        <v>35</v>
      </c>
      <c r="F321" s="12">
        <v>15059</v>
      </c>
      <c r="G321" s="6">
        <v>60</v>
      </c>
      <c r="H321" s="12">
        <v>15655</v>
      </c>
      <c r="I321" s="6">
        <v>35</v>
      </c>
      <c r="J321" s="12">
        <v>8550</v>
      </c>
      <c r="K321" s="6">
        <v>945</v>
      </c>
      <c r="L321" s="12">
        <v>29366</v>
      </c>
      <c r="M321" s="7">
        <v>0.21942809267084401</v>
      </c>
      <c r="N321" s="7">
        <v>0.22810724173102101</v>
      </c>
      <c r="O321" s="7">
        <v>0.124575987177619</v>
      </c>
      <c r="P321" s="15">
        <v>0.42788867842051598</v>
      </c>
    </row>
    <row r="322" spans="1:16" x14ac:dyDescent="0.35">
      <c r="A322" s="5" t="s">
        <v>320</v>
      </c>
      <c r="B322" t="s">
        <v>421</v>
      </c>
      <c r="C322" s="6">
        <v>1095</v>
      </c>
      <c r="D322" s="12">
        <v>73150</v>
      </c>
      <c r="E322" s="6">
        <v>35</v>
      </c>
      <c r="F322" s="12">
        <v>18674</v>
      </c>
      <c r="G322" s="6">
        <v>45</v>
      </c>
      <c r="H322" s="12">
        <v>12859</v>
      </c>
      <c r="I322" s="6">
        <v>30</v>
      </c>
      <c r="J322" s="12">
        <v>8814</v>
      </c>
      <c r="K322" s="6">
        <v>990</v>
      </c>
      <c r="L322" s="12">
        <v>32803</v>
      </c>
      <c r="M322" s="7">
        <v>0.25529017890709099</v>
      </c>
      <c r="N322" s="7">
        <v>0.17578472638985501</v>
      </c>
      <c r="O322" s="7">
        <v>0.12049195006951501</v>
      </c>
      <c r="P322" s="15">
        <v>0.448433144633539</v>
      </c>
    </row>
    <row r="323" spans="1:16" x14ac:dyDescent="0.35">
      <c r="A323" s="5" t="s">
        <v>320</v>
      </c>
      <c r="B323" t="s">
        <v>422</v>
      </c>
      <c r="C323" s="6">
        <v>1415</v>
      </c>
      <c r="D323" s="12">
        <v>97791</v>
      </c>
      <c r="E323" s="6">
        <v>40</v>
      </c>
      <c r="F323" s="12">
        <v>22852</v>
      </c>
      <c r="G323" s="6">
        <v>55</v>
      </c>
      <c r="H323" s="12">
        <v>16961</v>
      </c>
      <c r="I323" s="6">
        <v>40</v>
      </c>
      <c r="J323" s="12">
        <v>13207</v>
      </c>
      <c r="K323" s="6">
        <v>1280</v>
      </c>
      <c r="L323" s="12">
        <v>44772</v>
      </c>
      <c r="M323" s="7">
        <v>0.23367596741635799</v>
      </c>
      <c r="N323" s="7">
        <v>0.17343600766529599</v>
      </c>
      <c r="O323" s="7">
        <v>0.13505175301713601</v>
      </c>
      <c r="P323" s="15">
        <v>0.45783627190121001</v>
      </c>
    </row>
    <row r="324" spans="1:16" x14ac:dyDescent="0.35">
      <c r="A324" s="5" t="s">
        <v>320</v>
      </c>
      <c r="B324" t="s">
        <v>423</v>
      </c>
      <c r="C324" s="6">
        <v>360</v>
      </c>
      <c r="D324" s="12">
        <v>31406</v>
      </c>
      <c r="E324" s="6">
        <v>10</v>
      </c>
      <c r="F324" s="12">
        <v>4937</v>
      </c>
      <c r="G324" s="6">
        <v>10</v>
      </c>
      <c r="H324" s="12">
        <v>4152</v>
      </c>
      <c r="I324" s="6">
        <v>40</v>
      </c>
      <c r="J324" s="12">
        <v>12152</v>
      </c>
      <c r="K324" s="6">
        <v>300</v>
      </c>
      <c r="L324" s="12">
        <v>10164</v>
      </c>
      <c r="M324" s="7">
        <v>0.15721425034747</v>
      </c>
      <c r="N324" s="7">
        <v>0.132207523829387</v>
      </c>
      <c r="O324" s="7">
        <v>0.38695071412537002</v>
      </c>
      <c r="P324" s="15">
        <v>0.32362751169777298</v>
      </c>
    </row>
    <row r="325" spans="1:16" x14ac:dyDescent="0.35">
      <c r="A325" s="5" t="s">
        <v>320</v>
      </c>
      <c r="B325" t="s">
        <v>424</v>
      </c>
      <c r="C325" s="6">
        <v>5970</v>
      </c>
      <c r="D325" s="12">
        <v>411828</v>
      </c>
      <c r="E325" s="6">
        <v>215</v>
      </c>
      <c r="F325" s="12">
        <v>101852</v>
      </c>
      <c r="G325" s="6">
        <v>270</v>
      </c>
      <c r="H325" s="12">
        <v>76676</v>
      </c>
      <c r="I325" s="6">
        <v>220</v>
      </c>
      <c r="J325" s="12">
        <v>63293</v>
      </c>
      <c r="K325" s="6">
        <v>5260</v>
      </c>
      <c r="L325" s="12">
        <v>170007</v>
      </c>
      <c r="M325" s="7">
        <v>0.24731620132839599</v>
      </c>
      <c r="N325" s="7">
        <v>0.186185167508787</v>
      </c>
      <c r="O325" s="7">
        <v>0.15368783519027901</v>
      </c>
      <c r="P325" s="15">
        <v>0.412810795972539</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3"/>
  <sheetViews>
    <sheetView workbookViewId="0"/>
  </sheetViews>
  <sheetFormatPr defaultColWidth="10.58203125" defaultRowHeight="15.5" x14ac:dyDescent="0.35"/>
  <cols>
    <col min="1" max="1" width="150.58203125" customWidth="1"/>
  </cols>
  <sheetData>
    <row r="1" spans="1:1" ht="19.5" x14ac:dyDescent="0.45">
      <c r="A1" s="13" t="s">
        <v>469</v>
      </c>
    </row>
    <row r="2" spans="1:1" x14ac:dyDescent="0.35">
      <c r="A2" t="s">
        <v>470</v>
      </c>
    </row>
    <row r="3" spans="1:1" ht="31" x14ac:dyDescent="0.35">
      <c r="A3" s="1" t="s">
        <v>471</v>
      </c>
    </row>
  </sheetData>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70"/>
  <sheetViews>
    <sheetView workbookViewId="0"/>
  </sheetViews>
  <sheetFormatPr defaultColWidth="10.58203125" defaultRowHeight="15.5" x14ac:dyDescent="0.35"/>
  <cols>
    <col min="1" max="1" width="30.58203125" customWidth="1"/>
    <col min="2" max="2" width="85.58203125" customWidth="1"/>
    <col min="3" max="3" width="30.58203125" customWidth="1"/>
  </cols>
  <sheetData>
    <row r="1" spans="1:16" ht="21" x14ac:dyDescent="0.5">
      <c r="A1" s="2" t="s">
        <v>30</v>
      </c>
    </row>
    <row r="2" spans="1:16" x14ac:dyDescent="0.35">
      <c r="A2" t="s">
        <v>31</v>
      </c>
      <c r="B2" s="1"/>
    </row>
    <row r="3" spans="1:16" x14ac:dyDescent="0.35">
      <c r="A3" t="s">
        <v>478</v>
      </c>
      <c r="C3" s="1"/>
    </row>
    <row r="4" spans="1:16" x14ac:dyDescent="0.35">
      <c r="A4" s="1" t="s">
        <v>32</v>
      </c>
      <c r="B4" s="1" t="s">
        <v>33</v>
      </c>
      <c r="C4" s="1" t="s">
        <v>34</v>
      </c>
      <c r="D4" s="1"/>
    </row>
    <row r="5" spans="1:16" ht="31" x14ac:dyDescent="0.35">
      <c r="A5" t="s">
        <v>35</v>
      </c>
      <c r="B5" s="1" t="s">
        <v>36</v>
      </c>
      <c r="C5" s="1" t="s">
        <v>37</v>
      </c>
      <c r="E5" s="1"/>
    </row>
    <row r="6" spans="1:16" ht="46.5" x14ac:dyDescent="0.35">
      <c r="A6" t="s">
        <v>38</v>
      </c>
      <c r="B6" s="1" t="s">
        <v>39</v>
      </c>
      <c r="C6" s="1" t="s">
        <v>40</v>
      </c>
      <c r="F6" s="1"/>
    </row>
    <row r="7" spans="1:16" ht="31" x14ac:dyDescent="0.35">
      <c r="A7" t="s">
        <v>41</v>
      </c>
      <c r="B7" s="1" t="s">
        <v>42</v>
      </c>
      <c r="C7" s="1" t="s">
        <v>43</v>
      </c>
      <c r="G7" s="1"/>
    </row>
    <row r="8" spans="1:16" ht="62" x14ac:dyDescent="0.35">
      <c r="A8" t="s">
        <v>44</v>
      </c>
      <c r="B8" s="1" t="s">
        <v>45</v>
      </c>
      <c r="C8" s="1" t="s">
        <v>46</v>
      </c>
      <c r="H8" s="1"/>
    </row>
    <row r="9" spans="1:16" ht="31" x14ac:dyDescent="0.35">
      <c r="A9" t="s">
        <v>47</v>
      </c>
      <c r="B9" s="1" t="s">
        <v>48</v>
      </c>
      <c r="C9" s="1" t="s">
        <v>49</v>
      </c>
      <c r="I9" s="1"/>
    </row>
    <row r="10" spans="1:16" ht="31" x14ac:dyDescent="0.35">
      <c r="A10" t="s">
        <v>50</v>
      </c>
      <c r="B10" s="1" t="s">
        <v>51</v>
      </c>
      <c r="C10" s="1" t="s">
        <v>49</v>
      </c>
      <c r="J10" s="1"/>
    </row>
    <row r="11" spans="1:16" ht="31" x14ac:dyDescent="0.35">
      <c r="A11" t="s">
        <v>52</v>
      </c>
      <c r="B11" s="1" t="s">
        <v>53</v>
      </c>
      <c r="C11" s="1" t="s">
        <v>49</v>
      </c>
      <c r="K11" s="1"/>
    </row>
    <row r="12" spans="1:16" ht="31" x14ac:dyDescent="0.35">
      <c r="A12" t="s">
        <v>54</v>
      </c>
      <c r="B12" s="1" t="s">
        <v>55</v>
      </c>
      <c r="C12" s="1" t="s">
        <v>56</v>
      </c>
      <c r="L12" s="1"/>
    </row>
    <row r="13" spans="1:16" ht="31" x14ac:dyDescent="0.35">
      <c r="A13" t="s">
        <v>57</v>
      </c>
      <c r="B13" s="1" t="s">
        <v>58</v>
      </c>
      <c r="C13" s="1" t="s">
        <v>56</v>
      </c>
      <c r="M13" s="1"/>
    </row>
    <row r="14" spans="1:16" ht="46.5" x14ac:dyDescent="0.35">
      <c r="A14" t="s">
        <v>59</v>
      </c>
      <c r="B14" s="1" t="s">
        <v>60</v>
      </c>
      <c r="C14" s="1" t="s">
        <v>56</v>
      </c>
      <c r="N14" s="1"/>
    </row>
    <row r="15" spans="1:16" ht="46.5" x14ac:dyDescent="0.35">
      <c r="A15" t="s">
        <v>61</v>
      </c>
      <c r="B15" s="1" t="s">
        <v>62</v>
      </c>
      <c r="C15" s="1" t="s">
        <v>56</v>
      </c>
      <c r="O15" s="1"/>
    </row>
    <row r="16" spans="1:16" ht="46.5" x14ac:dyDescent="0.35">
      <c r="A16" t="s">
        <v>63</v>
      </c>
      <c r="B16" s="1" t="s">
        <v>64</v>
      </c>
      <c r="C16" s="1" t="s">
        <v>65</v>
      </c>
      <c r="P16" s="1"/>
    </row>
    <row r="17" spans="1:32" ht="31" x14ac:dyDescent="0.35">
      <c r="A17" t="s">
        <v>66</v>
      </c>
      <c r="B17" s="1" t="s">
        <v>67</v>
      </c>
      <c r="C17" s="1" t="s">
        <v>65</v>
      </c>
      <c r="Q17" s="1"/>
    </row>
    <row r="18" spans="1:32" ht="46.5" x14ac:dyDescent="0.35">
      <c r="A18" t="s">
        <v>68</v>
      </c>
      <c r="B18" s="1" t="s">
        <v>69</v>
      </c>
      <c r="C18" s="1" t="s">
        <v>65</v>
      </c>
      <c r="R18" s="1"/>
    </row>
    <row r="19" spans="1:32" ht="31" x14ac:dyDescent="0.35">
      <c r="A19" t="s">
        <v>70</v>
      </c>
      <c r="B19" s="1" t="s">
        <v>71</v>
      </c>
      <c r="C19" s="1" t="s">
        <v>65</v>
      </c>
      <c r="S19" s="1"/>
    </row>
    <row r="20" spans="1:32" ht="46.5" x14ac:dyDescent="0.35">
      <c r="A20" t="s">
        <v>72</v>
      </c>
      <c r="B20" s="1" t="s">
        <v>73</v>
      </c>
      <c r="C20" s="1" t="s">
        <v>74</v>
      </c>
      <c r="T20" s="1"/>
    </row>
    <row r="21" spans="1:32" ht="46.5" x14ac:dyDescent="0.35">
      <c r="A21" t="s">
        <v>75</v>
      </c>
      <c r="B21" s="1" t="s">
        <v>76</v>
      </c>
      <c r="C21" s="1" t="s">
        <v>74</v>
      </c>
      <c r="U21" s="1"/>
    </row>
    <row r="22" spans="1:32" x14ac:dyDescent="0.35">
      <c r="A22" t="s">
        <v>77</v>
      </c>
      <c r="B22" s="1" t="s">
        <v>78</v>
      </c>
      <c r="C22" s="1" t="s">
        <v>79</v>
      </c>
      <c r="V22" s="1"/>
    </row>
    <row r="23" spans="1:32" ht="31" x14ac:dyDescent="0.35">
      <c r="A23" t="s">
        <v>80</v>
      </c>
      <c r="B23" s="1" t="s">
        <v>81</v>
      </c>
      <c r="C23" s="1" t="s">
        <v>79</v>
      </c>
      <c r="W23" s="1"/>
    </row>
    <row r="24" spans="1:32" ht="77.5" x14ac:dyDescent="0.35">
      <c r="A24" t="s">
        <v>82</v>
      </c>
      <c r="B24" s="1" t="s">
        <v>516</v>
      </c>
      <c r="C24" s="1" t="s">
        <v>83</v>
      </c>
      <c r="X24" s="1"/>
    </row>
    <row r="25" spans="1:32" ht="93" x14ac:dyDescent="0.35">
      <c r="A25" t="s">
        <v>84</v>
      </c>
      <c r="B25" s="1" t="s">
        <v>517</v>
      </c>
      <c r="C25" s="1" t="s">
        <v>83</v>
      </c>
      <c r="Y25" s="1"/>
    </row>
    <row r="26" spans="1:32" ht="31" x14ac:dyDescent="0.35">
      <c r="A26" t="s">
        <v>85</v>
      </c>
      <c r="B26" s="1" t="s">
        <v>86</v>
      </c>
      <c r="C26" s="1" t="s">
        <v>83</v>
      </c>
      <c r="Z26" s="1"/>
    </row>
    <row r="27" spans="1:32" ht="62" x14ac:dyDescent="0.35">
      <c r="A27" t="s">
        <v>87</v>
      </c>
      <c r="B27" s="1" t="s">
        <v>88</v>
      </c>
      <c r="C27" s="1" t="s">
        <v>89</v>
      </c>
      <c r="AA27" s="1"/>
    </row>
    <row r="28" spans="1:32" ht="31" x14ac:dyDescent="0.35">
      <c r="A28" t="s">
        <v>90</v>
      </c>
      <c r="B28" s="1" t="s">
        <v>91</v>
      </c>
      <c r="C28" s="1" t="s">
        <v>89</v>
      </c>
      <c r="AB28" s="1"/>
    </row>
    <row r="29" spans="1:32" ht="46.5" x14ac:dyDescent="0.35">
      <c r="A29" t="s">
        <v>92</v>
      </c>
      <c r="B29" s="1" t="s">
        <v>93</v>
      </c>
      <c r="C29" s="1" t="s">
        <v>89</v>
      </c>
      <c r="AC29" s="1"/>
    </row>
    <row r="30" spans="1:32" ht="93" x14ac:dyDescent="0.35">
      <c r="A30" t="s">
        <v>94</v>
      </c>
      <c r="B30" s="1" t="s">
        <v>522</v>
      </c>
      <c r="C30" s="1" t="s">
        <v>95</v>
      </c>
      <c r="AD30" s="1"/>
    </row>
    <row r="31" spans="1:32" ht="46.5" x14ac:dyDescent="0.35">
      <c r="A31" t="s">
        <v>96</v>
      </c>
      <c r="B31" s="1" t="s">
        <v>97</v>
      </c>
      <c r="C31" s="1" t="s">
        <v>95</v>
      </c>
      <c r="AE31" s="1"/>
    </row>
    <row r="32" spans="1:32" ht="31" x14ac:dyDescent="0.35">
      <c r="A32" t="s">
        <v>98</v>
      </c>
      <c r="B32" s="1" t="s">
        <v>99</v>
      </c>
      <c r="C32" s="1" t="s">
        <v>100</v>
      </c>
      <c r="AF32" s="1"/>
    </row>
    <row r="33" spans="1:48" ht="31" x14ac:dyDescent="0.35">
      <c r="A33" t="s">
        <v>101</v>
      </c>
      <c r="B33" s="1" t="s">
        <v>102</v>
      </c>
      <c r="C33" s="1" t="s">
        <v>103</v>
      </c>
      <c r="AG33" s="1"/>
    </row>
    <row r="34" spans="1:48" x14ac:dyDescent="0.35">
      <c r="A34" t="s">
        <v>104</v>
      </c>
      <c r="B34" s="1" t="s">
        <v>105</v>
      </c>
      <c r="C34" s="1" t="s">
        <v>106</v>
      </c>
      <c r="AH34" s="1"/>
    </row>
    <row r="35" spans="1:48" ht="31" x14ac:dyDescent="0.35">
      <c r="A35" t="s">
        <v>107</v>
      </c>
      <c r="B35" s="1" t="s">
        <v>108</v>
      </c>
      <c r="C35" s="1" t="s">
        <v>103</v>
      </c>
      <c r="AI35" s="1"/>
    </row>
    <row r="36" spans="1:48" ht="31" x14ac:dyDescent="0.35">
      <c r="A36" t="s">
        <v>109</v>
      </c>
      <c r="B36" s="1" t="s">
        <v>110</v>
      </c>
      <c r="C36" s="1" t="s">
        <v>111</v>
      </c>
      <c r="AJ36" s="1"/>
    </row>
    <row r="37" spans="1:48" ht="31" x14ac:dyDescent="0.35">
      <c r="A37" t="s">
        <v>112</v>
      </c>
      <c r="B37" s="1" t="s">
        <v>113</v>
      </c>
      <c r="C37" s="1" t="s">
        <v>114</v>
      </c>
      <c r="AK37" s="1"/>
    </row>
    <row r="38" spans="1:48" ht="46.5" x14ac:dyDescent="0.35">
      <c r="A38" t="s">
        <v>115</v>
      </c>
      <c r="B38" s="1" t="s">
        <v>116</v>
      </c>
      <c r="C38" s="1" t="s">
        <v>117</v>
      </c>
      <c r="AL38" s="1"/>
    </row>
    <row r="39" spans="1:48" x14ac:dyDescent="0.35">
      <c r="A39" t="s">
        <v>118</v>
      </c>
      <c r="B39" s="1" t="s">
        <v>119</v>
      </c>
      <c r="C39" s="1" t="s">
        <v>117</v>
      </c>
      <c r="AM39" s="1"/>
    </row>
    <row r="40" spans="1:48" ht="46.5" x14ac:dyDescent="0.35">
      <c r="A40" t="s">
        <v>120</v>
      </c>
      <c r="B40" s="1" t="s">
        <v>121</v>
      </c>
      <c r="C40" s="1" t="s">
        <v>117</v>
      </c>
      <c r="AN40" s="1"/>
    </row>
    <row r="41" spans="1:48" ht="62" x14ac:dyDescent="0.35">
      <c r="A41" t="s">
        <v>122</v>
      </c>
      <c r="B41" s="1" t="s">
        <v>123</v>
      </c>
      <c r="C41" s="1" t="s">
        <v>117</v>
      </c>
      <c r="AO41" s="1"/>
    </row>
    <row r="42" spans="1:48" ht="31" x14ac:dyDescent="0.35">
      <c r="A42" t="s">
        <v>124</v>
      </c>
      <c r="B42" s="1" t="s">
        <v>125</v>
      </c>
      <c r="C42" s="1" t="s">
        <v>117</v>
      </c>
      <c r="AP42" s="1"/>
    </row>
    <row r="43" spans="1:48" ht="46.5" x14ac:dyDescent="0.35">
      <c r="A43" t="s">
        <v>126</v>
      </c>
      <c r="B43" s="1" t="s">
        <v>127</v>
      </c>
      <c r="C43" s="1" t="s">
        <v>128</v>
      </c>
      <c r="AQ43" s="1"/>
    </row>
    <row r="44" spans="1:48" ht="31" x14ac:dyDescent="0.35">
      <c r="A44" t="s">
        <v>129</v>
      </c>
      <c r="B44" s="1" t="s">
        <v>130</v>
      </c>
      <c r="C44" s="1" t="s">
        <v>131</v>
      </c>
      <c r="AR44" s="1"/>
    </row>
    <row r="45" spans="1:48" ht="46.5" x14ac:dyDescent="0.35">
      <c r="A45" t="s">
        <v>132</v>
      </c>
      <c r="B45" s="1" t="s">
        <v>133</v>
      </c>
      <c r="C45" s="1" t="s">
        <v>131</v>
      </c>
      <c r="AS45" s="1"/>
    </row>
    <row r="46" spans="1:48" ht="46.5" x14ac:dyDescent="0.35">
      <c r="A46" t="s">
        <v>134</v>
      </c>
      <c r="B46" s="1" t="s">
        <v>135</v>
      </c>
      <c r="C46" s="1" t="s">
        <v>131</v>
      </c>
      <c r="AT46" s="1"/>
    </row>
    <row r="47" spans="1:48" ht="46.5" x14ac:dyDescent="0.35">
      <c r="A47" t="s">
        <v>136</v>
      </c>
      <c r="B47" s="1" t="s">
        <v>137</v>
      </c>
      <c r="C47" s="1" t="s">
        <v>131</v>
      </c>
      <c r="AU47" s="1"/>
    </row>
    <row r="48" spans="1:48" ht="46.5" x14ac:dyDescent="0.35">
      <c r="A48" t="s">
        <v>138</v>
      </c>
      <c r="B48" s="1" t="s">
        <v>139</v>
      </c>
      <c r="C48" s="1" t="s">
        <v>131</v>
      </c>
      <c r="AV48" s="1"/>
    </row>
    <row r="49" spans="1:64" ht="31" x14ac:dyDescent="0.35">
      <c r="A49" t="s">
        <v>140</v>
      </c>
      <c r="B49" s="1" t="s">
        <v>141</v>
      </c>
      <c r="C49" s="1" t="s">
        <v>131</v>
      </c>
      <c r="AW49" s="1"/>
    </row>
    <row r="50" spans="1:64" ht="77.5" x14ac:dyDescent="0.35">
      <c r="A50" t="s">
        <v>142</v>
      </c>
      <c r="B50" s="1" t="s">
        <v>143</v>
      </c>
      <c r="C50" s="1" t="s">
        <v>131</v>
      </c>
      <c r="AX50" s="1"/>
    </row>
    <row r="51" spans="1:64" ht="31" x14ac:dyDescent="0.35">
      <c r="A51" t="s">
        <v>144</v>
      </c>
      <c r="B51" s="1" t="s">
        <v>145</v>
      </c>
      <c r="C51" s="1" t="s">
        <v>131</v>
      </c>
      <c r="AY51" s="1"/>
    </row>
    <row r="52" spans="1:64" ht="64" customHeight="1" x14ac:dyDescent="0.35">
      <c r="A52" t="s">
        <v>146</v>
      </c>
      <c r="B52" s="1" t="s">
        <v>147</v>
      </c>
      <c r="C52" s="1" t="s">
        <v>131</v>
      </c>
      <c r="AZ52" s="1"/>
    </row>
    <row r="53" spans="1:64" ht="62" x14ac:dyDescent="0.35">
      <c r="A53" t="s">
        <v>148</v>
      </c>
      <c r="B53" s="1" t="s">
        <v>149</v>
      </c>
      <c r="C53" s="1" t="s">
        <v>131</v>
      </c>
      <c r="BA53" s="1"/>
    </row>
    <row r="54" spans="1:64" ht="31" x14ac:dyDescent="0.35">
      <c r="A54" t="s">
        <v>150</v>
      </c>
      <c r="B54" s="1" t="s">
        <v>151</v>
      </c>
      <c r="C54" s="1" t="s">
        <v>131</v>
      </c>
      <c r="BB54" s="1"/>
    </row>
    <row r="55" spans="1:64" ht="31" x14ac:dyDescent="0.35">
      <c r="A55" t="s">
        <v>152</v>
      </c>
      <c r="B55" s="1" t="s">
        <v>153</v>
      </c>
      <c r="C55" s="1" t="s">
        <v>154</v>
      </c>
      <c r="BC55" s="1"/>
    </row>
    <row r="56" spans="1:64" ht="46.5" x14ac:dyDescent="0.35">
      <c r="A56" t="s">
        <v>155</v>
      </c>
      <c r="B56" s="1" t="s">
        <v>156</v>
      </c>
      <c r="C56" s="1" t="s">
        <v>154</v>
      </c>
      <c r="BD56" s="1"/>
    </row>
    <row r="57" spans="1:64" ht="46.5" x14ac:dyDescent="0.35">
      <c r="A57" t="s">
        <v>157</v>
      </c>
      <c r="B57" s="1" t="s">
        <v>158</v>
      </c>
      <c r="C57" s="1" t="s">
        <v>154</v>
      </c>
      <c r="BE57" s="1"/>
    </row>
    <row r="58" spans="1:64" ht="31" x14ac:dyDescent="0.35">
      <c r="A58" t="s">
        <v>159</v>
      </c>
      <c r="B58" s="1" t="s">
        <v>160</v>
      </c>
      <c r="C58" s="1" t="s">
        <v>161</v>
      </c>
      <c r="BF58" s="1"/>
    </row>
    <row r="59" spans="1:64" ht="46.5" x14ac:dyDescent="0.35">
      <c r="A59" t="s">
        <v>162</v>
      </c>
      <c r="B59" s="1" t="s">
        <v>163</v>
      </c>
      <c r="C59" s="1" t="s">
        <v>161</v>
      </c>
      <c r="BG59" s="1"/>
    </row>
    <row r="60" spans="1:64" ht="77.5" x14ac:dyDescent="0.35">
      <c r="A60" t="s">
        <v>514</v>
      </c>
      <c r="B60" s="1" t="s">
        <v>518</v>
      </c>
      <c r="C60" s="58">
        <v>11</v>
      </c>
      <c r="BH60" s="1"/>
    </row>
    <row r="61" spans="1:64" x14ac:dyDescent="0.35">
      <c r="BI61" s="1"/>
    </row>
    <row r="62" spans="1:64" x14ac:dyDescent="0.35">
      <c r="BJ62" s="1"/>
    </row>
    <row r="63" spans="1:64" x14ac:dyDescent="0.35">
      <c r="BK63" s="1"/>
    </row>
    <row r="64" spans="1:64" x14ac:dyDescent="0.35">
      <c r="BL64" s="1"/>
    </row>
    <row r="65" spans="65:70" x14ac:dyDescent="0.35">
      <c r="BM65" s="1"/>
    </row>
    <row r="66" spans="65:70" x14ac:dyDescent="0.35">
      <c r="BN66" s="1"/>
    </row>
    <row r="67" spans="65:70" x14ac:dyDescent="0.35">
      <c r="BO67" s="1"/>
    </row>
    <row r="68" spans="65:70" x14ac:dyDescent="0.35">
      <c r="BP68" s="1"/>
    </row>
    <row r="69" spans="65:70" x14ac:dyDescent="0.35">
      <c r="BQ69" s="1"/>
    </row>
    <row r="70" spans="65:70" x14ac:dyDescent="0.35">
      <c r="BR70" s="1"/>
    </row>
  </sheetData>
  <phoneticPr fontId="8" type="noConversion"/>
  <pageMargins left="0.7" right="0.7" top="0.75" bottom="0.75" header="0.3" footer="0.3"/>
  <pageSetup paperSize="9" orientation="portrait" horizontalDpi="300" verticalDpi="30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3"/>
  <sheetViews>
    <sheetView workbookViewId="0"/>
  </sheetViews>
  <sheetFormatPr defaultColWidth="10.58203125" defaultRowHeight="15.5" x14ac:dyDescent="0.35"/>
  <cols>
    <col min="1" max="1" width="150.58203125" customWidth="1"/>
  </cols>
  <sheetData>
    <row r="1" spans="1:1" ht="19.5" x14ac:dyDescent="0.45">
      <c r="A1" s="13" t="s">
        <v>472</v>
      </c>
    </row>
    <row r="2" spans="1:1" x14ac:dyDescent="0.35">
      <c r="A2" t="s">
        <v>470</v>
      </c>
    </row>
    <row r="3" spans="1:1" ht="46.5" x14ac:dyDescent="0.35">
      <c r="A3" s="1" t="s">
        <v>473</v>
      </c>
    </row>
  </sheetData>
  <pageMargins left="0.7" right="0.7" top="0.75" bottom="0.75" header="0.3" footer="0.3"/>
  <pageSetup paperSize="9" orientation="portrait" horizontalDpi="300" verticalDpi="30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3"/>
  <sheetViews>
    <sheetView workbookViewId="0">
      <selection activeCell="B3" sqref="B3"/>
    </sheetView>
  </sheetViews>
  <sheetFormatPr defaultColWidth="10.58203125" defaultRowHeight="15.5" x14ac:dyDescent="0.35"/>
  <cols>
    <col min="1" max="1" width="150.58203125" customWidth="1"/>
  </cols>
  <sheetData>
    <row r="1" spans="1:1" ht="19.5" x14ac:dyDescent="0.45">
      <c r="A1" s="13" t="s">
        <v>474</v>
      </c>
    </row>
    <row r="2" spans="1:1" x14ac:dyDescent="0.35">
      <c r="A2" t="s">
        <v>470</v>
      </c>
    </row>
    <row r="3" spans="1:1" ht="31" x14ac:dyDescent="0.35">
      <c r="A3" s="1" t="s">
        <v>475</v>
      </c>
    </row>
  </sheetData>
  <pageMargins left="0.7" right="0.7" top="0.75" bottom="0.75" header="0.3" footer="0.3"/>
  <pageSetup paperSize="9" orientation="portrait" horizontalDpi="300" verticalDpi="30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11"/>
  <sheetViews>
    <sheetView workbookViewId="0"/>
  </sheetViews>
  <sheetFormatPr defaultColWidth="10.58203125" defaultRowHeight="15.5" x14ac:dyDescent="0.35"/>
  <cols>
    <col min="1" max="2" width="16.58203125" customWidth="1"/>
  </cols>
  <sheetData>
    <row r="1" spans="1:1" ht="19.5" x14ac:dyDescent="0.45">
      <c r="A1" s="13" t="s">
        <v>27</v>
      </c>
    </row>
    <row r="2" spans="1:1" x14ac:dyDescent="0.35">
      <c r="A2" s="4" t="s">
        <v>441</v>
      </c>
    </row>
    <row r="3" spans="1:1" x14ac:dyDescent="0.35">
      <c r="A3" s="5" t="s">
        <v>424</v>
      </c>
    </row>
    <row r="4" spans="1:1" x14ac:dyDescent="0.35">
      <c r="A4" s="5" t="s">
        <v>416</v>
      </c>
    </row>
    <row r="5" spans="1:1" x14ac:dyDescent="0.35">
      <c r="A5" s="5" t="s">
        <v>417</v>
      </c>
    </row>
    <row r="6" spans="1:1" x14ac:dyDescent="0.35">
      <c r="A6" s="5" t="s">
        <v>418</v>
      </c>
    </row>
    <row r="7" spans="1:1" x14ac:dyDescent="0.35">
      <c r="A7" s="5" t="s">
        <v>419</v>
      </c>
    </row>
    <row r="8" spans="1:1" x14ac:dyDescent="0.35">
      <c r="A8" s="5" t="s">
        <v>420</v>
      </c>
    </row>
    <row r="9" spans="1:1" x14ac:dyDescent="0.35">
      <c r="A9" s="5" t="s">
        <v>421</v>
      </c>
    </row>
    <row r="10" spans="1:1" x14ac:dyDescent="0.35">
      <c r="A10" s="5" t="s">
        <v>422</v>
      </c>
    </row>
    <row r="11" spans="1:1" x14ac:dyDescent="0.35">
      <c r="A11" s="5" t="s">
        <v>423</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workbookViewId="0"/>
  </sheetViews>
  <sheetFormatPr defaultColWidth="10.58203125" defaultRowHeight="15.5" x14ac:dyDescent="0.35"/>
  <cols>
    <col min="1" max="1" width="32.58203125" customWidth="1"/>
    <col min="2" max="10" width="16.58203125" customWidth="1"/>
  </cols>
  <sheetData>
    <row r="1" spans="1:10" ht="19.5" x14ac:dyDescent="0.45">
      <c r="A1" s="13" t="s">
        <v>442</v>
      </c>
    </row>
    <row r="2" spans="1:10" x14ac:dyDescent="0.35">
      <c r="A2" t="s">
        <v>443</v>
      </c>
    </row>
    <row r="3" spans="1:10" x14ac:dyDescent="0.35">
      <c r="A3" t="s">
        <v>478</v>
      </c>
    </row>
    <row r="4" spans="1:10" ht="62" x14ac:dyDescent="0.35">
      <c r="A4" s="4" t="s">
        <v>164</v>
      </c>
      <c r="B4" s="4" t="s">
        <v>165</v>
      </c>
      <c r="C4" s="4" t="s">
        <v>166</v>
      </c>
      <c r="D4" s="4" t="s">
        <v>167</v>
      </c>
      <c r="E4" s="4" t="s">
        <v>168</v>
      </c>
      <c r="F4" s="4" t="s">
        <v>169</v>
      </c>
      <c r="G4" s="4" t="s">
        <v>170</v>
      </c>
      <c r="H4" s="4" t="s">
        <v>171</v>
      </c>
      <c r="I4" s="4" t="s">
        <v>172</v>
      </c>
      <c r="J4" s="24" t="s">
        <v>173</v>
      </c>
    </row>
    <row r="5" spans="1:10" x14ac:dyDescent="0.35">
      <c r="A5" s="27" t="s">
        <v>174</v>
      </c>
      <c r="B5" s="28">
        <v>548235</v>
      </c>
      <c r="C5" s="29">
        <v>1</v>
      </c>
      <c r="D5" s="28">
        <v>543985</v>
      </c>
      <c r="E5" s="28">
        <v>358595</v>
      </c>
      <c r="F5" s="28">
        <v>167385</v>
      </c>
      <c r="G5" s="28">
        <v>18000</v>
      </c>
      <c r="H5" s="29">
        <v>0.66</v>
      </c>
      <c r="I5" s="29">
        <v>0.31</v>
      </c>
      <c r="J5" s="30">
        <v>0.03</v>
      </c>
    </row>
    <row r="6" spans="1:10" x14ac:dyDescent="0.35">
      <c r="A6" s="5" t="s">
        <v>175</v>
      </c>
      <c r="B6" s="6">
        <v>9900</v>
      </c>
      <c r="C6" s="7">
        <v>0.02</v>
      </c>
      <c r="D6" s="6">
        <v>3365</v>
      </c>
      <c r="E6" s="6">
        <v>2730</v>
      </c>
      <c r="F6" s="6">
        <v>620</v>
      </c>
      <c r="G6" s="6">
        <v>10</v>
      </c>
      <c r="H6" s="7">
        <v>0.81</v>
      </c>
      <c r="I6" s="7">
        <v>0.18</v>
      </c>
      <c r="J6" s="15">
        <v>0</v>
      </c>
    </row>
    <row r="7" spans="1:10" x14ac:dyDescent="0.35">
      <c r="A7" s="5" t="s">
        <v>176</v>
      </c>
      <c r="B7" s="6">
        <v>4025</v>
      </c>
      <c r="C7" s="7">
        <v>0.01</v>
      </c>
      <c r="D7" s="6">
        <v>8335</v>
      </c>
      <c r="E7" s="6">
        <v>5175</v>
      </c>
      <c r="F7" s="6">
        <v>3020</v>
      </c>
      <c r="G7" s="6">
        <v>140</v>
      </c>
      <c r="H7" s="7">
        <v>0.62</v>
      </c>
      <c r="I7" s="7">
        <v>0.36</v>
      </c>
      <c r="J7" s="15">
        <v>0.02</v>
      </c>
    </row>
    <row r="8" spans="1:10" x14ac:dyDescent="0.35">
      <c r="A8" s="5" t="s">
        <v>177</v>
      </c>
      <c r="B8" s="6">
        <v>2585</v>
      </c>
      <c r="C8" s="7">
        <v>0</v>
      </c>
      <c r="D8" s="6">
        <v>3210</v>
      </c>
      <c r="E8" s="6">
        <v>1865</v>
      </c>
      <c r="F8" s="6">
        <v>1240</v>
      </c>
      <c r="G8" s="6">
        <v>105</v>
      </c>
      <c r="H8" s="7">
        <v>0.57999999999999996</v>
      </c>
      <c r="I8" s="7">
        <v>0.39</v>
      </c>
      <c r="J8" s="15">
        <v>0.03</v>
      </c>
    </row>
    <row r="9" spans="1:10" x14ac:dyDescent="0.35">
      <c r="A9" s="5" t="s">
        <v>178</v>
      </c>
      <c r="B9" s="6">
        <v>2970</v>
      </c>
      <c r="C9" s="7">
        <v>0.01</v>
      </c>
      <c r="D9" s="6">
        <v>3025</v>
      </c>
      <c r="E9" s="6">
        <v>1735</v>
      </c>
      <c r="F9" s="6">
        <v>1195</v>
      </c>
      <c r="G9" s="6">
        <v>95</v>
      </c>
      <c r="H9" s="7">
        <v>0.56999999999999995</v>
      </c>
      <c r="I9" s="7">
        <v>0.4</v>
      </c>
      <c r="J9" s="15">
        <v>0.03</v>
      </c>
    </row>
    <row r="10" spans="1:10" x14ac:dyDescent="0.35">
      <c r="A10" s="5" t="s">
        <v>179</v>
      </c>
      <c r="B10" s="6">
        <v>8650</v>
      </c>
      <c r="C10" s="7">
        <v>0.02</v>
      </c>
      <c r="D10" s="6">
        <v>3890</v>
      </c>
      <c r="E10" s="6">
        <v>2250</v>
      </c>
      <c r="F10" s="6">
        <v>1385</v>
      </c>
      <c r="G10" s="6">
        <v>260</v>
      </c>
      <c r="H10" s="7">
        <v>0.57999999999999996</v>
      </c>
      <c r="I10" s="7">
        <v>0.36</v>
      </c>
      <c r="J10" s="15">
        <v>7.0000000000000007E-2</v>
      </c>
    </row>
    <row r="11" spans="1:10" x14ac:dyDescent="0.35">
      <c r="A11" s="5" t="s">
        <v>180</v>
      </c>
      <c r="B11" s="6">
        <v>18610</v>
      </c>
      <c r="C11" s="7">
        <v>0.03</v>
      </c>
      <c r="D11" s="6">
        <v>21280</v>
      </c>
      <c r="E11" s="6">
        <v>13550</v>
      </c>
      <c r="F11" s="6">
        <v>6985</v>
      </c>
      <c r="G11" s="6">
        <v>745</v>
      </c>
      <c r="H11" s="7">
        <v>0.64</v>
      </c>
      <c r="I11" s="7">
        <v>0.33</v>
      </c>
      <c r="J11" s="15">
        <v>0.04</v>
      </c>
    </row>
    <row r="12" spans="1:10" x14ac:dyDescent="0.35">
      <c r="A12" s="5" t="s">
        <v>181</v>
      </c>
      <c r="B12" s="6">
        <v>24935</v>
      </c>
      <c r="C12" s="7">
        <v>0.05</v>
      </c>
      <c r="D12" s="6">
        <v>20725</v>
      </c>
      <c r="E12" s="6">
        <v>15210</v>
      </c>
      <c r="F12" s="6">
        <v>4770</v>
      </c>
      <c r="G12" s="6">
        <v>745</v>
      </c>
      <c r="H12" s="7">
        <v>0.73</v>
      </c>
      <c r="I12" s="7">
        <v>0.23</v>
      </c>
      <c r="J12" s="15">
        <v>0.04</v>
      </c>
    </row>
    <row r="13" spans="1:10" x14ac:dyDescent="0.35">
      <c r="A13" s="5" t="s">
        <v>182</v>
      </c>
      <c r="B13" s="6">
        <v>7730</v>
      </c>
      <c r="C13" s="7">
        <v>0.01</v>
      </c>
      <c r="D13" s="6">
        <v>13275</v>
      </c>
      <c r="E13" s="6">
        <v>8820</v>
      </c>
      <c r="F13" s="6">
        <v>3770</v>
      </c>
      <c r="G13" s="6">
        <v>685</v>
      </c>
      <c r="H13" s="7">
        <v>0.66</v>
      </c>
      <c r="I13" s="7">
        <v>0.28000000000000003</v>
      </c>
      <c r="J13" s="15">
        <v>0.05</v>
      </c>
    </row>
    <row r="14" spans="1:10" x14ac:dyDescent="0.35">
      <c r="A14" s="5" t="s">
        <v>183</v>
      </c>
      <c r="B14" s="6">
        <v>10220</v>
      </c>
      <c r="C14" s="7">
        <v>0.02</v>
      </c>
      <c r="D14" s="6">
        <v>7580</v>
      </c>
      <c r="E14" s="6">
        <v>5375</v>
      </c>
      <c r="F14" s="6">
        <v>1900</v>
      </c>
      <c r="G14" s="6">
        <v>305</v>
      </c>
      <c r="H14" s="7">
        <v>0.71</v>
      </c>
      <c r="I14" s="7">
        <v>0.25</v>
      </c>
      <c r="J14" s="15">
        <v>0.04</v>
      </c>
    </row>
    <row r="15" spans="1:10" x14ac:dyDescent="0.35">
      <c r="A15" s="5" t="s">
        <v>184</v>
      </c>
      <c r="B15" s="6">
        <v>7035</v>
      </c>
      <c r="C15" s="7">
        <v>0.01</v>
      </c>
      <c r="D15" s="6">
        <v>6655</v>
      </c>
      <c r="E15" s="6">
        <v>4630</v>
      </c>
      <c r="F15" s="6">
        <v>1690</v>
      </c>
      <c r="G15" s="6">
        <v>335</v>
      </c>
      <c r="H15" s="7">
        <v>0.7</v>
      </c>
      <c r="I15" s="7">
        <v>0.25</v>
      </c>
      <c r="J15" s="15">
        <v>0.05</v>
      </c>
    </row>
    <row r="16" spans="1:10" x14ac:dyDescent="0.35">
      <c r="A16" s="5" t="s">
        <v>185</v>
      </c>
      <c r="B16" s="6">
        <v>7740</v>
      </c>
      <c r="C16" s="7">
        <v>0.01</v>
      </c>
      <c r="D16" s="6">
        <v>6995</v>
      </c>
      <c r="E16" s="6">
        <v>4800</v>
      </c>
      <c r="F16" s="6">
        <v>1735</v>
      </c>
      <c r="G16" s="6">
        <v>460</v>
      </c>
      <c r="H16" s="7">
        <v>0.69</v>
      </c>
      <c r="I16" s="7">
        <v>0.25</v>
      </c>
      <c r="J16" s="15">
        <v>7.0000000000000007E-2</v>
      </c>
    </row>
    <row r="17" spans="1:10" x14ac:dyDescent="0.35">
      <c r="A17" s="5" t="s">
        <v>186</v>
      </c>
      <c r="B17" s="6">
        <v>11470</v>
      </c>
      <c r="C17" s="7">
        <v>0.02</v>
      </c>
      <c r="D17" s="6">
        <v>8250</v>
      </c>
      <c r="E17" s="6">
        <v>5140</v>
      </c>
      <c r="F17" s="6">
        <v>2725</v>
      </c>
      <c r="G17" s="6">
        <v>385</v>
      </c>
      <c r="H17" s="7">
        <v>0.62</v>
      </c>
      <c r="I17" s="7">
        <v>0.33</v>
      </c>
      <c r="J17" s="15">
        <v>0.05</v>
      </c>
    </row>
    <row r="18" spans="1:10" x14ac:dyDescent="0.35">
      <c r="A18" s="5" t="s">
        <v>187</v>
      </c>
      <c r="B18" s="6">
        <v>4875</v>
      </c>
      <c r="C18" s="7">
        <v>0.01</v>
      </c>
      <c r="D18" s="6">
        <v>6695</v>
      </c>
      <c r="E18" s="6">
        <v>4490</v>
      </c>
      <c r="F18" s="6">
        <v>1845</v>
      </c>
      <c r="G18" s="6">
        <v>360</v>
      </c>
      <c r="H18" s="7">
        <v>0.67</v>
      </c>
      <c r="I18" s="7">
        <v>0.28000000000000003</v>
      </c>
      <c r="J18" s="15">
        <v>0.05</v>
      </c>
    </row>
    <row r="19" spans="1:10" x14ac:dyDescent="0.35">
      <c r="A19" s="5" t="s">
        <v>188</v>
      </c>
      <c r="B19" s="6">
        <v>7380</v>
      </c>
      <c r="C19" s="7">
        <v>0.01</v>
      </c>
      <c r="D19" s="6">
        <v>7885</v>
      </c>
      <c r="E19" s="6">
        <v>5170</v>
      </c>
      <c r="F19" s="6">
        <v>2240</v>
      </c>
      <c r="G19" s="6">
        <v>475</v>
      </c>
      <c r="H19" s="7">
        <v>0.66</v>
      </c>
      <c r="I19" s="7">
        <v>0.28000000000000003</v>
      </c>
      <c r="J19" s="15">
        <v>0.06</v>
      </c>
    </row>
    <row r="20" spans="1:10" x14ac:dyDescent="0.35">
      <c r="A20" s="5" t="s">
        <v>189</v>
      </c>
      <c r="B20" s="6">
        <v>13760</v>
      </c>
      <c r="C20" s="7">
        <v>0.03</v>
      </c>
      <c r="D20" s="6">
        <v>7965</v>
      </c>
      <c r="E20" s="6">
        <v>5315</v>
      </c>
      <c r="F20" s="6">
        <v>2310</v>
      </c>
      <c r="G20" s="6">
        <v>340</v>
      </c>
      <c r="H20" s="7">
        <v>0.67</v>
      </c>
      <c r="I20" s="7">
        <v>0.28999999999999998</v>
      </c>
      <c r="J20" s="15">
        <v>0.04</v>
      </c>
    </row>
    <row r="21" spans="1:10" x14ac:dyDescent="0.35">
      <c r="A21" s="5" t="s">
        <v>190</v>
      </c>
      <c r="B21" s="6">
        <v>5670</v>
      </c>
      <c r="C21" s="7">
        <v>0.01</v>
      </c>
      <c r="D21" s="6">
        <v>9490</v>
      </c>
      <c r="E21" s="6">
        <v>5345</v>
      </c>
      <c r="F21" s="6">
        <v>4020</v>
      </c>
      <c r="G21" s="6">
        <v>120</v>
      </c>
      <c r="H21" s="7">
        <v>0.56000000000000005</v>
      </c>
      <c r="I21" s="7">
        <v>0.42</v>
      </c>
      <c r="J21" s="15">
        <v>0.01</v>
      </c>
    </row>
    <row r="22" spans="1:10" x14ac:dyDescent="0.35">
      <c r="A22" s="5" t="s">
        <v>191</v>
      </c>
      <c r="B22" s="6">
        <v>5735</v>
      </c>
      <c r="C22" s="7">
        <v>0.01</v>
      </c>
      <c r="D22" s="6">
        <v>6155</v>
      </c>
      <c r="E22" s="6">
        <v>3795</v>
      </c>
      <c r="F22" s="6">
        <v>2290</v>
      </c>
      <c r="G22" s="6">
        <v>70</v>
      </c>
      <c r="H22" s="7">
        <v>0.62</v>
      </c>
      <c r="I22" s="7">
        <v>0.37</v>
      </c>
      <c r="J22" s="15">
        <v>0.01</v>
      </c>
    </row>
    <row r="23" spans="1:10" x14ac:dyDescent="0.35">
      <c r="A23" s="5" t="s">
        <v>192</v>
      </c>
      <c r="B23" s="6">
        <v>6830</v>
      </c>
      <c r="C23" s="7">
        <v>0.01</v>
      </c>
      <c r="D23" s="6">
        <v>6310</v>
      </c>
      <c r="E23" s="6">
        <v>3950</v>
      </c>
      <c r="F23" s="6">
        <v>2275</v>
      </c>
      <c r="G23" s="6">
        <v>80</v>
      </c>
      <c r="H23" s="7">
        <v>0.63</v>
      </c>
      <c r="I23" s="7">
        <v>0.36</v>
      </c>
      <c r="J23" s="15">
        <v>0.01</v>
      </c>
    </row>
    <row r="24" spans="1:10" x14ac:dyDescent="0.35">
      <c r="A24" s="5" t="s">
        <v>193</v>
      </c>
      <c r="B24" s="6">
        <v>25580</v>
      </c>
      <c r="C24" s="7">
        <v>0.05</v>
      </c>
      <c r="D24" s="6">
        <v>10930</v>
      </c>
      <c r="E24" s="6">
        <v>8595</v>
      </c>
      <c r="F24" s="6">
        <v>2175</v>
      </c>
      <c r="G24" s="6">
        <v>155</v>
      </c>
      <c r="H24" s="7">
        <v>0.79</v>
      </c>
      <c r="I24" s="7">
        <v>0.2</v>
      </c>
      <c r="J24" s="15">
        <v>0.01</v>
      </c>
    </row>
    <row r="25" spans="1:10" x14ac:dyDescent="0.35">
      <c r="A25" s="5" t="s">
        <v>194</v>
      </c>
      <c r="B25" s="6">
        <v>8765</v>
      </c>
      <c r="C25" s="7">
        <v>0.02</v>
      </c>
      <c r="D25" s="6">
        <v>16590</v>
      </c>
      <c r="E25" s="6">
        <v>13460</v>
      </c>
      <c r="F25" s="6">
        <v>2955</v>
      </c>
      <c r="G25" s="6">
        <v>180</v>
      </c>
      <c r="H25" s="7">
        <v>0.81</v>
      </c>
      <c r="I25" s="7">
        <v>0.18</v>
      </c>
      <c r="J25" s="15">
        <v>0.01</v>
      </c>
    </row>
    <row r="26" spans="1:10" x14ac:dyDescent="0.35">
      <c r="A26" s="5" t="s">
        <v>195</v>
      </c>
      <c r="B26" s="6">
        <v>9805</v>
      </c>
      <c r="C26" s="7">
        <v>0.02</v>
      </c>
      <c r="D26" s="6">
        <v>11335</v>
      </c>
      <c r="E26" s="6">
        <v>8490</v>
      </c>
      <c r="F26" s="6">
        <v>2720</v>
      </c>
      <c r="G26" s="6">
        <v>120</v>
      </c>
      <c r="H26" s="7">
        <v>0.75</v>
      </c>
      <c r="I26" s="7">
        <v>0.24</v>
      </c>
      <c r="J26" s="15">
        <v>0.01</v>
      </c>
    </row>
    <row r="27" spans="1:10" x14ac:dyDescent="0.35">
      <c r="A27" s="5" t="s">
        <v>196</v>
      </c>
      <c r="B27" s="6">
        <v>7980</v>
      </c>
      <c r="C27" s="7">
        <v>0.01</v>
      </c>
      <c r="D27" s="6">
        <v>12985</v>
      </c>
      <c r="E27" s="6">
        <v>8885</v>
      </c>
      <c r="F27" s="6">
        <v>3865</v>
      </c>
      <c r="G27" s="6">
        <v>235</v>
      </c>
      <c r="H27" s="7">
        <v>0.68</v>
      </c>
      <c r="I27" s="7">
        <v>0.3</v>
      </c>
      <c r="J27" s="15">
        <v>0.02</v>
      </c>
    </row>
    <row r="28" spans="1:10" x14ac:dyDescent="0.35">
      <c r="A28" s="5" t="s">
        <v>197</v>
      </c>
      <c r="B28" s="6">
        <v>5190</v>
      </c>
      <c r="C28" s="7">
        <v>0.01</v>
      </c>
      <c r="D28" s="6">
        <v>7265</v>
      </c>
      <c r="E28" s="6">
        <v>5195</v>
      </c>
      <c r="F28" s="6">
        <v>1935</v>
      </c>
      <c r="G28" s="6">
        <v>135</v>
      </c>
      <c r="H28" s="7">
        <v>0.72</v>
      </c>
      <c r="I28" s="7">
        <v>0.27</v>
      </c>
      <c r="J28" s="15">
        <v>0.02</v>
      </c>
    </row>
    <row r="29" spans="1:10" x14ac:dyDescent="0.35">
      <c r="A29" s="5" t="s">
        <v>198</v>
      </c>
      <c r="B29" s="6">
        <v>13610</v>
      </c>
      <c r="C29" s="7">
        <v>0.02</v>
      </c>
      <c r="D29" s="6">
        <v>6530</v>
      </c>
      <c r="E29" s="6">
        <v>4035</v>
      </c>
      <c r="F29" s="6">
        <v>2215</v>
      </c>
      <c r="G29" s="6">
        <v>280</v>
      </c>
      <c r="H29" s="7">
        <v>0.62</v>
      </c>
      <c r="I29" s="7">
        <v>0.34</v>
      </c>
      <c r="J29" s="15">
        <v>0.04</v>
      </c>
    </row>
    <row r="30" spans="1:10" x14ac:dyDescent="0.35">
      <c r="A30" s="5" t="s">
        <v>199</v>
      </c>
      <c r="B30" s="6">
        <v>5985</v>
      </c>
      <c r="C30" s="7">
        <v>0.01</v>
      </c>
      <c r="D30" s="6">
        <v>8085</v>
      </c>
      <c r="E30" s="6">
        <v>4755</v>
      </c>
      <c r="F30" s="6">
        <v>3160</v>
      </c>
      <c r="G30" s="6">
        <v>170</v>
      </c>
      <c r="H30" s="7">
        <v>0.59</v>
      </c>
      <c r="I30" s="7">
        <v>0.39</v>
      </c>
      <c r="J30" s="15">
        <v>0.02</v>
      </c>
    </row>
    <row r="31" spans="1:10" x14ac:dyDescent="0.35">
      <c r="A31" s="5" t="s">
        <v>200</v>
      </c>
      <c r="B31" s="6">
        <v>10080</v>
      </c>
      <c r="C31" s="7">
        <v>0.02</v>
      </c>
      <c r="D31" s="6">
        <v>6980</v>
      </c>
      <c r="E31" s="6">
        <v>4540</v>
      </c>
      <c r="F31" s="6">
        <v>2280</v>
      </c>
      <c r="G31" s="6">
        <v>160</v>
      </c>
      <c r="H31" s="7">
        <v>0.65</v>
      </c>
      <c r="I31" s="7">
        <v>0.33</v>
      </c>
      <c r="J31" s="15">
        <v>0.02</v>
      </c>
    </row>
    <row r="32" spans="1:10" x14ac:dyDescent="0.35">
      <c r="A32" s="5" t="s">
        <v>201</v>
      </c>
      <c r="B32" s="6">
        <v>13520</v>
      </c>
      <c r="C32" s="7">
        <v>0.02</v>
      </c>
      <c r="D32" s="6">
        <v>9300</v>
      </c>
      <c r="E32" s="6">
        <v>5465</v>
      </c>
      <c r="F32" s="6">
        <v>3600</v>
      </c>
      <c r="G32" s="6">
        <v>235</v>
      </c>
      <c r="H32" s="7">
        <v>0.59</v>
      </c>
      <c r="I32" s="7">
        <v>0.39</v>
      </c>
      <c r="J32" s="15">
        <v>0.03</v>
      </c>
    </row>
    <row r="33" spans="1:10" x14ac:dyDescent="0.35">
      <c r="A33" s="5" t="s">
        <v>202</v>
      </c>
      <c r="B33" s="6">
        <v>5525</v>
      </c>
      <c r="C33" s="7">
        <v>0.01</v>
      </c>
      <c r="D33" s="6">
        <v>10030</v>
      </c>
      <c r="E33" s="6">
        <v>5785</v>
      </c>
      <c r="F33" s="6">
        <v>4005</v>
      </c>
      <c r="G33" s="6">
        <v>240</v>
      </c>
      <c r="H33" s="7">
        <v>0.57999999999999996</v>
      </c>
      <c r="I33" s="7">
        <v>0.4</v>
      </c>
      <c r="J33" s="15">
        <v>0.02</v>
      </c>
    </row>
    <row r="34" spans="1:10" x14ac:dyDescent="0.35">
      <c r="A34" s="5" t="s">
        <v>203</v>
      </c>
      <c r="B34" s="6">
        <v>4745</v>
      </c>
      <c r="C34" s="7">
        <v>0.01</v>
      </c>
      <c r="D34" s="6">
        <v>9405</v>
      </c>
      <c r="E34" s="6">
        <v>5760</v>
      </c>
      <c r="F34" s="6">
        <v>3445</v>
      </c>
      <c r="G34" s="6">
        <v>200</v>
      </c>
      <c r="H34" s="7">
        <v>0.61</v>
      </c>
      <c r="I34" s="7">
        <v>0.37</v>
      </c>
      <c r="J34" s="15">
        <v>0.02</v>
      </c>
    </row>
    <row r="35" spans="1:10" x14ac:dyDescent="0.35">
      <c r="A35" s="5" t="s">
        <v>204</v>
      </c>
      <c r="B35" s="6">
        <v>5475</v>
      </c>
      <c r="C35" s="7">
        <v>0.01</v>
      </c>
      <c r="D35" s="6">
        <v>7820</v>
      </c>
      <c r="E35" s="6">
        <v>5220</v>
      </c>
      <c r="F35" s="6">
        <v>2440</v>
      </c>
      <c r="G35" s="6">
        <v>160</v>
      </c>
      <c r="H35" s="7">
        <v>0.67</v>
      </c>
      <c r="I35" s="7">
        <v>0.31</v>
      </c>
      <c r="J35" s="15">
        <v>0.02</v>
      </c>
    </row>
    <row r="36" spans="1:10" x14ac:dyDescent="0.35">
      <c r="A36" s="5" t="s">
        <v>205</v>
      </c>
      <c r="B36" s="6">
        <v>17485</v>
      </c>
      <c r="C36" s="7">
        <v>0.03</v>
      </c>
      <c r="D36" s="6">
        <v>16235</v>
      </c>
      <c r="E36" s="6">
        <v>12650</v>
      </c>
      <c r="F36" s="6">
        <v>2220</v>
      </c>
      <c r="G36" s="6">
        <v>1365</v>
      </c>
      <c r="H36" s="7">
        <v>0.78</v>
      </c>
      <c r="I36" s="7">
        <v>0.14000000000000001</v>
      </c>
      <c r="J36" s="15">
        <v>0.08</v>
      </c>
    </row>
    <row r="37" spans="1:10" x14ac:dyDescent="0.35">
      <c r="A37" s="5" t="s">
        <v>206</v>
      </c>
      <c r="B37" s="6">
        <v>6735</v>
      </c>
      <c r="C37" s="7">
        <v>0.01</v>
      </c>
      <c r="D37" s="6">
        <v>8530</v>
      </c>
      <c r="E37" s="6">
        <v>6555</v>
      </c>
      <c r="F37" s="6">
        <v>1715</v>
      </c>
      <c r="G37" s="6">
        <v>260</v>
      </c>
      <c r="H37" s="7">
        <v>0.77</v>
      </c>
      <c r="I37" s="7">
        <v>0.2</v>
      </c>
      <c r="J37" s="15">
        <v>0.03</v>
      </c>
    </row>
    <row r="38" spans="1:10" x14ac:dyDescent="0.35">
      <c r="A38" s="5" t="s">
        <v>207</v>
      </c>
      <c r="B38" s="6">
        <v>7205</v>
      </c>
      <c r="C38" s="7">
        <v>0.01</v>
      </c>
      <c r="D38" s="6">
        <v>7565</v>
      </c>
      <c r="E38" s="6">
        <v>5185</v>
      </c>
      <c r="F38" s="6">
        <v>1760</v>
      </c>
      <c r="G38" s="6">
        <v>620</v>
      </c>
      <c r="H38" s="7">
        <v>0.69</v>
      </c>
      <c r="I38" s="7">
        <v>0.23</v>
      </c>
      <c r="J38" s="15">
        <v>0.08</v>
      </c>
    </row>
    <row r="39" spans="1:10" x14ac:dyDescent="0.35">
      <c r="A39" s="5" t="s">
        <v>208</v>
      </c>
      <c r="B39" s="6">
        <v>5270</v>
      </c>
      <c r="C39" s="7">
        <v>0.01</v>
      </c>
      <c r="D39" s="6">
        <v>5195</v>
      </c>
      <c r="E39" s="6">
        <v>3460</v>
      </c>
      <c r="F39" s="6">
        <v>1295</v>
      </c>
      <c r="G39" s="6">
        <v>435</v>
      </c>
      <c r="H39" s="7">
        <v>0.67</v>
      </c>
      <c r="I39" s="7">
        <v>0.25</v>
      </c>
      <c r="J39" s="15">
        <v>0.08</v>
      </c>
    </row>
    <row r="40" spans="1:10" x14ac:dyDescent="0.35">
      <c r="A40" s="5" t="s">
        <v>209</v>
      </c>
      <c r="B40" s="6">
        <v>5295</v>
      </c>
      <c r="C40" s="7">
        <v>0.01</v>
      </c>
      <c r="D40" s="6">
        <v>4075</v>
      </c>
      <c r="E40" s="6">
        <v>2695</v>
      </c>
      <c r="F40" s="6">
        <v>985</v>
      </c>
      <c r="G40" s="6">
        <v>395</v>
      </c>
      <c r="H40" s="7">
        <v>0.66</v>
      </c>
      <c r="I40" s="7">
        <v>0.24</v>
      </c>
      <c r="J40" s="15">
        <v>0.1</v>
      </c>
    </row>
    <row r="41" spans="1:10" x14ac:dyDescent="0.35">
      <c r="A41" s="5" t="s">
        <v>210</v>
      </c>
      <c r="B41" s="6">
        <v>5710</v>
      </c>
      <c r="C41" s="7">
        <v>0.01</v>
      </c>
      <c r="D41" s="6">
        <v>5435</v>
      </c>
      <c r="E41" s="6">
        <v>3480</v>
      </c>
      <c r="F41" s="6">
        <v>1280</v>
      </c>
      <c r="G41" s="6">
        <v>675</v>
      </c>
      <c r="H41" s="7">
        <v>0.64</v>
      </c>
      <c r="I41" s="7">
        <v>0.24</v>
      </c>
      <c r="J41" s="15">
        <v>0.12</v>
      </c>
    </row>
    <row r="42" spans="1:10" x14ac:dyDescent="0.35">
      <c r="A42" s="5" t="s">
        <v>211</v>
      </c>
      <c r="B42" s="6">
        <v>4165</v>
      </c>
      <c r="C42" s="7">
        <v>0.01</v>
      </c>
      <c r="D42" s="6">
        <v>3645</v>
      </c>
      <c r="E42" s="6">
        <v>2340</v>
      </c>
      <c r="F42" s="6">
        <v>940</v>
      </c>
      <c r="G42" s="6">
        <v>365</v>
      </c>
      <c r="H42" s="7">
        <v>0.64</v>
      </c>
      <c r="I42" s="7">
        <v>0.26</v>
      </c>
      <c r="J42" s="15">
        <v>0.1</v>
      </c>
    </row>
    <row r="43" spans="1:10" x14ac:dyDescent="0.35">
      <c r="A43" s="5" t="s">
        <v>212</v>
      </c>
      <c r="B43" s="6">
        <v>7220</v>
      </c>
      <c r="C43" s="7">
        <v>0.01</v>
      </c>
      <c r="D43" s="6">
        <v>4335</v>
      </c>
      <c r="E43" s="6">
        <v>2890</v>
      </c>
      <c r="F43" s="6">
        <v>1010</v>
      </c>
      <c r="G43" s="6">
        <v>435</v>
      </c>
      <c r="H43" s="7">
        <v>0.67</v>
      </c>
      <c r="I43" s="7">
        <v>0.23</v>
      </c>
      <c r="J43" s="15">
        <v>0.1</v>
      </c>
    </row>
    <row r="44" spans="1:10" x14ac:dyDescent="0.35">
      <c r="A44" s="5" t="s">
        <v>213</v>
      </c>
      <c r="B44" s="6">
        <v>9055</v>
      </c>
      <c r="C44" s="7">
        <v>0.02</v>
      </c>
      <c r="D44" s="6">
        <v>5085</v>
      </c>
      <c r="E44" s="6">
        <v>3515</v>
      </c>
      <c r="F44" s="6">
        <v>1265</v>
      </c>
      <c r="G44" s="6">
        <v>305</v>
      </c>
      <c r="H44" s="7">
        <v>0.69</v>
      </c>
      <c r="I44" s="7">
        <v>0.25</v>
      </c>
      <c r="J44" s="15">
        <v>0.06</v>
      </c>
    </row>
    <row r="45" spans="1:10" x14ac:dyDescent="0.35">
      <c r="A45" s="5" t="s">
        <v>214</v>
      </c>
      <c r="B45" s="6">
        <v>5875</v>
      </c>
      <c r="C45" s="7">
        <v>0.01</v>
      </c>
      <c r="D45" s="6">
        <v>5680</v>
      </c>
      <c r="E45" s="6">
        <v>3735</v>
      </c>
      <c r="F45" s="6">
        <v>1655</v>
      </c>
      <c r="G45" s="6">
        <v>290</v>
      </c>
      <c r="H45" s="7">
        <v>0.66</v>
      </c>
      <c r="I45" s="7">
        <v>0.28999999999999998</v>
      </c>
      <c r="J45" s="15">
        <v>0.05</v>
      </c>
    </row>
    <row r="46" spans="1:10" x14ac:dyDescent="0.35">
      <c r="A46" s="5" t="s">
        <v>215</v>
      </c>
      <c r="B46" s="6">
        <v>5220</v>
      </c>
      <c r="C46" s="7">
        <v>0.01</v>
      </c>
      <c r="D46" s="6">
        <v>5210</v>
      </c>
      <c r="E46" s="6">
        <v>2890</v>
      </c>
      <c r="F46" s="6">
        <v>2020</v>
      </c>
      <c r="G46" s="6">
        <v>305</v>
      </c>
      <c r="H46" s="7">
        <v>0.55000000000000004</v>
      </c>
      <c r="I46" s="7">
        <v>0.39</v>
      </c>
      <c r="J46" s="15">
        <v>0.06</v>
      </c>
    </row>
    <row r="47" spans="1:10" x14ac:dyDescent="0.35">
      <c r="A47" s="5" t="s">
        <v>216</v>
      </c>
      <c r="B47" s="6">
        <v>6480</v>
      </c>
      <c r="C47" s="7">
        <v>0.01</v>
      </c>
      <c r="D47" s="6">
        <v>7330</v>
      </c>
      <c r="E47" s="6">
        <v>4315</v>
      </c>
      <c r="F47" s="6">
        <v>2500</v>
      </c>
      <c r="G47" s="6">
        <v>515</v>
      </c>
      <c r="H47" s="7">
        <v>0.59</v>
      </c>
      <c r="I47" s="7">
        <v>0.34</v>
      </c>
      <c r="J47" s="15">
        <v>7.0000000000000007E-2</v>
      </c>
    </row>
    <row r="48" spans="1:10" x14ac:dyDescent="0.35">
      <c r="A48" s="5" t="s">
        <v>217</v>
      </c>
      <c r="B48" s="6">
        <v>16350</v>
      </c>
      <c r="C48" s="7">
        <v>0.03</v>
      </c>
      <c r="D48" s="6">
        <v>6830</v>
      </c>
      <c r="E48" s="6">
        <v>4380</v>
      </c>
      <c r="F48" s="6">
        <v>2210</v>
      </c>
      <c r="G48" s="6">
        <v>245</v>
      </c>
      <c r="H48" s="7">
        <v>0.64</v>
      </c>
      <c r="I48" s="7">
        <v>0.32</v>
      </c>
      <c r="J48" s="15">
        <v>0.04</v>
      </c>
    </row>
    <row r="49" spans="1:10" x14ac:dyDescent="0.35">
      <c r="A49" s="5" t="s">
        <v>218</v>
      </c>
      <c r="B49" s="6">
        <v>7300</v>
      </c>
      <c r="C49" s="7">
        <v>0.01</v>
      </c>
      <c r="D49" s="6">
        <v>9240</v>
      </c>
      <c r="E49" s="6">
        <v>7635</v>
      </c>
      <c r="F49" s="6">
        <v>1490</v>
      </c>
      <c r="G49" s="6">
        <v>115</v>
      </c>
      <c r="H49" s="7">
        <v>0.83</v>
      </c>
      <c r="I49" s="7">
        <v>0.16</v>
      </c>
      <c r="J49" s="15">
        <v>0.01</v>
      </c>
    </row>
    <row r="50" spans="1:10" x14ac:dyDescent="0.35">
      <c r="A50" s="5" t="s">
        <v>219</v>
      </c>
      <c r="B50" s="6">
        <v>6850</v>
      </c>
      <c r="C50" s="7">
        <v>0.01</v>
      </c>
      <c r="D50" s="6">
        <v>12715</v>
      </c>
      <c r="E50" s="6">
        <v>9785</v>
      </c>
      <c r="F50" s="6">
        <v>2590</v>
      </c>
      <c r="G50" s="6">
        <v>335</v>
      </c>
      <c r="H50" s="7">
        <v>0.77</v>
      </c>
      <c r="I50" s="7">
        <v>0.2</v>
      </c>
      <c r="J50" s="15">
        <v>0.03</v>
      </c>
    </row>
    <row r="51" spans="1:10" x14ac:dyDescent="0.35">
      <c r="A51" s="5" t="s">
        <v>220</v>
      </c>
      <c r="B51" s="6">
        <v>5855</v>
      </c>
      <c r="C51" s="7">
        <v>0.01</v>
      </c>
      <c r="D51" s="6">
        <v>10950</v>
      </c>
      <c r="E51" s="6">
        <v>7760</v>
      </c>
      <c r="F51" s="6">
        <v>2855</v>
      </c>
      <c r="G51" s="6">
        <v>335</v>
      </c>
      <c r="H51" s="7">
        <v>0.71</v>
      </c>
      <c r="I51" s="7">
        <v>0.26</v>
      </c>
      <c r="J51" s="15">
        <v>0.03</v>
      </c>
    </row>
    <row r="52" spans="1:10" x14ac:dyDescent="0.35">
      <c r="A52" s="5" t="s">
        <v>221</v>
      </c>
      <c r="B52" s="6">
        <v>5055</v>
      </c>
      <c r="C52" s="7">
        <v>0.01</v>
      </c>
      <c r="D52" s="6">
        <v>7335</v>
      </c>
      <c r="E52" s="6">
        <v>5220</v>
      </c>
      <c r="F52" s="6">
        <v>1875</v>
      </c>
      <c r="G52" s="6">
        <v>240</v>
      </c>
      <c r="H52" s="7">
        <v>0.71</v>
      </c>
      <c r="I52" s="7">
        <v>0.26</v>
      </c>
      <c r="J52" s="15">
        <v>0.03</v>
      </c>
    </row>
    <row r="53" spans="1:10" x14ac:dyDescent="0.35">
      <c r="A53" s="5" t="s">
        <v>222</v>
      </c>
      <c r="B53" s="6">
        <v>10925</v>
      </c>
      <c r="C53" s="7">
        <v>0.02</v>
      </c>
      <c r="D53" s="6">
        <v>5605</v>
      </c>
      <c r="E53" s="6">
        <v>3665</v>
      </c>
      <c r="F53" s="6">
        <v>1690</v>
      </c>
      <c r="G53" s="6">
        <v>250</v>
      </c>
      <c r="H53" s="7">
        <v>0.65</v>
      </c>
      <c r="I53" s="7">
        <v>0.3</v>
      </c>
      <c r="J53" s="15">
        <v>0.04</v>
      </c>
    </row>
    <row r="54" spans="1:10" x14ac:dyDescent="0.35">
      <c r="A54" s="5" t="s">
        <v>223</v>
      </c>
      <c r="B54" s="6">
        <v>4320</v>
      </c>
      <c r="C54" s="7">
        <v>0.01</v>
      </c>
      <c r="D54" s="6">
        <v>3580</v>
      </c>
      <c r="E54" s="6">
        <v>1840</v>
      </c>
      <c r="F54" s="6">
        <v>1670</v>
      </c>
      <c r="G54" s="6">
        <v>70</v>
      </c>
      <c r="H54" s="7">
        <v>0.51</v>
      </c>
      <c r="I54" s="7">
        <v>0.47</v>
      </c>
      <c r="J54" s="15">
        <v>0.02</v>
      </c>
    </row>
    <row r="55" spans="1:10" x14ac:dyDescent="0.35">
      <c r="A55" s="5" t="s">
        <v>224</v>
      </c>
      <c r="B55" s="6">
        <v>5910</v>
      </c>
      <c r="C55" s="7">
        <v>0.01</v>
      </c>
      <c r="D55" s="6">
        <v>4845</v>
      </c>
      <c r="E55" s="6">
        <v>2300</v>
      </c>
      <c r="F55" s="6">
        <v>2465</v>
      </c>
      <c r="G55" s="6">
        <v>80</v>
      </c>
      <c r="H55" s="7">
        <v>0.47</v>
      </c>
      <c r="I55" s="7">
        <v>0.51</v>
      </c>
      <c r="J55" s="15">
        <v>0.02</v>
      </c>
    </row>
    <row r="56" spans="1:10" x14ac:dyDescent="0.35">
      <c r="A56" s="5" t="s">
        <v>225</v>
      </c>
      <c r="B56" s="6">
        <v>6360</v>
      </c>
      <c r="C56" s="7">
        <v>0.01</v>
      </c>
      <c r="D56" s="6">
        <v>4270</v>
      </c>
      <c r="E56" s="6">
        <v>2390</v>
      </c>
      <c r="F56" s="6">
        <v>1800</v>
      </c>
      <c r="G56" s="6">
        <v>80</v>
      </c>
      <c r="H56" s="7">
        <v>0.56000000000000005</v>
      </c>
      <c r="I56" s="7">
        <v>0.42</v>
      </c>
      <c r="J56" s="15">
        <v>0.02</v>
      </c>
    </row>
    <row r="57" spans="1:10" x14ac:dyDescent="0.35">
      <c r="A57" s="5" t="s">
        <v>226</v>
      </c>
      <c r="B57" s="6">
        <v>5200</v>
      </c>
      <c r="C57" s="7">
        <v>0.01</v>
      </c>
      <c r="D57" s="6">
        <v>11085</v>
      </c>
      <c r="E57" s="6">
        <v>6250</v>
      </c>
      <c r="F57" s="6">
        <v>4685</v>
      </c>
      <c r="G57" s="6">
        <v>150</v>
      </c>
      <c r="H57" s="7">
        <v>0.56000000000000005</v>
      </c>
      <c r="I57" s="7">
        <v>0.42</v>
      </c>
      <c r="J57" s="15">
        <v>0.01</v>
      </c>
    </row>
    <row r="58" spans="1:10" x14ac:dyDescent="0.35">
      <c r="A58" s="5" t="s">
        <v>227</v>
      </c>
      <c r="B58" s="6">
        <v>4080</v>
      </c>
      <c r="C58" s="7">
        <v>0.01</v>
      </c>
      <c r="D58" s="6">
        <v>7960</v>
      </c>
      <c r="E58" s="6">
        <v>4520</v>
      </c>
      <c r="F58" s="6">
        <v>3345</v>
      </c>
      <c r="G58" s="6">
        <v>95</v>
      </c>
      <c r="H58" s="7">
        <v>0.56999999999999995</v>
      </c>
      <c r="I58" s="7">
        <v>0.42</v>
      </c>
      <c r="J58" s="15">
        <v>0.01</v>
      </c>
    </row>
    <row r="59" spans="1:10" x14ac:dyDescent="0.35">
      <c r="A59" s="5" t="s">
        <v>228</v>
      </c>
      <c r="B59" s="6">
        <v>4470</v>
      </c>
      <c r="C59" s="7">
        <v>0.01</v>
      </c>
      <c r="D59" s="6">
        <v>6255</v>
      </c>
      <c r="E59" s="6">
        <v>3240</v>
      </c>
      <c r="F59" s="6">
        <v>2920</v>
      </c>
      <c r="G59" s="6">
        <v>95</v>
      </c>
      <c r="H59" s="7">
        <v>0.52</v>
      </c>
      <c r="I59" s="7">
        <v>0.47</v>
      </c>
      <c r="J59" s="15">
        <v>0.02</v>
      </c>
    </row>
    <row r="60" spans="1:10" x14ac:dyDescent="0.35">
      <c r="A60" s="5" t="s">
        <v>229</v>
      </c>
      <c r="B60" s="6">
        <v>5400</v>
      </c>
      <c r="C60" s="7">
        <v>0.01</v>
      </c>
      <c r="D60" s="6">
        <v>7015</v>
      </c>
      <c r="E60" s="6">
        <v>3885</v>
      </c>
      <c r="F60" s="6">
        <v>2965</v>
      </c>
      <c r="G60" s="6">
        <v>165</v>
      </c>
      <c r="H60" s="7">
        <v>0.55000000000000004</v>
      </c>
      <c r="I60" s="7">
        <v>0.42</v>
      </c>
      <c r="J60" s="15">
        <v>0.02</v>
      </c>
    </row>
    <row r="61" spans="1:10" x14ac:dyDescent="0.35">
      <c r="A61" s="5" t="s">
        <v>230</v>
      </c>
      <c r="B61" s="6">
        <v>4860</v>
      </c>
      <c r="C61" s="7">
        <v>0.01</v>
      </c>
      <c r="D61" s="6">
        <v>5615</v>
      </c>
      <c r="E61" s="6">
        <v>3330</v>
      </c>
      <c r="F61" s="6">
        <v>2135</v>
      </c>
      <c r="G61" s="6">
        <v>145</v>
      </c>
      <c r="H61" s="7">
        <v>0.59</v>
      </c>
      <c r="I61" s="7">
        <v>0.38</v>
      </c>
      <c r="J61" s="15">
        <v>0.03</v>
      </c>
    </row>
    <row r="62" spans="1:10" x14ac:dyDescent="0.35">
      <c r="A62" s="5" t="s">
        <v>231</v>
      </c>
      <c r="B62" s="6">
        <v>4705</v>
      </c>
      <c r="C62" s="7">
        <v>0.01</v>
      </c>
      <c r="D62" s="6">
        <v>5745</v>
      </c>
      <c r="E62" s="6">
        <v>3340</v>
      </c>
      <c r="F62" s="6">
        <v>2315</v>
      </c>
      <c r="G62" s="6">
        <v>90</v>
      </c>
      <c r="H62" s="7">
        <v>0.57999999999999996</v>
      </c>
      <c r="I62" s="7">
        <v>0.4</v>
      </c>
      <c r="J62" s="15">
        <v>0.02</v>
      </c>
    </row>
    <row r="63" spans="1:10" x14ac:dyDescent="0.35">
      <c r="A63" s="5" t="s">
        <v>232</v>
      </c>
      <c r="B63" s="6">
        <v>3980</v>
      </c>
      <c r="C63" s="7">
        <v>0.01</v>
      </c>
      <c r="D63" s="6">
        <v>4720</v>
      </c>
      <c r="E63" s="6">
        <v>2720</v>
      </c>
      <c r="F63" s="6">
        <v>1805</v>
      </c>
      <c r="G63" s="6">
        <v>195</v>
      </c>
      <c r="H63" s="7">
        <v>0.57999999999999996</v>
      </c>
      <c r="I63" s="7">
        <v>0.38</v>
      </c>
      <c r="J63" s="15">
        <v>0.04</v>
      </c>
    </row>
    <row r="64" spans="1:10" x14ac:dyDescent="0.35">
      <c r="A64" s="5" t="s">
        <v>233</v>
      </c>
      <c r="B64" s="6">
        <v>3970</v>
      </c>
      <c r="C64" s="7">
        <v>0.01</v>
      </c>
      <c r="D64" s="6">
        <v>4395</v>
      </c>
      <c r="E64" s="6">
        <v>2640</v>
      </c>
      <c r="F64" s="6">
        <v>1695</v>
      </c>
      <c r="G64" s="6">
        <v>60</v>
      </c>
      <c r="H64" s="7">
        <v>0.6</v>
      </c>
      <c r="I64" s="7">
        <v>0.39</v>
      </c>
      <c r="J64" s="15">
        <v>0.01</v>
      </c>
    </row>
    <row r="65" spans="1:10" x14ac:dyDescent="0.35">
      <c r="A65" s="5" t="s">
        <v>234</v>
      </c>
      <c r="B65" s="6">
        <v>3730</v>
      </c>
      <c r="C65" s="7">
        <v>0.01</v>
      </c>
      <c r="D65" s="6">
        <v>3930</v>
      </c>
      <c r="E65" s="6">
        <v>2230</v>
      </c>
      <c r="F65" s="6">
        <v>1655</v>
      </c>
      <c r="G65" s="6">
        <v>45</v>
      </c>
      <c r="H65" s="7">
        <v>0.56999999999999995</v>
      </c>
      <c r="I65" s="7">
        <v>0.42</v>
      </c>
      <c r="J65" s="15">
        <v>0.01</v>
      </c>
    </row>
    <row r="66" spans="1:10" x14ac:dyDescent="0.35">
      <c r="A66" s="5" t="s">
        <v>235</v>
      </c>
      <c r="B66" s="6">
        <v>2900</v>
      </c>
      <c r="C66" s="7">
        <v>0.01</v>
      </c>
      <c r="D66" s="6">
        <v>2890</v>
      </c>
      <c r="E66" s="6">
        <v>1720</v>
      </c>
      <c r="F66" s="6">
        <v>1140</v>
      </c>
      <c r="G66" s="6">
        <v>30</v>
      </c>
      <c r="H66" s="7">
        <v>0.6</v>
      </c>
      <c r="I66" s="7">
        <v>0.39</v>
      </c>
      <c r="J66" s="15">
        <v>0.01</v>
      </c>
    </row>
    <row r="67" spans="1:10" x14ac:dyDescent="0.35">
      <c r="A67" s="5" t="s">
        <v>236</v>
      </c>
      <c r="B67" s="6">
        <v>4350</v>
      </c>
      <c r="C67" s="7">
        <v>0.01</v>
      </c>
      <c r="D67" s="6">
        <v>4135</v>
      </c>
      <c r="E67" s="6">
        <v>2505</v>
      </c>
      <c r="F67" s="6">
        <v>1600</v>
      </c>
      <c r="G67" s="6">
        <v>30</v>
      </c>
      <c r="H67" s="7">
        <v>0.61</v>
      </c>
      <c r="I67" s="7">
        <v>0.39</v>
      </c>
      <c r="J67" s="15">
        <v>0.01</v>
      </c>
    </row>
    <row r="68" spans="1:10" x14ac:dyDescent="0.35">
      <c r="A68" s="5" t="s">
        <v>237</v>
      </c>
      <c r="B68" s="6">
        <v>5245</v>
      </c>
      <c r="C68" s="7">
        <v>0.01</v>
      </c>
      <c r="D68" s="6">
        <v>4135</v>
      </c>
      <c r="E68" s="6">
        <v>2175</v>
      </c>
      <c r="F68" s="6">
        <v>1920</v>
      </c>
      <c r="G68" s="6">
        <v>40</v>
      </c>
      <c r="H68" s="7">
        <v>0.53</v>
      </c>
      <c r="I68" s="7">
        <v>0.46</v>
      </c>
      <c r="J68" s="15">
        <v>0.01</v>
      </c>
    </row>
    <row r="69" spans="1:10" x14ac:dyDescent="0.35">
      <c r="A69" s="5" t="s">
        <v>238</v>
      </c>
      <c r="B69" s="6">
        <v>5570</v>
      </c>
      <c r="C69" s="7">
        <v>0.01</v>
      </c>
      <c r="D69" s="6">
        <v>5605</v>
      </c>
      <c r="E69" s="6">
        <v>3740</v>
      </c>
      <c r="F69" s="6">
        <v>1660</v>
      </c>
      <c r="G69" s="6">
        <v>205</v>
      </c>
      <c r="H69" s="7">
        <v>0.67</v>
      </c>
      <c r="I69" s="7">
        <v>0.3</v>
      </c>
      <c r="J69" s="15">
        <v>0.04</v>
      </c>
    </row>
    <row r="70" spans="1:10" x14ac:dyDescent="0.35">
      <c r="A70" s="5" t="s">
        <v>239</v>
      </c>
      <c r="B70" s="6">
        <v>4520</v>
      </c>
      <c r="C70" s="7">
        <v>0.01</v>
      </c>
      <c r="D70" s="6">
        <v>5310</v>
      </c>
      <c r="E70" s="6">
        <v>3415</v>
      </c>
      <c r="F70" s="6">
        <v>1835</v>
      </c>
      <c r="G70" s="6">
        <v>60</v>
      </c>
      <c r="H70" s="7">
        <v>0.64</v>
      </c>
      <c r="I70" s="7">
        <v>0.35</v>
      </c>
      <c r="J70" s="15">
        <v>0.01</v>
      </c>
    </row>
    <row r="71" spans="1:10" x14ac:dyDescent="0.35">
      <c r="A71" s="5" t="s">
        <v>240</v>
      </c>
      <c r="B71" s="6">
        <v>4650</v>
      </c>
      <c r="C71" s="7">
        <v>0.01</v>
      </c>
      <c r="D71" s="6">
        <v>4200</v>
      </c>
      <c r="E71" s="6">
        <v>2620</v>
      </c>
      <c r="F71" s="6">
        <v>1535</v>
      </c>
      <c r="G71" s="6">
        <v>45</v>
      </c>
      <c r="H71" s="7">
        <v>0.62</v>
      </c>
      <c r="I71" s="7">
        <v>0.37</v>
      </c>
      <c r="J71" s="15">
        <v>0.01</v>
      </c>
    </row>
    <row r="72" spans="1:10" x14ac:dyDescent="0.35">
      <c r="A72" s="5" t="s">
        <v>241</v>
      </c>
      <c r="B72" s="6">
        <v>4965</v>
      </c>
      <c r="C72" s="7">
        <v>0.01</v>
      </c>
      <c r="D72" s="6">
        <v>4435</v>
      </c>
      <c r="E72" s="6">
        <v>2840</v>
      </c>
      <c r="F72" s="6">
        <v>1505</v>
      </c>
      <c r="G72" s="6">
        <v>95</v>
      </c>
      <c r="H72" s="7">
        <v>0.64</v>
      </c>
      <c r="I72" s="7">
        <v>0.34</v>
      </c>
      <c r="J72" s="15">
        <v>0.02</v>
      </c>
    </row>
    <row r="73" spans="1:10" x14ac:dyDescent="0.35">
      <c r="A73" s="5" t="s">
        <v>242</v>
      </c>
      <c r="B73" s="6">
        <v>4175</v>
      </c>
      <c r="C73" s="7">
        <v>0.01</v>
      </c>
      <c r="D73" s="6">
        <v>4870</v>
      </c>
      <c r="E73" s="6">
        <v>3220</v>
      </c>
      <c r="F73" s="6">
        <v>1600</v>
      </c>
      <c r="G73" s="6">
        <v>50</v>
      </c>
      <c r="H73" s="7">
        <v>0.66</v>
      </c>
      <c r="I73" s="7">
        <v>0.33</v>
      </c>
      <c r="J73" s="15">
        <v>0.01</v>
      </c>
    </row>
    <row r="74" spans="1:10" x14ac:dyDescent="0.35">
      <c r="A74" s="5" t="s">
        <v>243</v>
      </c>
      <c r="B74" s="6">
        <v>4045</v>
      </c>
      <c r="C74" s="7">
        <v>0.01</v>
      </c>
      <c r="D74" s="6">
        <v>4495</v>
      </c>
      <c r="E74" s="6">
        <v>2890</v>
      </c>
      <c r="F74" s="6">
        <v>1545</v>
      </c>
      <c r="G74" s="6">
        <v>60</v>
      </c>
      <c r="H74" s="7">
        <v>0.64</v>
      </c>
      <c r="I74" s="7">
        <v>0.34</v>
      </c>
      <c r="J74" s="15">
        <v>0.01</v>
      </c>
    </row>
    <row r="75" spans="1:10" x14ac:dyDescent="0.35">
      <c r="A75" s="5" t="s">
        <v>244</v>
      </c>
      <c r="B75" s="6">
        <v>3600</v>
      </c>
      <c r="C75" s="7">
        <v>0.01</v>
      </c>
      <c r="D75" s="6">
        <v>3525</v>
      </c>
      <c r="E75" s="6">
        <v>2380</v>
      </c>
      <c r="F75" s="6">
        <v>1105</v>
      </c>
      <c r="G75" s="6">
        <v>40</v>
      </c>
      <c r="H75" s="7">
        <v>0.68</v>
      </c>
      <c r="I75" s="7">
        <v>0.31</v>
      </c>
      <c r="J75" s="15">
        <v>0.01</v>
      </c>
    </row>
    <row r="76" spans="1:10" x14ac:dyDescent="0.35">
      <c r="A76" s="5" t="s">
        <v>245</v>
      </c>
      <c r="B76" s="6">
        <v>3495</v>
      </c>
      <c r="C76" s="7">
        <v>0.01</v>
      </c>
      <c r="D76" s="6">
        <v>3780</v>
      </c>
      <c r="E76" s="6">
        <v>2475</v>
      </c>
      <c r="F76" s="6">
        <v>1195</v>
      </c>
      <c r="G76" s="6">
        <v>110</v>
      </c>
      <c r="H76" s="7">
        <v>0.65</v>
      </c>
      <c r="I76" s="7">
        <v>0.32</v>
      </c>
      <c r="J76" s="15">
        <v>0.03</v>
      </c>
    </row>
    <row r="77" spans="1:10" x14ac:dyDescent="0.35">
      <c r="A77" s="5" t="s">
        <v>246</v>
      </c>
      <c r="B77" s="6">
        <v>3660</v>
      </c>
      <c r="C77" s="7">
        <v>0.01</v>
      </c>
      <c r="D77" s="6">
        <v>3380</v>
      </c>
      <c r="E77" s="6">
        <v>2235</v>
      </c>
      <c r="F77" s="6">
        <v>1070</v>
      </c>
      <c r="G77" s="6">
        <v>75</v>
      </c>
      <c r="H77" s="7">
        <v>0.66</v>
      </c>
      <c r="I77" s="7">
        <v>0.32</v>
      </c>
      <c r="J77" s="15">
        <v>0.02</v>
      </c>
    </row>
    <row r="78" spans="1:10" x14ac:dyDescent="0.35">
      <c r="A78" s="5" t="s">
        <v>247</v>
      </c>
      <c r="B78" s="6">
        <v>2785</v>
      </c>
      <c r="C78" s="7">
        <v>0.01</v>
      </c>
      <c r="D78" s="6">
        <v>2555</v>
      </c>
      <c r="E78" s="6">
        <v>1675</v>
      </c>
      <c r="F78" s="6">
        <v>830</v>
      </c>
      <c r="G78" s="6">
        <v>50</v>
      </c>
      <c r="H78" s="7">
        <v>0.66</v>
      </c>
      <c r="I78" s="7">
        <v>0.32</v>
      </c>
      <c r="J78" s="15">
        <v>0.02</v>
      </c>
    </row>
    <row r="79" spans="1:10" x14ac:dyDescent="0.35">
      <c r="A79" s="5" t="s">
        <v>248</v>
      </c>
      <c r="B79" s="6">
        <v>3950</v>
      </c>
      <c r="C79" s="7">
        <v>0.01</v>
      </c>
      <c r="D79" s="6">
        <v>3415</v>
      </c>
      <c r="E79" s="6">
        <v>2325</v>
      </c>
      <c r="F79" s="6">
        <v>1035</v>
      </c>
      <c r="G79" s="6">
        <v>55</v>
      </c>
      <c r="H79" s="7">
        <v>0.68</v>
      </c>
      <c r="I79" s="7">
        <v>0.3</v>
      </c>
      <c r="J79" s="15">
        <v>0.02</v>
      </c>
    </row>
    <row r="80" spans="1:10" x14ac:dyDescent="0.35">
      <c r="A80" s="5" t="s">
        <v>249</v>
      </c>
      <c r="B80" s="6">
        <v>4225</v>
      </c>
      <c r="C80" s="7">
        <v>0.01</v>
      </c>
      <c r="D80" s="6">
        <v>4115</v>
      </c>
      <c r="E80" s="6">
        <v>2530</v>
      </c>
      <c r="F80" s="6">
        <v>1530</v>
      </c>
      <c r="G80" s="6">
        <v>60</v>
      </c>
      <c r="H80" s="7">
        <v>0.61</v>
      </c>
      <c r="I80" s="7">
        <v>0.37</v>
      </c>
      <c r="J80" s="15">
        <v>0.01</v>
      </c>
    </row>
    <row r="81" spans="1:10" x14ac:dyDescent="0.35">
      <c r="A81" s="5" t="s">
        <v>250</v>
      </c>
      <c r="B81" s="6">
        <v>3675</v>
      </c>
      <c r="C81" s="7">
        <v>0.01</v>
      </c>
      <c r="D81" s="6">
        <v>3515</v>
      </c>
      <c r="E81" s="6">
        <v>2225</v>
      </c>
      <c r="F81" s="6">
        <v>1230</v>
      </c>
      <c r="G81" s="6">
        <v>60</v>
      </c>
      <c r="H81" s="7">
        <v>0.63</v>
      </c>
      <c r="I81" s="7">
        <v>0.35</v>
      </c>
      <c r="J81" s="15">
        <v>0.02</v>
      </c>
    </row>
    <row r="82" spans="1:10" x14ac:dyDescent="0.35">
      <c r="A82" s="5" t="s">
        <v>251</v>
      </c>
      <c r="B82" s="6">
        <v>3410</v>
      </c>
      <c r="C82" s="7">
        <v>0.01</v>
      </c>
      <c r="D82" s="6">
        <v>3415</v>
      </c>
      <c r="E82" s="6">
        <v>2260</v>
      </c>
      <c r="F82" s="6">
        <v>1100</v>
      </c>
      <c r="G82" s="6">
        <v>50</v>
      </c>
      <c r="H82" s="7">
        <v>0.66</v>
      </c>
      <c r="I82" s="7">
        <v>0.32</v>
      </c>
      <c r="J82" s="15">
        <v>0.02</v>
      </c>
    </row>
    <row r="83" spans="1:10" x14ac:dyDescent="0.35">
      <c r="A83" s="5" t="s">
        <v>252</v>
      </c>
      <c r="B83" s="6">
        <v>3480</v>
      </c>
      <c r="C83" s="7">
        <v>0.01</v>
      </c>
      <c r="D83" s="6">
        <v>3445</v>
      </c>
      <c r="E83" s="6">
        <v>2260</v>
      </c>
      <c r="F83" s="6">
        <v>1130</v>
      </c>
      <c r="G83" s="6">
        <v>55</v>
      </c>
      <c r="H83" s="7">
        <v>0.66</v>
      </c>
      <c r="I83" s="7">
        <v>0.33</v>
      </c>
      <c r="J83" s="15">
        <v>0.02</v>
      </c>
    </row>
    <row r="84" spans="1:10" x14ac:dyDescent="0.35">
      <c r="A84" s="5" t="s">
        <v>253</v>
      </c>
      <c r="B84" s="6">
        <v>4110</v>
      </c>
      <c r="C84" s="7">
        <v>0.01</v>
      </c>
      <c r="D84" s="6">
        <v>4035</v>
      </c>
      <c r="E84" s="6">
        <v>2745</v>
      </c>
      <c r="F84" s="6">
        <v>1205</v>
      </c>
      <c r="G84" s="6">
        <v>90</v>
      </c>
      <c r="H84" s="7">
        <v>0.68</v>
      </c>
      <c r="I84" s="7">
        <v>0.3</v>
      </c>
      <c r="J84" s="15">
        <v>0.02</v>
      </c>
    </row>
    <row r="85" spans="1:10" x14ac:dyDescent="0.35">
      <c r="A85" s="52" t="s">
        <v>254</v>
      </c>
      <c r="B85" s="35">
        <v>19480</v>
      </c>
      <c r="C85" s="26">
        <v>0.04</v>
      </c>
      <c r="D85" s="35">
        <v>17935</v>
      </c>
      <c r="E85" s="35">
        <v>11505</v>
      </c>
      <c r="F85" s="35">
        <v>6080</v>
      </c>
      <c r="G85" s="35">
        <v>350</v>
      </c>
      <c r="H85" s="26">
        <v>0.64</v>
      </c>
      <c r="I85" s="26">
        <v>0.34</v>
      </c>
      <c r="J85" s="34">
        <v>0.02</v>
      </c>
    </row>
    <row r="86" spans="1:10" x14ac:dyDescent="0.35">
      <c r="A86" s="8" t="s">
        <v>255</v>
      </c>
      <c r="B86" s="9">
        <v>128075</v>
      </c>
      <c r="C86" s="10">
        <v>0.23</v>
      </c>
      <c r="D86" s="9">
        <v>120680</v>
      </c>
      <c r="E86" s="9">
        <v>80095</v>
      </c>
      <c r="F86" s="9">
        <v>35375</v>
      </c>
      <c r="G86" s="9">
        <v>5210</v>
      </c>
      <c r="H86" s="10">
        <v>0.66</v>
      </c>
      <c r="I86" s="10">
        <v>0.28999999999999998</v>
      </c>
      <c r="J86" s="16">
        <v>0.04</v>
      </c>
    </row>
    <row r="87" spans="1:10" x14ac:dyDescent="0.35">
      <c r="A87" s="8" t="s">
        <v>256</v>
      </c>
      <c r="B87" s="9">
        <v>118605</v>
      </c>
      <c r="C87" s="10">
        <v>0.22</v>
      </c>
      <c r="D87" s="9">
        <v>112490</v>
      </c>
      <c r="E87" s="9">
        <v>76955</v>
      </c>
      <c r="F87" s="9">
        <v>33480</v>
      </c>
      <c r="G87" s="9">
        <v>2060</v>
      </c>
      <c r="H87" s="10">
        <v>0.68</v>
      </c>
      <c r="I87" s="10">
        <v>0.3</v>
      </c>
      <c r="J87" s="16">
        <v>0.02</v>
      </c>
    </row>
    <row r="88" spans="1:10" x14ac:dyDescent="0.35">
      <c r="A88" s="8" t="s">
        <v>257</v>
      </c>
      <c r="B88" s="9">
        <v>84240</v>
      </c>
      <c r="C88" s="10">
        <v>0.15</v>
      </c>
      <c r="D88" s="9">
        <v>83005</v>
      </c>
      <c r="E88" s="9">
        <v>57485</v>
      </c>
      <c r="F88" s="9">
        <v>20015</v>
      </c>
      <c r="G88" s="9">
        <v>5510</v>
      </c>
      <c r="H88" s="10">
        <v>0.69</v>
      </c>
      <c r="I88" s="10">
        <v>0.24</v>
      </c>
      <c r="J88" s="16">
        <v>7.0000000000000007E-2</v>
      </c>
    </row>
    <row r="89" spans="1:10" x14ac:dyDescent="0.35">
      <c r="A89" s="8" t="s">
        <v>258</v>
      </c>
      <c r="B89" s="9">
        <v>85825</v>
      </c>
      <c r="C89" s="10">
        <v>0.16</v>
      </c>
      <c r="D89" s="9">
        <v>88990</v>
      </c>
      <c r="E89" s="9">
        <v>58425</v>
      </c>
      <c r="F89" s="9">
        <v>27845</v>
      </c>
      <c r="G89" s="9">
        <v>2720</v>
      </c>
      <c r="H89" s="10">
        <v>0.66</v>
      </c>
      <c r="I89" s="10">
        <v>0.31</v>
      </c>
      <c r="J89" s="16">
        <v>0.03</v>
      </c>
    </row>
    <row r="90" spans="1:10" x14ac:dyDescent="0.35">
      <c r="A90" s="8" t="s">
        <v>259</v>
      </c>
      <c r="B90" s="9">
        <v>53260</v>
      </c>
      <c r="C90" s="10">
        <v>0.1</v>
      </c>
      <c r="D90" s="9">
        <v>62395</v>
      </c>
      <c r="E90" s="9">
        <v>36045</v>
      </c>
      <c r="F90" s="9">
        <v>25150</v>
      </c>
      <c r="G90" s="9">
        <v>1200</v>
      </c>
      <c r="H90" s="10">
        <v>0.57999999999999996</v>
      </c>
      <c r="I90" s="10">
        <v>0.4</v>
      </c>
      <c r="J90" s="16">
        <v>0.02</v>
      </c>
    </row>
    <row r="91" spans="1:10" x14ac:dyDescent="0.35">
      <c r="A91" s="8" t="s">
        <v>260</v>
      </c>
      <c r="B91" s="9">
        <v>47745</v>
      </c>
      <c r="C91" s="10">
        <v>0.09</v>
      </c>
      <c r="D91" s="9">
        <v>47595</v>
      </c>
      <c r="E91" s="9">
        <v>30825</v>
      </c>
      <c r="F91" s="9">
        <v>16010</v>
      </c>
      <c r="G91" s="9">
        <v>755</v>
      </c>
      <c r="H91" s="10">
        <v>0.65</v>
      </c>
      <c r="I91" s="10">
        <v>0.34</v>
      </c>
      <c r="J91" s="16">
        <v>0.02</v>
      </c>
    </row>
    <row r="92" spans="1:10" x14ac:dyDescent="0.35">
      <c r="A92" s="8" t="s">
        <v>261</v>
      </c>
      <c r="B92" s="9">
        <v>11000</v>
      </c>
      <c r="C92" s="10">
        <v>0.02</v>
      </c>
      <c r="D92" s="9">
        <v>10895</v>
      </c>
      <c r="E92" s="9">
        <v>7265</v>
      </c>
      <c r="F92" s="9">
        <v>3440</v>
      </c>
      <c r="G92" s="9">
        <v>195</v>
      </c>
      <c r="H92" s="10">
        <v>0.67</v>
      </c>
      <c r="I92" s="10">
        <v>0.32</v>
      </c>
      <c r="J92" s="16">
        <v>0.02</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workbookViewId="0"/>
  </sheetViews>
  <sheetFormatPr defaultColWidth="10.58203125" defaultRowHeight="15.5" x14ac:dyDescent="0.35"/>
  <cols>
    <col min="1" max="1" width="32.58203125" customWidth="1"/>
    <col min="2" max="11" width="16.58203125" customWidth="1"/>
  </cols>
  <sheetData>
    <row r="1" spans="1:11" ht="19.5" x14ac:dyDescent="0.45">
      <c r="A1" s="13" t="s">
        <v>444</v>
      </c>
    </row>
    <row r="2" spans="1:11" x14ac:dyDescent="0.35">
      <c r="A2" t="s">
        <v>445</v>
      </c>
    </row>
    <row r="3" spans="1:11" x14ac:dyDescent="0.35">
      <c r="A3" t="s">
        <v>446</v>
      </c>
    </row>
    <row r="4" spans="1:11" x14ac:dyDescent="0.35">
      <c r="A4" t="s">
        <v>478</v>
      </c>
    </row>
    <row r="5" spans="1:11" x14ac:dyDescent="0.35">
      <c r="A5" s="50" t="s">
        <v>477</v>
      </c>
      <c r="B5" s="49" t="s">
        <v>424</v>
      </c>
    </row>
    <row r="6" spans="1:11" ht="62" x14ac:dyDescent="0.35">
      <c r="A6" s="51" t="s">
        <v>262</v>
      </c>
      <c r="B6" s="4" t="s">
        <v>165</v>
      </c>
      <c r="C6" s="4" t="s">
        <v>166</v>
      </c>
      <c r="D6" s="4" t="s">
        <v>167</v>
      </c>
      <c r="E6" s="4" t="s">
        <v>263</v>
      </c>
      <c r="F6" s="4" t="s">
        <v>168</v>
      </c>
      <c r="G6" s="4" t="s">
        <v>169</v>
      </c>
      <c r="H6" s="4" t="s">
        <v>170</v>
      </c>
      <c r="I6" s="4" t="s">
        <v>171</v>
      </c>
      <c r="J6" s="4" t="s">
        <v>172</v>
      </c>
      <c r="K6" s="24" t="s">
        <v>173</v>
      </c>
    </row>
    <row r="7" spans="1:11" x14ac:dyDescent="0.35">
      <c r="A7" s="27" t="s">
        <v>174</v>
      </c>
      <c r="B7" s="28">
        <f>SUMIFS('Table 2 - Full data'!C:C,'Table 2 - Full data'!$A:$A,$A7,'Table 2 - Full data'!$B:$B,$B$5)</f>
        <v>548235</v>
      </c>
      <c r="C7" s="29">
        <f>SUMIFS('Table 2 - Full data'!D:D,'Table 2 - Full data'!$A:$A,$A7,'Table 2 - Full data'!$B:$B,$B$5)</f>
        <v>1</v>
      </c>
      <c r="D7" s="28">
        <f>SUMIFS('Table 2 - Full data'!E:E,'Table 2 - Full data'!$A:$A,$A7,'Table 2 - Full data'!$B:$B,$B$5)</f>
        <v>544045</v>
      </c>
      <c r="E7" s="29">
        <f>SUMIFS('Table 2 - Full data'!F:F,'Table 2 - Full data'!$A:$A,$A7,'Table 2 - Full data'!$B:$B,$B$5)</f>
        <v>1</v>
      </c>
      <c r="F7" s="28">
        <f>SUMIFS('Table 2 - Full data'!G:G,'Table 2 - Full data'!$A:$A,$A7,'Table 2 - Full data'!$B:$B,$B$5)</f>
        <v>358635</v>
      </c>
      <c r="G7" s="28">
        <f>SUMIFS('Table 2 - Full data'!H:H,'Table 2 - Full data'!$A:$A,$A7,'Table 2 - Full data'!$B:$B,$B$5)</f>
        <v>167405</v>
      </c>
      <c r="H7" s="28">
        <f>SUMIFS('Table 2 - Full data'!I:I,'Table 2 - Full data'!$A:$A,$A7,'Table 2 - Full data'!$B:$B,$B$5)</f>
        <v>18000</v>
      </c>
      <c r="I7" s="29">
        <f>SUMIFS('Table 2 - Full data'!J:J,'Table 2 - Full data'!$A:$A,$A7,'Table 2 - Full data'!$B:$B,$B$5)</f>
        <v>0.66</v>
      </c>
      <c r="J7" s="29">
        <f>SUMIFS('Table 2 - Full data'!K:K,'Table 2 - Full data'!$A:$A,$A7,'Table 2 - Full data'!$B:$B,$B$5)</f>
        <v>0.31</v>
      </c>
      <c r="K7" s="30">
        <f>SUMIFS('Table 2 - Full data'!L:L,'Table 2 - Full data'!$A:$A,$A7,'Table 2 - Full data'!$B:$B,$B$5)</f>
        <v>0.03</v>
      </c>
    </row>
    <row r="8" spans="1:11" x14ac:dyDescent="0.35">
      <c r="A8" s="5" t="s">
        <v>501</v>
      </c>
      <c r="B8" s="6">
        <f>SUMIFS('Table 2 - Full data'!C:C,'Table 2 - Full data'!$A:$A,$A8,'Table 2 - Full data'!$B:$B,$B$5)</f>
        <v>225005</v>
      </c>
      <c r="C8" s="7">
        <f>SUMIFS('Table 2 - Full data'!D:D,'Table 2 - Full data'!$A:$A,$A8,'Table 2 - Full data'!$B:$B,$B$5)</f>
        <v>0.41</v>
      </c>
      <c r="D8" s="6">
        <f>SUMIFS('Table 2 - Full data'!E:E,'Table 2 - Full data'!$A:$A,$A8,'Table 2 - Full data'!$B:$B,$B$5)</f>
        <v>222490</v>
      </c>
      <c r="E8" s="7">
        <f>SUMIFS('Table 2 - Full data'!F:F,'Table 2 - Full data'!$A:$A,$A8,'Table 2 - Full data'!$B:$B,$B$5)</f>
        <v>0.41</v>
      </c>
      <c r="F8" s="6">
        <f>SUMIFS('Table 2 - Full data'!G:G,'Table 2 - Full data'!$A:$A,$A8,'Table 2 - Full data'!$B:$B,$B$5)</f>
        <v>107590</v>
      </c>
      <c r="G8" s="6">
        <f>SUMIFS('Table 2 - Full data'!H:H,'Table 2 - Full data'!$A:$A,$A8,'Table 2 - Full data'!$B:$B,$B$5)</f>
        <v>110220</v>
      </c>
      <c r="H8" s="6">
        <f>SUMIFS('Table 2 - Full data'!I:I,'Table 2 - Full data'!$A:$A,$A8,'Table 2 - Full data'!$B:$B,$B$5)</f>
        <v>4685</v>
      </c>
      <c r="I8" s="7">
        <f>SUMIFS('Table 2 - Full data'!J:J,'Table 2 - Full data'!$A:$A,$A8,'Table 2 - Full data'!$B:$B,$B$5)</f>
        <v>0.48</v>
      </c>
      <c r="J8" s="7">
        <f>SUMIFS('Table 2 - Full data'!K:K,'Table 2 - Full data'!$A:$A,$A8,'Table 2 - Full data'!$B:$B,$B$5)</f>
        <v>0.5</v>
      </c>
      <c r="K8" s="15">
        <f>SUMIFS('Table 2 - Full data'!L:L,'Table 2 - Full data'!$A:$A,$A8,'Table 2 - Full data'!$B:$B,$B$5)</f>
        <v>0.02</v>
      </c>
    </row>
    <row r="9" spans="1:11" x14ac:dyDescent="0.35">
      <c r="A9" s="5" t="s">
        <v>502</v>
      </c>
      <c r="B9" s="6">
        <f>SUMIFS('Table 2 - Full data'!C:C,'Table 2 - Full data'!$A:$A,$A9,'Table 2 - Full data'!$B:$B,$B$5)</f>
        <v>162180</v>
      </c>
      <c r="C9" s="7">
        <f>SUMIFS('Table 2 - Full data'!D:D,'Table 2 - Full data'!$A:$A,$A9,'Table 2 - Full data'!$B:$B,$B$5)</f>
        <v>0.3</v>
      </c>
      <c r="D9" s="6">
        <f>SUMIFS('Table 2 - Full data'!E:E,'Table 2 - Full data'!$A:$A,$A9,'Table 2 - Full data'!$B:$B,$B$5)</f>
        <v>161355</v>
      </c>
      <c r="E9" s="7">
        <f>SUMIFS('Table 2 - Full data'!F:F,'Table 2 - Full data'!$A:$A,$A9,'Table 2 - Full data'!$B:$B,$B$5)</f>
        <v>0.3</v>
      </c>
      <c r="F9" s="6">
        <f>SUMIFS('Table 2 - Full data'!G:G,'Table 2 - Full data'!$A:$A,$A9,'Table 2 - Full data'!$B:$B,$B$5)</f>
        <v>88150</v>
      </c>
      <c r="G9" s="6">
        <f>SUMIFS('Table 2 - Full data'!H:H,'Table 2 - Full data'!$A:$A,$A9,'Table 2 - Full data'!$B:$B,$B$5)</f>
        <v>67665</v>
      </c>
      <c r="H9" s="6">
        <f>SUMIFS('Table 2 - Full data'!I:I,'Table 2 - Full data'!$A:$A,$A9,'Table 2 - Full data'!$B:$B,$B$5)</f>
        <v>5540</v>
      </c>
      <c r="I9" s="7">
        <f>SUMIFS('Table 2 - Full data'!J:J,'Table 2 - Full data'!$A:$A,$A9,'Table 2 - Full data'!$B:$B,$B$5)</f>
        <v>0.55000000000000004</v>
      </c>
      <c r="J9" s="7">
        <f>SUMIFS('Table 2 - Full data'!K:K,'Table 2 - Full data'!$A:$A,$A9,'Table 2 - Full data'!$B:$B,$B$5)</f>
        <v>0.42</v>
      </c>
      <c r="K9" s="15">
        <f>SUMIFS('Table 2 - Full data'!L:L,'Table 2 - Full data'!$A:$A,$A9,'Table 2 - Full data'!$B:$B,$B$5)</f>
        <v>0.03</v>
      </c>
    </row>
    <row r="10" spans="1:11" x14ac:dyDescent="0.35">
      <c r="A10" s="5" t="s">
        <v>503</v>
      </c>
      <c r="B10" s="6">
        <f>SUMIFS('Table 2 - Full data'!C:C,'Table 2 - Full data'!$A:$A,$A10,'Table 2 - Full data'!$B:$B,$B$5)</f>
        <v>117685</v>
      </c>
      <c r="C10" s="7">
        <f>SUMIFS('Table 2 - Full data'!D:D,'Table 2 - Full data'!$A:$A,$A10,'Table 2 - Full data'!$B:$B,$B$5)</f>
        <v>0.21</v>
      </c>
      <c r="D10" s="6">
        <f>SUMIFS('Table 2 - Full data'!E:E,'Table 2 - Full data'!$A:$A,$A10,'Table 2 - Full data'!$B:$B,$B$5)</f>
        <v>117180</v>
      </c>
      <c r="E10" s="7">
        <f>SUMIFS('Table 2 - Full data'!F:F,'Table 2 - Full data'!$A:$A,$A10,'Table 2 - Full data'!$B:$B,$B$5)</f>
        <v>0.22</v>
      </c>
      <c r="F10" s="6">
        <f>SUMIFS('Table 2 - Full data'!G:G,'Table 2 - Full data'!$A:$A,$A10,'Table 2 - Full data'!$B:$B,$B$5)</f>
        <v>76385</v>
      </c>
      <c r="G10" s="6">
        <f>SUMIFS('Table 2 - Full data'!H:H,'Table 2 - Full data'!$A:$A,$A10,'Table 2 - Full data'!$B:$B,$B$5)</f>
        <v>37170</v>
      </c>
      <c r="H10" s="6">
        <f>SUMIFS('Table 2 - Full data'!I:I,'Table 2 - Full data'!$A:$A,$A10,'Table 2 - Full data'!$B:$B,$B$5)</f>
        <v>3625</v>
      </c>
      <c r="I10" s="7">
        <f>SUMIFS('Table 2 - Full data'!J:J,'Table 2 - Full data'!$A:$A,$A10,'Table 2 - Full data'!$B:$B,$B$5)</f>
        <v>0.65</v>
      </c>
      <c r="J10" s="7">
        <f>SUMIFS('Table 2 - Full data'!K:K,'Table 2 - Full data'!$A:$A,$A10,'Table 2 - Full data'!$B:$B,$B$5)</f>
        <v>0.32</v>
      </c>
      <c r="K10" s="15">
        <f>SUMIFS('Table 2 - Full data'!L:L,'Table 2 - Full data'!$A:$A,$A10,'Table 2 - Full data'!$B:$B,$B$5)</f>
        <v>0.03</v>
      </c>
    </row>
    <row r="11" spans="1:11" x14ac:dyDescent="0.35">
      <c r="A11" s="5" t="s">
        <v>264</v>
      </c>
      <c r="B11" s="6">
        <f>SUMIFS('Table 2 - Full data'!C:C,'Table 2 - Full data'!$A:$A,$A11,'Table 2 - Full data'!$B:$B,$B$5)</f>
        <v>348570</v>
      </c>
      <c r="C11" s="7">
        <f>SUMIFS('Table 2 - Full data'!D:D,'Table 2 - Full data'!$A:$A,$A11,'Table 2 - Full data'!$B:$B,$B$5)</f>
        <v>0.64</v>
      </c>
      <c r="D11" s="6">
        <f>SUMIFS('Table 2 - Full data'!E:E,'Table 2 - Full data'!$A:$A,$A11,'Table 2 - Full data'!$B:$B,$B$5)</f>
        <v>345000</v>
      </c>
      <c r="E11" s="7">
        <f>SUMIFS('Table 2 - Full data'!F:F,'Table 2 - Full data'!$A:$A,$A11,'Table 2 - Full data'!$B:$B,$B$5)</f>
        <v>0.63</v>
      </c>
      <c r="F11" s="6">
        <f>SUMIFS('Table 2 - Full data'!G:G,'Table 2 - Full data'!$A:$A,$A11,'Table 2 - Full data'!$B:$B,$B$5)</f>
        <v>210100</v>
      </c>
      <c r="G11" s="6">
        <f>SUMIFS('Table 2 - Full data'!H:H,'Table 2 - Full data'!$A:$A,$A11,'Table 2 - Full data'!$B:$B,$B$5)</f>
        <v>125055</v>
      </c>
      <c r="H11" s="6">
        <f>SUMIFS('Table 2 - Full data'!I:I,'Table 2 - Full data'!$A:$A,$A11,'Table 2 - Full data'!$B:$B,$B$5)</f>
        <v>9845</v>
      </c>
      <c r="I11" s="7">
        <f>SUMIFS('Table 2 - Full data'!J:J,'Table 2 - Full data'!$A:$A,$A11,'Table 2 - Full data'!$B:$B,$B$5)</f>
        <v>0.61</v>
      </c>
      <c r="J11" s="7">
        <f>SUMIFS('Table 2 - Full data'!K:K,'Table 2 - Full data'!$A:$A,$A11,'Table 2 - Full data'!$B:$B,$B$5)</f>
        <v>0.36</v>
      </c>
      <c r="K11" s="15">
        <f>SUMIFS('Table 2 - Full data'!L:L,'Table 2 - Full data'!$A:$A,$A11,'Table 2 - Full data'!$B:$B,$B$5)</f>
        <v>0.03</v>
      </c>
    </row>
    <row r="12" spans="1:11" x14ac:dyDescent="0.35">
      <c r="A12" s="5" t="s">
        <v>265</v>
      </c>
      <c r="B12" s="6">
        <f>SUMIFS('Table 2 - Full data'!C:C,'Table 2 - Full data'!$A:$A,$A12,'Table 2 - Full data'!$B:$B,$B$5)</f>
        <v>58910</v>
      </c>
      <c r="C12" s="7">
        <f>SUMIFS('Table 2 - Full data'!D:D,'Table 2 - Full data'!$A:$A,$A12,'Table 2 - Full data'!$B:$B,$B$5)</f>
        <v>0.11</v>
      </c>
      <c r="D12" s="6">
        <f>SUMIFS('Table 2 - Full data'!E:E,'Table 2 - Full data'!$A:$A,$A12,'Table 2 - Full data'!$B:$B,$B$5)</f>
        <v>58520</v>
      </c>
      <c r="E12" s="7">
        <f>SUMIFS('Table 2 - Full data'!F:F,'Table 2 - Full data'!$A:$A,$A12,'Table 2 - Full data'!$B:$B,$B$5)</f>
        <v>0.11</v>
      </c>
      <c r="F12" s="6">
        <f>SUMIFS('Table 2 - Full data'!G:G,'Table 2 - Full data'!$A:$A,$A12,'Table 2 - Full data'!$B:$B,$B$5)</f>
        <v>3515</v>
      </c>
      <c r="G12" s="6">
        <f>SUMIFS('Table 2 - Full data'!H:H,'Table 2 - Full data'!$A:$A,$A12,'Table 2 - Full data'!$B:$B,$B$5)</f>
        <v>51770</v>
      </c>
      <c r="H12" s="6">
        <f>SUMIFS('Table 2 - Full data'!I:I,'Table 2 - Full data'!$A:$A,$A12,'Table 2 - Full data'!$B:$B,$B$5)</f>
        <v>3235</v>
      </c>
      <c r="I12" s="7">
        <f>SUMIFS('Table 2 - Full data'!J:J,'Table 2 - Full data'!$A:$A,$A12,'Table 2 - Full data'!$B:$B,$B$5)</f>
        <v>0.06</v>
      </c>
      <c r="J12" s="7">
        <f>SUMIFS('Table 2 - Full data'!K:K,'Table 2 - Full data'!$A:$A,$A12,'Table 2 - Full data'!$B:$B,$B$5)</f>
        <v>0.88</v>
      </c>
      <c r="K12" s="15">
        <f>SUMIFS('Table 2 - Full data'!L:L,'Table 2 - Full data'!$A:$A,$A12,'Table 2 - Full data'!$B:$B,$B$5)</f>
        <v>0.06</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lookup'!$A3:$A11</xm:f>
          </x14:formula1>
          <xm:sqref>B5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4"/>
  <sheetViews>
    <sheetView workbookViewId="0"/>
  </sheetViews>
  <sheetFormatPr defaultColWidth="10.58203125" defaultRowHeight="15.5" x14ac:dyDescent="0.35"/>
  <cols>
    <col min="1" max="1" width="32.58203125" customWidth="1"/>
    <col min="2" max="9" width="16.58203125" customWidth="1"/>
  </cols>
  <sheetData>
    <row r="1" spans="1:9" ht="19.5" x14ac:dyDescent="0.45">
      <c r="A1" s="13" t="s">
        <v>448</v>
      </c>
    </row>
    <row r="2" spans="1:9" x14ac:dyDescent="0.35">
      <c r="A2" t="s">
        <v>31</v>
      </c>
    </row>
    <row r="3" spans="1:9" x14ac:dyDescent="0.35">
      <c r="A3" t="s">
        <v>478</v>
      </c>
    </row>
    <row r="4" spans="1:9" ht="31" x14ac:dyDescent="0.35">
      <c r="A4" s="4" t="s">
        <v>164</v>
      </c>
      <c r="B4" s="4" t="s">
        <v>165</v>
      </c>
      <c r="C4" s="4" t="s">
        <v>266</v>
      </c>
      <c r="D4" s="4" t="s">
        <v>267</v>
      </c>
      <c r="E4" s="4" t="s">
        <v>268</v>
      </c>
      <c r="F4" s="4" t="s">
        <v>269</v>
      </c>
      <c r="G4" s="4" t="s">
        <v>270</v>
      </c>
      <c r="H4" s="4" t="s">
        <v>271</v>
      </c>
      <c r="I4" s="24" t="s">
        <v>272</v>
      </c>
    </row>
    <row r="5" spans="1:9" x14ac:dyDescent="0.35">
      <c r="A5" s="27" t="s">
        <v>174</v>
      </c>
      <c r="B5" s="28">
        <v>548235</v>
      </c>
      <c r="C5" s="28">
        <v>492855</v>
      </c>
      <c r="D5" s="28">
        <v>10340</v>
      </c>
      <c r="E5" s="28">
        <v>42005</v>
      </c>
      <c r="F5" s="28">
        <v>3035</v>
      </c>
      <c r="G5" s="29">
        <v>0.9</v>
      </c>
      <c r="H5" s="29">
        <v>0.02</v>
      </c>
      <c r="I5" s="30">
        <v>0.08</v>
      </c>
    </row>
    <row r="6" spans="1:9" x14ac:dyDescent="0.35">
      <c r="A6" s="5" t="s">
        <v>175</v>
      </c>
      <c r="B6" s="6">
        <v>9900</v>
      </c>
      <c r="C6" s="6">
        <v>8800</v>
      </c>
      <c r="D6" s="6">
        <v>1065</v>
      </c>
      <c r="E6" s="6">
        <v>25</v>
      </c>
      <c r="F6" s="6">
        <v>5</v>
      </c>
      <c r="G6" s="7">
        <v>0.89</v>
      </c>
      <c r="H6" s="7">
        <v>0.11</v>
      </c>
      <c r="I6" s="15">
        <v>0</v>
      </c>
    </row>
    <row r="7" spans="1:9" x14ac:dyDescent="0.35">
      <c r="A7" s="5" t="s">
        <v>176</v>
      </c>
      <c r="B7" s="6">
        <v>4025</v>
      </c>
      <c r="C7" s="6">
        <v>3645</v>
      </c>
      <c r="D7" s="6">
        <v>365</v>
      </c>
      <c r="E7" s="6">
        <v>5</v>
      </c>
      <c r="F7" s="6">
        <v>10</v>
      </c>
      <c r="G7" s="7">
        <v>0.91</v>
      </c>
      <c r="H7" s="7">
        <v>0.09</v>
      </c>
      <c r="I7" s="15">
        <v>0</v>
      </c>
    </row>
    <row r="8" spans="1:9" x14ac:dyDescent="0.35">
      <c r="A8" s="5" t="s">
        <v>177</v>
      </c>
      <c r="B8" s="6">
        <v>2585</v>
      </c>
      <c r="C8" s="6">
        <v>2280</v>
      </c>
      <c r="D8" s="6">
        <v>290</v>
      </c>
      <c r="E8" s="6">
        <v>10</v>
      </c>
      <c r="F8" s="6">
        <v>10</v>
      </c>
      <c r="G8" s="7">
        <v>0.88</v>
      </c>
      <c r="H8" s="7">
        <v>0.11</v>
      </c>
      <c r="I8" s="15">
        <v>0</v>
      </c>
    </row>
    <row r="9" spans="1:9" x14ac:dyDescent="0.35">
      <c r="A9" s="5" t="s">
        <v>178</v>
      </c>
      <c r="B9" s="6">
        <v>2970</v>
      </c>
      <c r="C9" s="6">
        <v>2635</v>
      </c>
      <c r="D9" s="6">
        <v>325</v>
      </c>
      <c r="E9" s="6">
        <v>5</v>
      </c>
      <c r="F9" s="6">
        <v>5</v>
      </c>
      <c r="G9" s="7">
        <v>0.89</v>
      </c>
      <c r="H9" s="7">
        <v>0.11</v>
      </c>
      <c r="I9" s="15">
        <v>0</v>
      </c>
    </row>
    <row r="10" spans="1:9" x14ac:dyDescent="0.35">
      <c r="A10" s="5" t="s">
        <v>179</v>
      </c>
      <c r="B10" s="6">
        <v>8650</v>
      </c>
      <c r="C10" s="6">
        <v>8195</v>
      </c>
      <c r="D10" s="6">
        <v>280</v>
      </c>
      <c r="E10" s="6">
        <v>170</v>
      </c>
      <c r="F10" s="6">
        <v>5</v>
      </c>
      <c r="G10" s="7">
        <v>0.95</v>
      </c>
      <c r="H10" s="7">
        <v>0.03</v>
      </c>
      <c r="I10" s="15">
        <v>0.02</v>
      </c>
    </row>
    <row r="11" spans="1:9" x14ac:dyDescent="0.35">
      <c r="A11" s="5" t="s">
        <v>180</v>
      </c>
      <c r="B11" s="6">
        <v>18610</v>
      </c>
      <c r="C11" s="6">
        <v>17765</v>
      </c>
      <c r="D11" s="6">
        <v>100</v>
      </c>
      <c r="E11" s="6">
        <v>695</v>
      </c>
      <c r="F11" s="6">
        <v>50</v>
      </c>
      <c r="G11" s="7">
        <v>0.95</v>
      </c>
      <c r="H11" s="7">
        <v>0.01</v>
      </c>
      <c r="I11" s="15">
        <v>0.04</v>
      </c>
    </row>
    <row r="12" spans="1:9" x14ac:dyDescent="0.35">
      <c r="A12" s="5" t="s">
        <v>181</v>
      </c>
      <c r="B12" s="6">
        <v>24935</v>
      </c>
      <c r="C12" s="6">
        <v>23580</v>
      </c>
      <c r="D12" s="6">
        <v>100</v>
      </c>
      <c r="E12" s="6">
        <v>1240</v>
      </c>
      <c r="F12" s="6">
        <v>20</v>
      </c>
      <c r="G12" s="7">
        <v>0.95</v>
      </c>
      <c r="H12" s="7">
        <v>0</v>
      </c>
      <c r="I12" s="15">
        <v>0.05</v>
      </c>
    </row>
    <row r="13" spans="1:9" x14ac:dyDescent="0.35">
      <c r="A13" s="5" t="s">
        <v>182</v>
      </c>
      <c r="B13" s="6">
        <v>7730</v>
      </c>
      <c r="C13" s="6">
        <v>7175</v>
      </c>
      <c r="D13" s="6">
        <v>65</v>
      </c>
      <c r="E13" s="6">
        <v>480</v>
      </c>
      <c r="F13" s="6">
        <v>10</v>
      </c>
      <c r="G13" s="7">
        <v>0.93</v>
      </c>
      <c r="H13" s="7">
        <v>0.01</v>
      </c>
      <c r="I13" s="15">
        <v>0.06</v>
      </c>
    </row>
    <row r="14" spans="1:9" x14ac:dyDescent="0.35">
      <c r="A14" s="5" t="s">
        <v>183</v>
      </c>
      <c r="B14" s="6">
        <v>10220</v>
      </c>
      <c r="C14" s="6">
        <v>9285</v>
      </c>
      <c r="D14" s="6">
        <v>90</v>
      </c>
      <c r="E14" s="6">
        <v>815</v>
      </c>
      <c r="F14" s="6">
        <v>30</v>
      </c>
      <c r="G14" s="7">
        <v>0.91</v>
      </c>
      <c r="H14" s="7">
        <v>0.01</v>
      </c>
      <c r="I14" s="15">
        <v>0.08</v>
      </c>
    </row>
    <row r="15" spans="1:9" x14ac:dyDescent="0.35">
      <c r="A15" s="5" t="s">
        <v>184</v>
      </c>
      <c r="B15" s="6">
        <v>7035</v>
      </c>
      <c r="C15" s="6">
        <v>6125</v>
      </c>
      <c r="D15" s="6">
        <v>90</v>
      </c>
      <c r="E15" s="6">
        <v>795</v>
      </c>
      <c r="F15" s="6">
        <v>30</v>
      </c>
      <c r="G15" s="7">
        <v>0.87</v>
      </c>
      <c r="H15" s="7">
        <v>0.01</v>
      </c>
      <c r="I15" s="15">
        <v>0.11</v>
      </c>
    </row>
    <row r="16" spans="1:9" x14ac:dyDescent="0.35">
      <c r="A16" s="5" t="s">
        <v>185</v>
      </c>
      <c r="B16" s="6">
        <v>7740</v>
      </c>
      <c r="C16" s="6">
        <v>6755</v>
      </c>
      <c r="D16" s="6">
        <v>75</v>
      </c>
      <c r="E16" s="6">
        <v>875</v>
      </c>
      <c r="F16" s="6">
        <v>35</v>
      </c>
      <c r="G16" s="7">
        <v>0.87</v>
      </c>
      <c r="H16" s="7">
        <v>0.01</v>
      </c>
      <c r="I16" s="15">
        <v>0.11</v>
      </c>
    </row>
    <row r="17" spans="1:9" x14ac:dyDescent="0.35">
      <c r="A17" s="5" t="s">
        <v>186</v>
      </c>
      <c r="B17" s="6">
        <v>11470</v>
      </c>
      <c r="C17" s="6">
        <v>10555</v>
      </c>
      <c r="D17" s="6">
        <v>40</v>
      </c>
      <c r="E17" s="6">
        <v>860</v>
      </c>
      <c r="F17" s="6">
        <v>15</v>
      </c>
      <c r="G17" s="7">
        <v>0.92</v>
      </c>
      <c r="H17" s="7">
        <v>0</v>
      </c>
      <c r="I17" s="15">
        <v>7.0000000000000007E-2</v>
      </c>
    </row>
    <row r="18" spans="1:9" x14ac:dyDescent="0.35">
      <c r="A18" s="5" t="s">
        <v>187</v>
      </c>
      <c r="B18" s="6">
        <v>4875</v>
      </c>
      <c r="C18" s="6">
        <v>4330</v>
      </c>
      <c r="D18" s="6">
        <v>60</v>
      </c>
      <c r="E18" s="6">
        <v>480</v>
      </c>
      <c r="F18" s="6">
        <v>5</v>
      </c>
      <c r="G18" s="7">
        <v>0.89</v>
      </c>
      <c r="H18" s="7">
        <v>0.01</v>
      </c>
      <c r="I18" s="15">
        <v>0.1</v>
      </c>
    </row>
    <row r="19" spans="1:9" x14ac:dyDescent="0.35">
      <c r="A19" s="5" t="s">
        <v>188</v>
      </c>
      <c r="B19" s="6">
        <v>7380</v>
      </c>
      <c r="C19" s="6">
        <v>6615</v>
      </c>
      <c r="D19" s="6">
        <v>65</v>
      </c>
      <c r="E19" s="6">
        <v>685</v>
      </c>
      <c r="F19" s="6">
        <v>10</v>
      </c>
      <c r="G19" s="7">
        <v>0.9</v>
      </c>
      <c r="H19" s="7">
        <v>0.01</v>
      </c>
      <c r="I19" s="15">
        <v>0.09</v>
      </c>
    </row>
    <row r="20" spans="1:9" x14ac:dyDescent="0.35">
      <c r="A20" s="5" t="s">
        <v>189</v>
      </c>
      <c r="B20" s="6">
        <v>13760</v>
      </c>
      <c r="C20" s="6">
        <v>12290</v>
      </c>
      <c r="D20" s="6">
        <v>90</v>
      </c>
      <c r="E20" s="6">
        <v>1375</v>
      </c>
      <c r="F20" s="6">
        <v>5</v>
      </c>
      <c r="G20" s="7">
        <v>0.89</v>
      </c>
      <c r="H20" s="7">
        <v>0.01</v>
      </c>
      <c r="I20" s="15">
        <v>0.1</v>
      </c>
    </row>
    <row r="21" spans="1:9" x14ac:dyDescent="0.35">
      <c r="A21" s="5" t="s">
        <v>190</v>
      </c>
      <c r="B21" s="6">
        <v>5670</v>
      </c>
      <c r="C21" s="6">
        <v>5160</v>
      </c>
      <c r="D21" s="6">
        <v>45</v>
      </c>
      <c r="E21" s="6">
        <v>460</v>
      </c>
      <c r="F21" s="6">
        <v>5</v>
      </c>
      <c r="G21" s="7">
        <v>0.91</v>
      </c>
      <c r="H21" s="7">
        <v>0.01</v>
      </c>
      <c r="I21" s="15">
        <v>0.08</v>
      </c>
    </row>
    <row r="22" spans="1:9" x14ac:dyDescent="0.35">
      <c r="A22" s="5" t="s">
        <v>191</v>
      </c>
      <c r="B22" s="6">
        <v>5735</v>
      </c>
      <c r="C22" s="6">
        <v>5610</v>
      </c>
      <c r="D22" s="6">
        <v>65</v>
      </c>
      <c r="E22" s="6">
        <v>60</v>
      </c>
      <c r="F22" s="6">
        <v>0</v>
      </c>
      <c r="G22" s="7">
        <v>0.98</v>
      </c>
      <c r="H22" s="7">
        <v>0.01</v>
      </c>
      <c r="I22" s="15">
        <v>0.01</v>
      </c>
    </row>
    <row r="23" spans="1:9" x14ac:dyDescent="0.35">
      <c r="A23" s="5" t="s">
        <v>192</v>
      </c>
      <c r="B23" s="6">
        <v>6830</v>
      </c>
      <c r="C23" s="6">
        <v>6700</v>
      </c>
      <c r="D23" s="6">
        <v>80</v>
      </c>
      <c r="E23" s="6">
        <v>50</v>
      </c>
      <c r="F23" s="6">
        <v>0</v>
      </c>
      <c r="G23" s="7">
        <v>0.98</v>
      </c>
      <c r="H23" s="7">
        <v>0.01</v>
      </c>
      <c r="I23" s="15">
        <v>0.01</v>
      </c>
    </row>
    <row r="24" spans="1:9" x14ac:dyDescent="0.35">
      <c r="A24" s="5" t="s">
        <v>193</v>
      </c>
      <c r="B24" s="6">
        <v>25580</v>
      </c>
      <c r="C24" s="6">
        <v>24795</v>
      </c>
      <c r="D24" s="6">
        <v>555</v>
      </c>
      <c r="E24" s="6">
        <v>225</v>
      </c>
      <c r="F24" s="6">
        <v>5</v>
      </c>
      <c r="G24" s="7">
        <v>0.97</v>
      </c>
      <c r="H24" s="7">
        <v>0.02</v>
      </c>
      <c r="I24" s="15">
        <v>0.01</v>
      </c>
    </row>
    <row r="25" spans="1:9" x14ac:dyDescent="0.35">
      <c r="A25" s="5" t="s">
        <v>194</v>
      </c>
      <c r="B25" s="6">
        <v>8765</v>
      </c>
      <c r="C25" s="6">
        <v>8270</v>
      </c>
      <c r="D25" s="6">
        <v>210</v>
      </c>
      <c r="E25" s="6">
        <v>285</v>
      </c>
      <c r="F25" s="6">
        <v>5</v>
      </c>
      <c r="G25" s="7">
        <v>0.94</v>
      </c>
      <c r="H25" s="7">
        <v>0.02</v>
      </c>
      <c r="I25" s="15">
        <v>0.03</v>
      </c>
    </row>
    <row r="26" spans="1:9" x14ac:dyDescent="0.35">
      <c r="A26" s="5" t="s">
        <v>195</v>
      </c>
      <c r="B26" s="6">
        <v>9805</v>
      </c>
      <c r="C26" s="6">
        <v>9100</v>
      </c>
      <c r="D26" s="6">
        <v>230</v>
      </c>
      <c r="E26" s="6">
        <v>470</v>
      </c>
      <c r="F26" s="6">
        <v>5</v>
      </c>
      <c r="G26" s="7">
        <v>0.93</v>
      </c>
      <c r="H26" s="7">
        <v>0.02</v>
      </c>
      <c r="I26" s="15">
        <v>0.05</v>
      </c>
    </row>
    <row r="27" spans="1:9" x14ac:dyDescent="0.35">
      <c r="A27" s="5" t="s">
        <v>196</v>
      </c>
      <c r="B27" s="6">
        <v>7980</v>
      </c>
      <c r="C27" s="6">
        <v>7135</v>
      </c>
      <c r="D27" s="6">
        <v>195</v>
      </c>
      <c r="E27" s="6">
        <v>640</v>
      </c>
      <c r="F27" s="6">
        <v>5</v>
      </c>
      <c r="G27" s="7">
        <v>0.89</v>
      </c>
      <c r="H27" s="7">
        <v>0.02</v>
      </c>
      <c r="I27" s="15">
        <v>0.08</v>
      </c>
    </row>
    <row r="28" spans="1:9" x14ac:dyDescent="0.35">
      <c r="A28" s="5" t="s">
        <v>197</v>
      </c>
      <c r="B28" s="6">
        <v>5190</v>
      </c>
      <c r="C28" s="6">
        <v>4575</v>
      </c>
      <c r="D28" s="6">
        <v>190</v>
      </c>
      <c r="E28" s="6">
        <v>415</v>
      </c>
      <c r="F28" s="6">
        <v>10</v>
      </c>
      <c r="G28" s="7">
        <v>0.88</v>
      </c>
      <c r="H28" s="7">
        <v>0.04</v>
      </c>
      <c r="I28" s="15">
        <v>0.08</v>
      </c>
    </row>
    <row r="29" spans="1:9" x14ac:dyDescent="0.35">
      <c r="A29" s="5" t="s">
        <v>198</v>
      </c>
      <c r="B29" s="6">
        <v>13610</v>
      </c>
      <c r="C29" s="6">
        <v>12175</v>
      </c>
      <c r="D29" s="6">
        <v>345</v>
      </c>
      <c r="E29" s="6">
        <v>1075</v>
      </c>
      <c r="F29" s="6">
        <v>15</v>
      </c>
      <c r="G29" s="7">
        <v>0.89</v>
      </c>
      <c r="H29" s="7">
        <v>0.03</v>
      </c>
      <c r="I29" s="15">
        <v>0.08</v>
      </c>
    </row>
    <row r="30" spans="1:9" x14ac:dyDescent="0.35">
      <c r="A30" s="5" t="s">
        <v>199</v>
      </c>
      <c r="B30" s="6">
        <v>5985</v>
      </c>
      <c r="C30" s="6">
        <v>5405</v>
      </c>
      <c r="D30" s="6">
        <v>125</v>
      </c>
      <c r="E30" s="6">
        <v>445</v>
      </c>
      <c r="F30" s="6">
        <v>10</v>
      </c>
      <c r="G30" s="7">
        <v>0.9</v>
      </c>
      <c r="H30" s="7">
        <v>0.02</v>
      </c>
      <c r="I30" s="15">
        <v>7.0000000000000007E-2</v>
      </c>
    </row>
    <row r="31" spans="1:9" x14ac:dyDescent="0.35">
      <c r="A31" s="5" t="s">
        <v>200</v>
      </c>
      <c r="B31" s="6">
        <v>10080</v>
      </c>
      <c r="C31" s="6">
        <v>9330</v>
      </c>
      <c r="D31" s="6">
        <v>175</v>
      </c>
      <c r="E31" s="6">
        <v>565</v>
      </c>
      <c r="F31" s="6">
        <v>10</v>
      </c>
      <c r="G31" s="7">
        <v>0.93</v>
      </c>
      <c r="H31" s="7">
        <v>0.02</v>
      </c>
      <c r="I31" s="15">
        <v>0.06</v>
      </c>
    </row>
    <row r="32" spans="1:9" x14ac:dyDescent="0.35">
      <c r="A32" s="5" t="s">
        <v>201</v>
      </c>
      <c r="B32" s="6">
        <v>13520</v>
      </c>
      <c r="C32" s="6">
        <v>12495</v>
      </c>
      <c r="D32" s="6">
        <v>210</v>
      </c>
      <c r="E32" s="6">
        <v>805</v>
      </c>
      <c r="F32" s="6">
        <v>10</v>
      </c>
      <c r="G32" s="7">
        <v>0.92</v>
      </c>
      <c r="H32" s="7">
        <v>0.02</v>
      </c>
      <c r="I32" s="15">
        <v>0.06</v>
      </c>
    </row>
    <row r="33" spans="1:9" x14ac:dyDescent="0.35">
      <c r="A33" s="5" t="s">
        <v>202</v>
      </c>
      <c r="B33" s="6">
        <v>5525</v>
      </c>
      <c r="C33" s="6">
        <v>4925</v>
      </c>
      <c r="D33" s="6">
        <v>70</v>
      </c>
      <c r="E33" s="6">
        <v>510</v>
      </c>
      <c r="F33" s="6">
        <v>15</v>
      </c>
      <c r="G33" s="7">
        <v>0.89</v>
      </c>
      <c r="H33" s="7">
        <v>0.01</v>
      </c>
      <c r="I33" s="15">
        <v>0.09</v>
      </c>
    </row>
    <row r="34" spans="1:9" x14ac:dyDescent="0.35">
      <c r="A34" s="5" t="s">
        <v>203</v>
      </c>
      <c r="B34" s="6">
        <v>4745</v>
      </c>
      <c r="C34" s="6">
        <v>4180</v>
      </c>
      <c r="D34" s="6">
        <v>65</v>
      </c>
      <c r="E34" s="6">
        <v>490</v>
      </c>
      <c r="F34" s="6">
        <v>10</v>
      </c>
      <c r="G34" s="7">
        <v>0.88</v>
      </c>
      <c r="H34" s="7">
        <v>0.01</v>
      </c>
      <c r="I34" s="15">
        <v>0.1</v>
      </c>
    </row>
    <row r="35" spans="1:9" x14ac:dyDescent="0.35">
      <c r="A35" s="5" t="s">
        <v>204</v>
      </c>
      <c r="B35" s="6">
        <v>5475</v>
      </c>
      <c r="C35" s="6">
        <v>4880</v>
      </c>
      <c r="D35" s="6">
        <v>80</v>
      </c>
      <c r="E35" s="6">
        <v>505</v>
      </c>
      <c r="F35" s="6">
        <v>10</v>
      </c>
      <c r="G35" s="7">
        <v>0.89</v>
      </c>
      <c r="H35" s="7">
        <v>0.01</v>
      </c>
      <c r="I35" s="15">
        <v>0.09</v>
      </c>
    </row>
    <row r="36" spans="1:9" x14ac:dyDescent="0.35">
      <c r="A36" s="5" t="s">
        <v>205</v>
      </c>
      <c r="B36" s="6">
        <v>17485</v>
      </c>
      <c r="C36" s="6">
        <v>15725</v>
      </c>
      <c r="D36" s="6">
        <v>300</v>
      </c>
      <c r="E36" s="6">
        <v>1450</v>
      </c>
      <c r="F36" s="6">
        <v>15</v>
      </c>
      <c r="G36" s="7">
        <v>0.9</v>
      </c>
      <c r="H36" s="7">
        <v>0.02</v>
      </c>
      <c r="I36" s="15">
        <v>0.08</v>
      </c>
    </row>
    <row r="37" spans="1:9" x14ac:dyDescent="0.35">
      <c r="A37" s="5" t="s">
        <v>206</v>
      </c>
      <c r="B37" s="6">
        <v>6735</v>
      </c>
      <c r="C37" s="6">
        <v>5825</v>
      </c>
      <c r="D37" s="6">
        <v>155</v>
      </c>
      <c r="E37" s="6">
        <v>750</v>
      </c>
      <c r="F37" s="6">
        <v>5</v>
      </c>
      <c r="G37" s="7">
        <v>0.86</v>
      </c>
      <c r="H37" s="7">
        <v>0.02</v>
      </c>
      <c r="I37" s="15">
        <v>0.11</v>
      </c>
    </row>
    <row r="38" spans="1:9" x14ac:dyDescent="0.35">
      <c r="A38" s="5" t="s">
        <v>207</v>
      </c>
      <c r="B38" s="6">
        <v>7205</v>
      </c>
      <c r="C38" s="6">
        <v>6050</v>
      </c>
      <c r="D38" s="6">
        <v>175</v>
      </c>
      <c r="E38" s="6">
        <v>975</v>
      </c>
      <c r="F38" s="6">
        <v>5</v>
      </c>
      <c r="G38" s="7">
        <v>0.84</v>
      </c>
      <c r="H38" s="7">
        <v>0.02</v>
      </c>
      <c r="I38" s="15">
        <v>0.14000000000000001</v>
      </c>
    </row>
    <row r="39" spans="1:9" x14ac:dyDescent="0.35">
      <c r="A39" s="5" t="s">
        <v>208</v>
      </c>
      <c r="B39" s="6">
        <v>5270</v>
      </c>
      <c r="C39" s="6">
        <v>4445</v>
      </c>
      <c r="D39" s="6">
        <v>125</v>
      </c>
      <c r="E39" s="6">
        <v>695</v>
      </c>
      <c r="F39" s="6">
        <v>0</v>
      </c>
      <c r="G39" s="7">
        <v>0.84</v>
      </c>
      <c r="H39" s="7">
        <v>0.02</v>
      </c>
      <c r="I39" s="15">
        <v>0.13</v>
      </c>
    </row>
    <row r="40" spans="1:9" x14ac:dyDescent="0.35">
      <c r="A40" s="5" t="s">
        <v>209</v>
      </c>
      <c r="B40" s="6">
        <v>5295</v>
      </c>
      <c r="C40" s="6">
        <v>4520</v>
      </c>
      <c r="D40" s="6">
        <v>120</v>
      </c>
      <c r="E40" s="6">
        <v>655</v>
      </c>
      <c r="F40" s="6">
        <v>0</v>
      </c>
      <c r="G40" s="7">
        <v>0.85</v>
      </c>
      <c r="H40" s="7">
        <v>0.02</v>
      </c>
      <c r="I40" s="15">
        <v>0.12</v>
      </c>
    </row>
    <row r="41" spans="1:9" x14ac:dyDescent="0.35">
      <c r="A41" s="5" t="s">
        <v>210</v>
      </c>
      <c r="B41" s="6">
        <v>5710</v>
      </c>
      <c r="C41" s="6">
        <v>4780</v>
      </c>
      <c r="D41" s="6">
        <v>185</v>
      </c>
      <c r="E41" s="6">
        <v>745</v>
      </c>
      <c r="F41" s="6">
        <v>5</v>
      </c>
      <c r="G41" s="7">
        <v>0.84</v>
      </c>
      <c r="H41" s="7">
        <v>0.03</v>
      </c>
      <c r="I41" s="15">
        <v>0.13</v>
      </c>
    </row>
    <row r="42" spans="1:9" x14ac:dyDescent="0.35">
      <c r="A42" s="5" t="s">
        <v>211</v>
      </c>
      <c r="B42" s="6">
        <v>4165</v>
      </c>
      <c r="C42" s="6">
        <v>3565</v>
      </c>
      <c r="D42" s="6">
        <v>90</v>
      </c>
      <c r="E42" s="6">
        <v>510</v>
      </c>
      <c r="F42" s="6">
        <v>5</v>
      </c>
      <c r="G42" s="7">
        <v>0.86</v>
      </c>
      <c r="H42" s="7">
        <v>0.02</v>
      </c>
      <c r="I42" s="15">
        <v>0.12</v>
      </c>
    </row>
    <row r="43" spans="1:9" x14ac:dyDescent="0.35">
      <c r="A43" s="5" t="s">
        <v>212</v>
      </c>
      <c r="B43" s="6">
        <v>7220</v>
      </c>
      <c r="C43" s="6">
        <v>6290</v>
      </c>
      <c r="D43" s="6">
        <v>115</v>
      </c>
      <c r="E43" s="6">
        <v>805</v>
      </c>
      <c r="F43" s="6">
        <v>5</v>
      </c>
      <c r="G43" s="7">
        <v>0.87</v>
      </c>
      <c r="H43" s="7">
        <v>0.02</v>
      </c>
      <c r="I43" s="15">
        <v>0.11</v>
      </c>
    </row>
    <row r="44" spans="1:9" x14ac:dyDescent="0.35">
      <c r="A44" s="5" t="s">
        <v>213</v>
      </c>
      <c r="B44" s="6">
        <v>9055</v>
      </c>
      <c r="C44" s="6">
        <v>8180</v>
      </c>
      <c r="D44" s="6">
        <v>130</v>
      </c>
      <c r="E44" s="6">
        <v>745</v>
      </c>
      <c r="F44" s="6">
        <v>5</v>
      </c>
      <c r="G44" s="7">
        <v>0.9</v>
      </c>
      <c r="H44" s="7">
        <v>0.01</v>
      </c>
      <c r="I44" s="15">
        <v>0.08</v>
      </c>
    </row>
    <row r="45" spans="1:9" x14ac:dyDescent="0.35">
      <c r="A45" s="5" t="s">
        <v>214</v>
      </c>
      <c r="B45" s="6">
        <v>5875</v>
      </c>
      <c r="C45" s="6">
        <v>5070</v>
      </c>
      <c r="D45" s="6">
        <v>120</v>
      </c>
      <c r="E45" s="6">
        <v>675</v>
      </c>
      <c r="F45" s="6">
        <v>10</v>
      </c>
      <c r="G45" s="7">
        <v>0.86</v>
      </c>
      <c r="H45" s="7">
        <v>0.02</v>
      </c>
      <c r="I45" s="15">
        <v>0.12</v>
      </c>
    </row>
    <row r="46" spans="1:9" x14ac:dyDescent="0.35">
      <c r="A46" s="5" t="s">
        <v>215</v>
      </c>
      <c r="B46" s="6">
        <v>5220</v>
      </c>
      <c r="C46" s="6">
        <v>4595</v>
      </c>
      <c r="D46" s="6">
        <v>90</v>
      </c>
      <c r="E46" s="6">
        <v>535</v>
      </c>
      <c r="F46" s="6">
        <v>0</v>
      </c>
      <c r="G46" s="7">
        <v>0.88</v>
      </c>
      <c r="H46" s="7">
        <v>0.02</v>
      </c>
      <c r="I46" s="15">
        <v>0.1</v>
      </c>
    </row>
    <row r="47" spans="1:9" x14ac:dyDescent="0.35">
      <c r="A47" s="5" t="s">
        <v>216</v>
      </c>
      <c r="B47" s="6">
        <v>6480</v>
      </c>
      <c r="C47" s="6">
        <v>5795</v>
      </c>
      <c r="D47" s="6">
        <v>90</v>
      </c>
      <c r="E47" s="6">
        <v>590</v>
      </c>
      <c r="F47" s="6">
        <v>5</v>
      </c>
      <c r="G47" s="7">
        <v>0.89</v>
      </c>
      <c r="H47" s="7">
        <v>0.01</v>
      </c>
      <c r="I47" s="15">
        <v>0.09</v>
      </c>
    </row>
    <row r="48" spans="1:9" x14ac:dyDescent="0.35">
      <c r="A48" s="5" t="s">
        <v>217</v>
      </c>
      <c r="B48" s="6">
        <v>16350</v>
      </c>
      <c r="C48" s="6">
        <v>14840</v>
      </c>
      <c r="D48" s="6">
        <v>175</v>
      </c>
      <c r="E48" s="6">
        <v>1330</v>
      </c>
      <c r="F48" s="6">
        <v>5</v>
      </c>
      <c r="G48" s="7">
        <v>0.91</v>
      </c>
      <c r="H48" s="7">
        <v>0.01</v>
      </c>
      <c r="I48" s="15">
        <v>0.08</v>
      </c>
    </row>
    <row r="49" spans="1:9" x14ac:dyDescent="0.35">
      <c r="A49" s="5" t="s">
        <v>218</v>
      </c>
      <c r="B49" s="6">
        <v>7300</v>
      </c>
      <c r="C49" s="6">
        <v>6595</v>
      </c>
      <c r="D49" s="6">
        <v>100</v>
      </c>
      <c r="E49" s="6">
        <v>605</v>
      </c>
      <c r="F49" s="6">
        <v>0</v>
      </c>
      <c r="G49" s="7">
        <v>0.9</v>
      </c>
      <c r="H49" s="7">
        <v>0.01</v>
      </c>
      <c r="I49" s="15">
        <v>0.08</v>
      </c>
    </row>
    <row r="50" spans="1:9" x14ac:dyDescent="0.35">
      <c r="A50" s="5" t="s">
        <v>219</v>
      </c>
      <c r="B50" s="6">
        <v>6850</v>
      </c>
      <c r="C50" s="6">
        <v>5945</v>
      </c>
      <c r="D50" s="6">
        <v>115</v>
      </c>
      <c r="E50" s="6">
        <v>785</v>
      </c>
      <c r="F50" s="6">
        <v>5</v>
      </c>
      <c r="G50" s="7">
        <v>0.87</v>
      </c>
      <c r="H50" s="7">
        <v>0.02</v>
      </c>
      <c r="I50" s="15">
        <v>0.11</v>
      </c>
    </row>
    <row r="51" spans="1:9" x14ac:dyDescent="0.35">
      <c r="A51" s="5" t="s">
        <v>220</v>
      </c>
      <c r="B51" s="6">
        <v>5855</v>
      </c>
      <c r="C51" s="6">
        <v>4975</v>
      </c>
      <c r="D51" s="6">
        <v>100</v>
      </c>
      <c r="E51" s="6">
        <v>765</v>
      </c>
      <c r="F51" s="6">
        <v>20</v>
      </c>
      <c r="G51" s="7">
        <v>0.85</v>
      </c>
      <c r="H51" s="7">
        <v>0.02</v>
      </c>
      <c r="I51" s="15">
        <v>0.13</v>
      </c>
    </row>
    <row r="52" spans="1:9" x14ac:dyDescent="0.35">
      <c r="A52" s="5" t="s">
        <v>221</v>
      </c>
      <c r="B52" s="6">
        <v>5055</v>
      </c>
      <c r="C52" s="6">
        <v>4310</v>
      </c>
      <c r="D52" s="6">
        <v>60</v>
      </c>
      <c r="E52" s="6">
        <v>665</v>
      </c>
      <c r="F52" s="6">
        <v>20</v>
      </c>
      <c r="G52" s="7">
        <v>0.85</v>
      </c>
      <c r="H52" s="7">
        <v>0.01</v>
      </c>
      <c r="I52" s="15">
        <v>0.13</v>
      </c>
    </row>
    <row r="53" spans="1:9" x14ac:dyDescent="0.35">
      <c r="A53" s="5" t="s">
        <v>222</v>
      </c>
      <c r="B53" s="6">
        <v>10925</v>
      </c>
      <c r="C53" s="6">
        <v>9775</v>
      </c>
      <c r="D53" s="6">
        <v>140</v>
      </c>
      <c r="E53" s="6">
        <v>940</v>
      </c>
      <c r="F53" s="6">
        <v>65</v>
      </c>
      <c r="G53" s="7">
        <v>0.89</v>
      </c>
      <c r="H53" s="7">
        <v>0.01</v>
      </c>
      <c r="I53" s="15">
        <v>0.09</v>
      </c>
    </row>
    <row r="54" spans="1:9" x14ac:dyDescent="0.35">
      <c r="A54" s="5" t="s">
        <v>223</v>
      </c>
      <c r="B54" s="6">
        <v>4320</v>
      </c>
      <c r="C54" s="6">
        <v>3790</v>
      </c>
      <c r="D54" s="6">
        <v>50</v>
      </c>
      <c r="E54" s="6">
        <v>450</v>
      </c>
      <c r="F54" s="6">
        <v>30</v>
      </c>
      <c r="G54" s="7">
        <v>0.88</v>
      </c>
      <c r="H54" s="7">
        <v>0.01</v>
      </c>
      <c r="I54" s="15">
        <v>0.1</v>
      </c>
    </row>
    <row r="55" spans="1:9" x14ac:dyDescent="0.35">
      <c r="A55" s="5" t="s">
        <v>224</v>
      </c>
      <c r="B55" s="6">
        <v>5910</v>
      </c>
      <c r="C55" s="6">
        <v>5350</v>
      </c>
      <c r="D55" s="6">
        <v>75</v>
      </c>
      <c r="E55" s="6">
        <v>465</v>
      </c>
      <c r="F55" s="6">
        <v>25</v>
      </c>
      <c r="G55" s="7">
        <v>0.9</v>
      </c>
      <c r="H55" s="7">
        <v>0.01</v>
      </c>
      <c r="I55" s="15">
        <v>0.08</v>
      </c>
    </row>
    <row r="56" spans="1:9" x14ac:dyDescent="0.35">
      <c r="A56" s="5" t="s">
        <v>225</v>
      </c>
      <c r="B56" s="6">
        <v>6360</v>
      </c>
      <c r="C56" s="6">
        <v>5140</v>
      </c>
      <c r="D56" s="6">
        <v>95</v>
      </c>
      <c r="E56" s="6">
        <v>405</v>
      </c>
      <c r="F56" s="6">
        <v>725</v>
      </c>
      <c r="G56" s="7">
        <v>0.81</v>
      </c>
      <c r="H56" s="7">
        <v>0.01</v>
      </c>
      <c r="I56" s="15">
        <v>0.06</v>
      </c>
    </row>
    <row r="57" spans="1:9" x14ac:dyDescent="0.35">
      <c r="A57" s="5" t="s">
        <v>226</v>
      </c>
      <c r="B57" s="6">
        <v>5200</v>
      </c>
      <c r="C57" s="6">
        <v>4585</v>
      </c>
      <c r="D57" s="6">
        <v>100</v>
      </c>
      <c r="E57" s="6">
        <v>425</v>
      </c>
      <c r="F57" s="6">
        <v>90</v>
      </c>
      <c r="G57" s="7">
        <v>0.88</v>
      </c>
      <c r="H57" s="7">
        <v>0.02</v>
      </c>
      <c r="I57" s="15">
        <v>0.08</v>
      </c>
    </row>
    <row r="58" spans="1:9" x14ac:dyDescent="0.35">
      <c r="A58" s="5" t="s">
        <v>227</v>
      </c>
      <c r="B58" s="6">
        <v>4080</v>
      </c>
      <c r="C58" s="6">
        <v>3585</v>
      </c>
      <c r="D58" s="6">
        <v>80</v>
      </c>
      <c r="E58" s="6">
        <v>360</v>
      </c>
      <c r="F58" s="6">
        <v>55</v>
      </c>
      <c r="G58" s="7">
        <v>0.88</v>
      </c>
      <c r="H58" s="7">
        <v>0.02</v>
      </c>
      <c r="I58" s="15">
        <v>0.09</v>
      </c>
    </row>
    <row r="59" spans="1:9" x14ac:dyDescent="0.35">
      <c r="A59" s="5" t="s">
        <v>228</v>
      </c>
      <c r="B59" s="6">
        <v>4470</v>
      </c>
      <c r="C59" s="6">
        <v>3865</v>
      </c>
      <c r="D59" s="6">
        <v>80</v>
      </c>
      <c r="E59" s="6">
        <v>475</v>
      </c>
      <c r="F59" s="6">
        <v>55</v>
      </c>
      <c r="G59" s="7">
        <v>0.86</v>
      </c>
      <c r="H59" s="7">
        <v>0.02</v>
      </c>
      <c r="I59" s="15">
        <v>0.11</v>
      </c>
    </row>
    <row r="60" spans="1:9" x14ac:dyDescent="0.35">
      <c r="A60" s="5" t="s">
        <v>229</v>
      </c>
      <c r="B60" s="6">
        <v>5400</v>
      </c>
      <c r="C60" s="6">
        <v>4545</v>
      </c>
      <c r="D60" s="6">
        <v>85</v>
      </c>
      <c r="E60" s="6">
        <v>550</v>
      </c>
      <c r="F60" s="6">
        <v>215</v>
      </c>
      <c r="G60" s="7">
        <v>0.84</v>
      </c>
      <c r="H60" s="7">
        <v>0.02</v>
      </c>
      <c r="I60" s="15">
        <v>0.1</v>
      </c>
    </row>
    <row r="61" spans="1:9" x14ac:dyDescent="0.35">
      <c r="A61" s="5" t="s">
        <v>230</v>
      </c>
      <c r="B61" s="6">
        <v>4860</v>
      </c>
      <c r="C61" s="6">
        <v>3895</v>
      </c>
      <c r="D61" s="6">
        <v>135</v>
      </c>
      <c r="E61" s="6">
        <v>445</v>
      </c>
      <c r="F61" s="6">
        <v>385</v>
      </c>
      <c r="G61" s="7">
        <v>0.8</v>
      </c>
      <c r="H61" s="7">
        <v>0.03</v>
      </c>
      <c r="I61" s="15">
        <v>0.09</v>
      </c>
    </row>
    <row r="62" spans="1:9" x14ac:dyDescent="0.35">
      <c r="A62" s="5" t="s">
        <v>231</v>
      </c>
      <c r="B62" s="6">
        <v>4705</v>
      </c>
      <c r="C62" s="6">
        <v>4035</v>
      </c>
      <c r="D62" s="6">
        <v>80</v>
      </c>
      <c r="E62" s="6">
        <v>530</v>
      </c>
      <c r="F62" s="6">
        <v>60</v>
      </c>
      <c r="G62" s="7">
        <v>0.86</v>
      </c>
      <c r="H62" s="7">
        <v>0.02</v>
      </c>
      <c r="I62" s="15">
        <v>0.11</v>
      </c>
    </row>
    <row r="63" spans="1:9" x14ac:dyDescent="0.35">
      <c r="A63" s="5" t="s">
        <v>232</v>
      </c>
      <c r="B63" s="6">
        <v>3980</v>
      </c>
      <c r="C63" s="6">
        <v>3250</v>
      </c>
      <c r="D63" s="6">
        <v>70</v>
      </c>
      <c r="E63" s="6">
        <v>440</v>
      </c>
      <c r="F63" s="6">
        <v>220</v>
      </c>
      <c r="G63" s="7">
        <v>0.82</v>
      </c>
      <c r="H63" s="7">
        <v>0.02</v>
      </c>
      <c r="I63" s="15">
        <v>0.11</v>
      </c>
    </row>
    <row r="64" spans="1:9" x14ac:dyDescent="0.35">
      <c r="A64" s="5" t="s">
        <v>233</v>
      </c>
      <c r="B64" s="6">
        <v>3970</v>
      </c>
      <c r="C64" s="6">
        <v>3355</v>
      </c>
      <c r="D64" s="6">
        <v>65</v>
      </c>
      <c r="E64" s="6">
        <v>455</v>
      </c>
      <c r="F64" s="6">
        <v>100</v>
      </c>
      <c r="G64" s="7">
        <v>0.84</v>
      </c>
      <c r="H64" s="7">
        <v>0.02</v>
      </c>
      <c r="I64" s="15">
        <v>0.11</v>
      </c>
    </row>
    <row r="65" spans="1:9" x14ac:dyDescent="0.35">
      <c r="A65" s="5" t="s">
        <v>234</v>
      </c>
      <c r="B65" s="6">
        <v>3730</v>
      </c>
      <c r="C65" s="6">
        <v>3210</v>
      </c>
      <c r="D65" s="6">
        <v>90</v>
      </c>
      <c r="E65" s="6">
        <v>385</v>
      </c>
      <c r="F65" s="6">
        <v>45</v>
      </c>
      <c r="G65" s="7">
        <v>0.86</v>
      </c>
      <c r="H65" s="7">
        <v>0.02</v>
      </c>
      <c r="I65" s="15">
        <v>0.1</v>
      </c>
    </row>
    <row r="66" spans="1:9" x14ac:dyDescent="0.35">
      <c r="A66" s="5" t="s">
        <v>235</v>
      </c>
      <c r="B66" s="6">
        <v>2900</v>
      </c>
      <c r="C66" s="6">
        <v>2565</v>
      </c>
      <c r="D66" s="6">
        <v>55</v>
      </c>
      <c r="E66" s="6">
        <v>265</v>
      </c>
      <c r="F66" s="6">
        <v>10</v>
      </c>
      <c r="G66" s="7">
        <v>0.89</v>
      </c>
      <c r="H66" s="7">
        <v>0.02</v>
      </c>
      <c r="I66" s="15">
        <v>0.09</v>
      </c>
    </row>
    <row r="67" spans="1:9" x14ac:dyDescent="0.35">
      <c r="A67" s="5" t="s">
        <v>236</v>
      </c>
      <c r="B67" s="6">
        <v>4350</v>
      </c>
      <c r="C67" s="6">
        <v>3845</v>
      </c>
      <c r="D67" s="6">
        <v>70</v>
      </c>
      <c r="E67" s="6">
        <v>420</v>
      </c>
      <c r="F67" s="6">
        <v>20</v>
      </c>
      <c r="G67" s="7">
        <v>0.88</v>
      </c>
      <c r="H67" s="7">
        <v>0.02</v>
      </c>
      <c r="I67" s="15">
        <v>0.1</v>
      </c>
    </row>
    <row r="68" spans="1:9" x14ac:dyDescent="0.35">
      <c r="A68" s="5" t="s">
        <v>237</v>
      </c>
      <c r="B68" s="6">
        <v>5245</v>
      </c>
      <c r="C68" s="6">
        <v>4705</v>
      </c>
      <c r="D68" s="6">
        <v>65</v>
      </c>
      <c r="E68" s="6">
        <v>440</v>
      </c>
      <c r="F68" s="6">
        <v>30</v>
      </c>
      <c r="G68" s="7">
        <v>0.9</v>
      </c>
      <c r="H68" s="7">
        <v>0.01</v>
      </c>
      <c r="I68" s="15">
        <v>0.08</v>
      </c>
    </row>
    <row r="69" spans="1:9" x14ac:dyDescent="0.35">
      <c r="A69" s="5" t="s">
        <v>238</v>
      </c>
      <c r="B69" s="6">
        <v>5570</v>
      </c>
      <c r="C69" s="6">
        <v>4955</v>
      </c>
      <c r="D69" s="6">
        <v>110</v>
      </c>
      <c r="E69" s="6">
        <v>465</v>
      </c>
      <c r="F69" s="6">
        <v>45</v>
      </c>
      <c r="G69" s="7">
        <v>0.89</v>
      </c>
      <c r="H69" s="7">
        <v>0.02</v>
      </c>
      <c r="I69" s="15">
        <v>0.08</v>
      </c>
    </row>
    <row r="70" spans="1:9" x14ac:dyDescent="0.35">
      <c r="A70" s="5" t="s">
        <v>239</v>
      </c>
      <c r="B70" s="6">
        <v>4520</v>
      </c>
      <c r="C70" s="6">
        <v>4040</v>
      </c>
      <c r="D70" s="6">
        <v>55</v>
      </c>
      <c r="E70" s="6">
        <v>405</v>
      </c>
      <c r="F70" s="6">
        <v>25</v>
      </c>
      <c r="G70" s="7">
        <v>0.89</v>
      </c>
      <c r="H70" s="7">
        <v>0.01</v>
      </c>
      <c r="I70" s="15">
        <v>0.09</v>
      </c>
    </row>
    <row r="71" spans="1:9" x14ac:dyDescent="0.35">
      <c r="A71" s="5" t="s">
        <v>240</v>
      </c>
      <c r="B71" s="6">
        <v>4650</v>
      </c>
      <c r="C71" s="6">
        <v>4095</v>
      </c>
      <c r="D71" s="6">
        <v>80</v>
      </c>
      <c r="E71" s="6">
        <v>450</v>
      </c>
      <c r="F71" s="6">
        <v>25</v>
      </c>
      <c r="G71" s="7">
        <v>0.88</v>
      </c>
      <c r="H71" s="7">
        <v>0.02</v>
      </c>
      <c r="I71" s="15">
        <v>0.1</v>
      </c>
    </row>
    <row r="72" spans="1:9" x14ac:dyDescent="0.35">
      <c r="A72" s="5" t="s">
        <v>241</v>
      </c>
      <c r="B72" s="6">
        <v>4965</v>
      </c>
      <c r="C72" s="6">
        <v>4370</v>
      </c>
      <c r="D72" s="6">
        <v>75</v>
      </c>
      <c r="E72" s="6">
        <v>435</v>
      </c>
      <c r="F72" s="6">
        <v>80</v>
      </c>
      <c r="G72" s="7">
        <v>0.88</v>
      </c>
      <c r="H72" s="7">
        <v>0.02</v>
      </c>
      <c r="I72" s="15">
        <v>0.09</v>
      </c>
    </row>
    <row r="73" spans="1:9" x14ac:dyDescent="0.35">
      <c r="A73" s="5" t="s">
        <v>242</v>
      </c>
      <c r="B73" s="6">
        <v>4175</v>
      </c>
      <c r="C73" s="6">
        <v>3695</v>
      </c>
      <c r="D73" s="6">
        <v>70</v>
      </c>
      <c r="E73" s="6">
        <v>395</v>
      </c>
      <c r="F73" s="6">
        <v>10</v>
      </c>
      <c r="G73" s="7">
        <v>0.89</v>
      </c>
      <c r="H73" s="7">
        <v>0.02</v>
      </c>
      <c r="I73" s="15">
        <v>0.09</v>
      </c>
    </row>
    <row r="74" spans="1:9" x14ac:dyDescent="0.35">
      <c r="A74" s="5" t="s">
        <v>243</v>
      </c>
      <c r="B74" s="6">
        <v>4045</v>
      </c>
      <c r="C74" s="6">
        <v>3550</v>
      </c>
      <c r="D74" s="6">
        <v>70</v>
      </c>
      <c r="E74" s="6">
        <v>370</v>
      </c>
      <c r="F74" s="6">
        <v>55</v>
      </c>
      <c r="G74" s="7">
        <v>0.88</v>
      </c>
      <c r="H74" s="7">
        <v>0.02</v>
      </c>
      <c r="I74" s="15">
        <v>0.09</v>
      </c>
    </row>
    <row r="75" spans="1:9" x14ac:dyDescent="0.35">
      <c r="A75" s="5" t="s">
        <v>244</v>
      </c>
      <c r="B75" s="6">
        <v>3600</v>
      </c>
      <c r="C75" s="6">
        <v>3180</v>
      </c>
      <c r="D75" s="6">
        <v>60</v>
      </c>
      <c r="E75" s="6">
        <v>360</v>
      </c>
      <c r="F75" s="6">
        <v>0</v>
      </c>
      <c r="G75" s="7">
        <v>0.88</v>
      </c>
      <c r="H75" s="7">
        <v>0.02</v>
      </c>
      <c r="I75" s="15">
        <v>0.1</v>
      </c>
    </row>
    <row r="76" spans="1:9" x14ac:dyDescent="0.35">
      <c r="A76" s="5" t="s">
        <v>245</v>
      </c>
      <c r="B76" s="6">
        <v>3495</v>
      </c>
      <c r="C76" s="6">
        <v>3035</v>
      </c>
      <c r="D76" s="6">
        <v>75</v>
      </c>
      <c r="E76" s="6">
        <v>380</v>
      </c>
      <c r="F76" s="6">
        <v>5</v>
      </c>
      <c r="G76" s="7">
        <v>0.87</v>
      </c>
      <c r="H76" s="7">
        <v>0.02</v>
      </c>
      <c r="I76" s="15">
        <v>0.11</v>
      </c>
    </row>
    <row r="77" spans="1:9" x14ac:dyDescent="0.35">
      <c r="A77" s="5" t="s">
        <v>246</v>
      </c>
      <c r="B77" s="6">
        <v>3660</v>
      </c>
      <c r="C77" s="6">
        <v>3290</v>
      </c>
      <c r="D77" s="6">
        <v>55</v>
      </c>
      <c r="E77" s="6">
        <v>310</v>
      </c>
      <c r="F77" s="6">
        <v>5</v>
      </c>
      <c r="G77" s="7">
        <v>0.9</v>
      </c>
      <c r="H77" s="7">
        <v>0.01</v>
      </c>
      <c r="I77" s="15">
        <v>0.08</v>
      </c>
    </row>
    <row r="78" spans="1:9" x14ac:dyDescent="0.35">
      <c r="A78" s="5" t="s">
        <v>247</v>
      </c>
      <c r="B78" s="6">
        <v>2785</v>
      </c>
      <c r="C78" s="6">
        <v>2520</v>
      </c>
      <c r="D78" s="6">
        <v>55</v>
      </c>
      <c r="E78" s="6">
        <v>200</v>
      </c>
      <c r="F78" s="6">
        <v>10</v>
      </c>
      <c r="G78" s="7">
        <v>0.9</v>
      </c>
      <c r="H78" s="7">
        <v>0.02</v>
      </c>
      <c r="I78" s="15">
        <v>7.0000000000000007E-2</v>
      </c>
    </row>
    <row r="79" spans="1:9" x14ac:dyDescent="0.35">
      <c r="A79" s="5" t="s">
        <v>248</v>
      </c>
      <c r="B79" s="6">
        <v>3950</v>
      </c>
      <c r="C79" s="6">
        <v>3540</v>
      </c>
      <c r="D79" s="6">
        <v>50</v>
      </c>
      <c r="E79" s="6">
        <v>355</v>
      </c>
      <c r="F79" s="6">
        <v>5</v>
      </c>
      <c r="G79" s="7">
        <v>0.9</v>
      </c>
      <c r="H79" s="7">
        <v>0.01</v>
      </c>
      <c r="I79" s="15">
        <v>0.09</v>
      </c>
    </row>
    <row r="80" spans="1:9" x14ac:dyDescent="0.35">
      <c r="A80" s="5" t="s">
        <v>249</v>
      </c>
      <c r="B80" s="6">
        <v>4225</v>
      </c>
      <c r="C80" s="6">
        <v>3820</v>
      </c>
      <c r="D80" s="6">
        <v>65</v>
      </c>
      <c r="E80" s="6">
        <v>335</v>
      </c>
      <c r="F80" s="6">
        <v>10</v>
      </c>
      <c r="G80" s="7">
        <v>0.9</v>
      </c>
      <c r="H80" s="7">
        <v>0.02</v>
      </c>
      <c r="I80" s="15">
        <v>0.08</v>
      </c>
    </row>
    <row r="81" spans="1:9" x14ac:dyDescent="0.35">
      <c r="A81" s="5" t="s">
        <v>250</v>
      </c>
      <c r="B81" s="6">
        <v>3675</v>
      </c>
      <c r="C81" s="6">
        <v>3260</v>
      </c>
      <c r="D81" s="6">
        <v>50</v>
      </c>
      <c r="E81" s="6">
        <v>340</v>
      </c>
      <c r="F81" s="6">
        <v>25</v>
      </c>
      <c r="G81" s="7">
        <v>0.89</v>
      </c>
      <c r="H81" s="7">
        <v>0.01</v>
      </c>
      <c r="I81" s="15">
        <v>0.09</v>
      </c>
    </row>
    <row r="82" spans="1:9" x14ac:dyDescent="0.35">
      <c r="A82" s="5" t="s">
        <v>251</v>
      </c>
      <c r="B82" s="6">
        <v>3410</v>
      </c>
      <c r="C82" s="6">
        <v>3070</v>
      </c>
      <c r="D82" s="6">
        <v>40</v>
      </c>
      <c r="E82" s="6">
        <v>295</v>
      </c>
      <c r="F82" s="6">
        <v>0</v>
      </c>
      <c r="G82" s="7">
        <v>0.9</v>
      </c>
      <c r="H82" s="7">
        <v>0.01</v>
      </c>
      <c r="I82" s="15">
        <v>0.09</v>
      </c>
    </row>
    <row r="83" spans="1:9" x14ac:dyDescent="0.35">
      <c r="A83" s="5" t="s">
        <v>252</v>
      </c>
      <c r="B83" s="6">
        <v>3480</v>
      </c>
      <c r="C83" s="6">
        <v>3095</v>
      </c>
      <c r="D83" s="6">
        <v>50</v>
      </c>
      <c r="E83" s="6">
        <v>330</v>
      </c>
      <c r="F83" s="6">
        <v>5</v>
      </c>
      <c r="G83" s="7">
        <v>0.89</v>
      </c>
      <c r="H83" s="7">
        <v>0.01</v>
      </c>
      <c r="I83" s="15">
        <v>0.09</v>
      </c>
    </row>
    <row r="84" spans="1:9" x14ac:dyDescent="0.35">
      <c r="A84" s="5" t="s">
        <v>253</v>
      </c>
      <c r="B84" s="6">
        <v>4110</v>
      </c>
      <c r="C84" s="6">
        <v>3575</v>
      </c>
      <c r="D84" s="6">
        <v>60</v>
      </c>
      <c r="E84" s="6">
        <v>330</v>
      </c>
      <c r="F84" s="6">
        <v>145</v>
      </c>
      <c r="G84" s="7">
        <v>0.87</v>
      </c>
      <c r="H84" s="7">
        <v>0.01</v>
      </c>
      <c r="I84" s="15">
        <v>0.08</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9"/>
  <sheetViews>
    <sheetView workbookViewId="0"/>
  </sheetViews>
  <sheetFormatPr defaultColWidth="10.58203125" defaultRowHeight="15.5" x14ac:dyDescent="0.35"/>
  <cols>
    <col min="1" max="1" width="32.58203125" customWidth="1"/>
    <col min="2" max="10" width="16.58203125" customWidth="1"/>
  </cols>
  <sheetData>
    <row r="1" spans="1:10" ht="19.5" x14ac:dyDescent="0.45">
      <c r="A1" s="13" t="s">
        <v>449</v>
      </c>
    </row>
    <row r="2" spans="1:10" x14ac:dyDescent="0.35">
      <c r="A2" t="s">
        <v>445</v>
      </c>
    </row>
    <row r="3" spans="1:10" x14ac:dyDescent="0.35">
      <c r="A3" t="s">
        <v>450</v>
      </c>
    </row>
    <row r="4" spans="1:10" x14ac:dyDescent="0.35">
      <c r="A4" t="s">
        <v>478</v>
      </c>
    </row>
    <row r="5" spans="1:10" x14ac:dyDescent="0.35">
      <c r="A5" s="50" t="s">
        <v>477</v>
      </c>
      <c r="B5" s="49" t="s">
        <v>424</v>
      </c>
    </row>
    <row r="6" spans="1:10" ht="62" x14ac:dyDescent="0.35">
      <c r="A6" s="51" t="s">
        <v>273</v>
      </c>
      <c r="B6" s="4" t="s">
        <v>165</v>
      </c>
      <c r="C6" s="4" t="s">
        <v>166</v>
      </c>
      <c r="D6" s="4" t="s">
        <v>167</v>
      </c>
      <c r="E6" s="4" t="s">
        <v>168</v>
      </c>
      <c r="F6" s="4" t="s">
        <v>169</v>
      </c>
      <c r="G6" s="4" t="s">
        <v>170</v>
      </c>
      <c r="H6" s="4" t="s">
        <v>171</v>
      </c>
      <c r="I6" s="4" t="s">
        <v>172</v>
      </c>
      <c r="J6" s="24" t="s">
        <v>173</v>
      </c>
    </row>
    <row r="7" spans="1:10" x14ac:dyDescent="0.35">
      <c r="A7" s="27" t="s">
        <v>174</v>
      </c>
      <c r="B7" s="28">
        <f>SUMIFS('Table 4 - Full data'!C:C,'Table 4 - Full data'!$A:$A,$A7,'Table 4 - Full data'!$B:$B,$B$5)</f>
        <v>548235</v>
      </c>
      <c r="C7" s="29">
        <f>SUMIFS('Table 4 - Full data'!D:D,'Table 4 - Full data'!$A:$A,$A7,'Table 4 - Full data'!$B:$B,$B$5)</f>
        <v>1</v>
      </c>
      <c r="D7" s="28">
        <f>SUMIFS('Table 4 - Full data'!E:E,'Table 4 - Full data'!$A:$A,$A7,'Table 4 - Full data'!$B:$B,$B$5)</f>
        <v>544045</v>
      </c>
      <c r="E7" s="28">
        <f>SUMIFS('Table 4 - Full data'!F:F,'Table 4 - Full data'!$A:$A,$A7,'Table 4 - Full data'!$B:$B,$B$5)</f>
        <v>358635</v>
      </c>
      <c r="F7" s="28">
        <f>SUMIFS('Table 4 - Full data'!G:G,'Table 4 - Full data'!$A:$A,$A7,'Table 4 - Full data'!$B:$B,$B$5)</f>
        <v>167405</v>
      </c>
      <c r="G7" s="28">
        <f>SUMIFS('Table 4 - Full data'!H:H,'Table 4 - Full data'!$A:$A,$A7,'Table 4 - Full data'!$B:$B,$B$5)</f>
        <v>18000</v>
      </c>
      <c r="H7" s="29">
        <f>SUMIFS('Table 4 - Full data'!I:I,'Table 4 - Full data'!$A:$A,$A7,'Table 4 - Full data'!$B:$B,$B$5)</f>
        <v>0.66</v>
      </c>
      <c r="I7" s="29">
        <f>SUMIFS('Table 4 - Full data'!J:J,'Table 4 - Full data'!$A:$A,$A7,'Table 4 - Full data'!$B:$B,$B$5)</f>
        <v>0.31</v>
      </c>
      <c r="J7" s="30">
        <f>SUMIFS('Table 4 - Full data'!K:K,'Table 4 - Full data'!$A:$A,$A7,'Table 4 - Full data'!$B:$B,$B$5)</f>
        <v>0.03</v>
      </c>
    </row>
    <row r="8" spans="1:10" x14ac:dyDescent="0.35">
      <c r="A8" s="5" t="s">
        <v>274</v>
      </c>
      <c r="B8" s="6">
        <f>SUMIFS('Table 4 - Full data'!C:C,'Table 4 - Full data'!$A:$A,$A8,'Table 4 - Full data'!$B:$B,$B$5)</f>
        <v>4220</v>
      </c>
      <c r="C8" s="7">
        <f>SUMIFS('Table 4 - Full data'!D:D,'Table 4 - Full data'!$A:$A,$A8,'Table 4 - Full data'!$B:$B,$B$5)</f>
        <v>0.01</v>
      </c>
      <c r="D8" s="6">
        <f>SUMIFS('Table 4 - Full data'!E:E,'Table 4 - Full data'!$A:$A,$A8,'Table 4 - Full data'!$B:$B,$B$5)</f>
        <v>4150</v>
      </c>
      <c r="E8" s="6">
        <f>SUMIFS('Table 4 - Full data'!F:F,'Table 4 - Full data'!$A:$A,$A8,'Table 4 - Full data'!$B:$B,$B$5)</f>
        <v>3325</v>
      </c>
      <c r="F8" s="6">
        <f>SUMIFS('Table 4 - Full data'!G:G,'Table 4 - Full data'!$A:$A,$A8,'Table 4 - Full data'!$B:$B,$B$5)</f>
        <v>635</v>
      </c>
      <c r="G8" s="6">
        <f>SUMIFS('Table 4 - Full data'!H:H,'Table 4 - Full data'!$A:$A,$A8,'Table 4 - Full data'!$B:$B,$B$5)</f>
        <v>185</v>
      </c>
      <c r="H8" s="7">
        <f>SUMIFS('Table 4 - Full data'!I:I,'Table 4 - Full data'!$A:$A,$A8,'Table 4 - Full data'!$B:$B,$B$5)</f>
        <v>0.8</v>
      </c>
      <c r="I8" s="7">
        <f>SUMIFS('Table 4 - Full data'!J:J,'Table 4 - Full data'!$A:$A,$A8,'Table 4 - Full data'!$B:$B,$B$5)</f>
        <v>0.15</v>
      </c>
      <c r="J8" s="15">
        <f>SUMIFS('Table 4 - Full data'!K:K,'Table 4 - Full data'!$A:$A,$A8,'Table 4 - Full data'!$B:$B,$B$5)</f>
        <v>0.04</v>
      </c>
    </row>
    <row r="9" spans="1:10" x14ac:dyDescent="0.35">
      <c r="A9" s="5" t="s">
        <v>275</v>
      </c>
      <c r="B9" s="6">
        <f>SUMIFS('Table 4 - Full data'!C:C,'Table 4 - Full data'!$A:$A,$A9,'Table 4 - Full data'!$B:$B,$B$5)</f>
        <v>107800</v>
      </c>
      <c r="C9" s="7">
        <f>SUMIFS('Table 4 - Full data'!D:D,'Table 4 - Full data'!$A:$A,$A9,'Table 4 - Full data'!$B:$B,$B$5)</f>
        <v>0.2</v>
      </c>
      <c r="D9" s="6">
        <f>SUMIFS('Table 4 - Full data'!E:E,'Table 4 - Full data'!$A:$A,$A9,'Table 4 - Full data'!$B:$B,$B$5)</f>
        <v>106960</v>
      </c>
      <c r="E9" s="6">
        <f>SUMIFS('Table 4 - Full data'!F:F,'Table 4 - Full data'!$A:$A,$A9,'Table 4 - Full data'!$B:$B,$B$5)</f>
        <v>73370</v>
      </c>
      <c r="F9" s="6">
        <f>SUMIFS('Table 4 - Full data'!G:G,'Table 4 - Full data'!$A:$A,$A9,'Table 4 - Full data'!$B:$B,$B$5)</f>
        <v>29665</v>
      </c>
      <c r="G9" s="6">
        <f>SUMIFS('Table 4 - Full data'!H:H,'Table 4 - Full data'!$A:$A,$A9,'Table 4 - Full data'!$B:$B,$B$5)</f>
        <v>3920</v>
      </c>
      <c r="H9" s="7">
        <f>SUMIFS('Table 4 - Full data'!I:I,'Table 4 - Full data'!$A:$A,$A9,'Table 4 - Full data'!$B:$B,$B$5)</f>
        <v>0.69</v>
      </c>
      <c r="I9" s="7">
        <f>SUMIFS('Table 4 - Full data'!J:J,'Table 4 - Full data'!$A:$A,$A9,'Table 4 - Full data'!$B:$B,$B$5)</f>
        <v>0.28000000000000003</v>
      </c>
      <c r="J9" s="15">
        <f>SUMIFS('Table 4 - Full data'!K:K,'Table 4 - Full data'!$A:$A,$A9,'Table 4 - Full data'!$B:$B,$B$5)</f>
        <v>0.04</v>
      </c>
    </row>
    <row r="10" spans="1:10" x14ac:dyDescent="0.35">
      <c r="A10" s="5" t="s">
        <v>276</v>
      </c>
      <c r="B10" s="6">
        <f>SUMIFS('Table 4 - Full data'!C:C,'Table 4 - Full data'!$A:$A,$A10,'Table 4 - Full data'!$B:$B,$B$5)</f>
        <v>150460</v>
      </c>
      <c r="C10" s="7">
        <f>SUMIFS('Table 4 - Full data'!D:D,'Table 4 - Full data'!$A:$A,$A10,'Table 4 - Full data'!$B:$B,$B$5)</f>
        <v>0.27</v>
      </c>
      <c r="D10" s="6">
        <f>SUMIFS('Table 4 - Full data'!E:E,'Table 4 - Full data'!$A:$A,$A10,'Table 4 - Full data'!$B:$B,$B$5)</f>
        <v>149435</v>
      </c>
      <c r="E10" s="6">
        <f>SUMIFS('Table 4 - Full data'!F:F,'Table 4 - Full data'!$A:$A,$A10,'Table 4 - Full data'!$B:$B,$B$5)</f>
        <v>100650</v>
      </c>
      <c r="F10" s="6">
        <f>SUMIFS('Table 4 - Full data'!G:G,'Table 4 - Full data'!$A:$A,$A10,'Table 4 - Full data'!$B:$B,$B$5)</f>
        <v>43795</v>
      </c>
      <c r="G10" s="6">
        <f>SUMIFS('Table 4 - Full data'!H:H,'Table 4 - Full data'!$A:$A,$A10,'Table 4 - Full data'!$B:$B,$B$5)</f>
        <v>4990</v>
      </c>
      <c r="H10" s="7">
        <f>SUMIFS('Table 4 - Full data'!I:I,'Table 4 - Full data'!$A:$A,$A10,'Table 4 - Full data'!$B:$B,$B$5)</f>
        <v>0.67</v>
      </c>
      <c r="I10" s="7">
        <f>SUMIFS('Table 4 - Full data'!J:J,'Table 4 - Full data'!$A:$A,$A10,'Table 4 - Full data'!$B:$B,$B$5)</f>
        <v>0.28999999999999998</v>
      </c>
      <c r="J10" s="15">
        <f>SUMIFS('Table 4 - Full data'!K:K,'Table 4 - Full data'!$A:$A,$A10,'Table 4 - Full data'!$B:$B,$B$5)</f>
        <v>0.03</v>
      </c>
    </row>
    <row r="11" spans="1:10" x14ac:dyDescent="0.35">
      <c r="A11" s="5" t="s">
        <v>277</v>
      </c>
      <c r="B11" s="6">
        <f>SUMIFS('Table 4 - Full data'!C:C,'Table 4 - Full data'!$A:$A,$A11,'Table 4 - Full data'!$B:$B,$B$5)</f>
        <v>144510</v>
      </c>
      <c r="C11" s="7">
        <f>SUMIFS('Table 4 - Full data'!D:D,'Table 4 - Full data'!$A:$A,$A11,'Table 4 - Full data'!$B:$B,$B$5)</f>
        <v>0.26</v>
      </c>
      <c r="D11" s="6">
        <f>SUMIFS('Table 4 - Full data'!E:E,'Table 4 - Full data'!$A:$A,$A11,'Table 4 - Full data'!$B:$B,$B$5)</f>
        <v>143460</v>
      </c>
      <c r="E11" s="6">
        <f>SUMIFS('Table 4 - Full data'!F:F,'Table 4 - Full data'!$A:$A,$A11,'Table 4 - Full data'!$B:$B,$B$5)</f>
        <v>93730</v>
      </c>
      <c r="F11" s="6">
        <f>SUMIFS('Table 4 - Full data'!G:G,'Table 4 - Full data'!$A:$A,$A11,'Table 4 - Full data'!$B:$B,$B$5)</f>
        <v>45435</v>
      </c>
      <c r="G11" s="6">
        <f>SUMIFS('Table 4 - Full data'!H:H,'Table 4 - Full data'!$A:$A,$A11,'Table 4 - Full data'!$B:$B,$B$5)</f>
        <v>4295</v>
      </c>
      <c r="H11" s="7">
        <f>SUMIFS('Table 4 - Full data'!I:I,'Table 4 - Full data'!$A:$A,$A11,'Table 4 - Full data'!$B:$B,$B$5)</f>
        <v>0.65</v>
      </c>
      <c r="I11" s="7">
        <f>SUMIFS('Table 4 - Full data'!J:J,'Table 4 - Full data'!$A:$A,$A11,'Table 4 - Full data'!$B:$B,$B$5)</f>
        <v>0.32</v>
      </c>
      <c r="J11" s="15">
        <f>SUMIFS('Table 4 - Full data'!K:K,'Table 4 - Full data'!$A:$A,$A11,'Table 4 - Full data'!$B:$B,$B$5)</f>
        <v>0.03</v>
      </c>
    </row>
    <row r="12" spans="1:10" x14ac:dyDescent="0.35">
      <c r="A12" s="5" t="s">
        <v>278</v>
      </c>
      <c r="B12" s="6">
        <f>SUMIFS('Table 4 - Full data'!C:C,'Table 4 - Full data'!$A:$A,$A12,'Table 4 - Full data'!$B:$B,$B$5)</f>
        <v>90400</v>
      </c>
      <c r="C12" s="7">
        <f>SUMIFS('Table 4 - Full data'!D:D,'Table 4 - Full data'!$A:$A,$A12,'Table 4 - Full data'!$B:$B,$B$5)</f>
        <v>0.16</v>
      </c>
      <c r="D12" s="6">
        <f>SUMIFS('Table 4 - Full data'!E:E,'Table 4 - Full data'!$A:$A,$A12,'Table 4 - Full data'!$B:$B,$B$5)</f>
        <v>89745</v>
      </c>
      <c r="E12" s="6">
        <f>SUMIFS('Table 4 - Full data'!F:F,'Table 4 - Full data'!$A:$A,$A12,'Table 4 - Full data'!$B:$B,$B$5)</f>
        <v>57790</v>
      </c>
      <c r="F12" s="6">
        <f>SUMIFS('Table 4 - Full data'!G:G,'Table 4 - Full data'!$A:$A,$A12,'Table 4 - Full data'!$B:$B,$B$5)</f>
        <v>29440</v>
      </c>
      <c r="G12" s="6">
        <f>SUMIFS('Table 4 - Full data'!H:H,'Table 4 - Full data'!$A:$A,$A12,'Table 4 - Full data'!$B:$B,$B$5)</f>
        <v>2515</v>
      </c>
      <c r="H12" s="7">
        <f>SUMIFS('Table 4 - Full data'!I:I,'Table 4 - Full data'!$A:$A,$A12,'Table 4 - Full data'!$B:$B,$B$5)</f>
        <v>0.64</v>
      </c>
      <c r="I12" s="7">
        <f>SUMIFS('Table 4 - Full data'!J:J,'Table 4 - Full data'!$A:$A,$A12,'Table 4 - Full data'!$B:$B,$B$5)</f>
        <v>0.33</v>
      </c>
      <c r="J12" s="15">
        <f>SUMIFS('Table 4 - Full data'!K:K,'Table 4 - Full data'!$A:$A,$A12,'Table 4 - Full data'!$B:$B,$B$5)</f>
        <v>0.03</v>
      </c>
    </row>
    <row r="13" spans="1:10" x14ac:dyDescent="0.35">
      <c r="A13" s="5" t="s">
        <v>279</v>
      </c>
      <c r="B13" s="6">
        <f>SUMIFS('Table 4 - Full data'!C:C,'Table 4 - Full data'!$A:$A,$A13,'Table 4 - Full data'!$B:$B,$B$5)</f>
        <v>36495</v>
      </c>
      <c r="C13" s="7">
        <f>SUMIFS('Table 4 - Full data'!D:D,'Table 4 - Full data'!$A:$A,$A13,'Table 4 - Full data'!$B:$B,$B$5)</f>
        <v>7.0000000000000007E-2</v>
      </c>
      <c r="D13" s="6">
        <f>SUMIFS('Table 4 - Full data'!E:E,'Table 4 - Full data'!$A:$A,$A13,'Table 4 - Full data'!$B:$B,$B$5)</f>
        <v>36210</v>
      </c>
      <c r="E13" s="6">
        <f>SUMIFS('Table 4 - Full data'!F:F,'Table 4 - Full data'!$A:$A,$A13,'Table 4 - Full data'!$B:$B,$B$5)</f>
        <v>22315</v>
      </c>
      <c r="F13" s="6">
        <f>SUMIFS('Table 4 - Full data'!G:G,'Table 4 - Full data'!$A:$A,$A13,'Table 4 - Full data'!$B:$B,$B$5)</f>
        <v>12855</v>
      </c>
      <c r="G13" s="6">
        <f>SUMIFS('Table 4 - Full data'!H:H,'Table 4 - Full data'!$A:$A,$A13,'Table 4 - Full data'!$B:$B,$B$5)</f>
        <v>1035</v>
      </c>
      <c r="H13" s="7">
        <f>SUMIFS('Table 4 - Full data'!I:I,'Table 4 - Full data'!$A:$A,$A13,'Table 4 - Full data'!$B:$B,$B$5)</f>
        <v>0.62</v>
      </c>
      <c r="I13" s="7">
        <f>SUMIFS('Table 4 - Full data'!J:J,'Table 4 - Full data'!$A:$A,$A13,'Table 4 - Full data'!$B:$B,$B$5)</f>
        <v>0.36</v>
      </c>
      <c r="J13" s="15">
        <f>SUMIFS('Table 4 - Full data'!K:K,'Table 4 - Full data'!$A:$A,$A13,'Table 4 - Full data'!$B:$B,$B$5)</f>
        <v>0.03</v>
      </c>
    </row>
    <row r="14" spans="1:10" x14ac:dyDescent="0.35">
      <c r="A14" s="5" t="s">
        <v>280</v>
      </c>
      <c r="B14" s="6">
        <f>SUMIFS('Table 4 - Full data'!C:C,'Table 4 - Full data'!$A:$A,$A14,'Table 4 - Full data'!$B:$B,$B$5)</f>
        <v>8925</v>
      </c>
      <c r="C14" s="7">
        <f>SUMIFS('Table 4 - Full data'!D:D,'Table 4 - Full data'!$A:$A,$A14,'Table 4 - Full data'!$B:$B,$B$5)</f>
        <v>0.02</v>
      </c>
      <c r="D14" s="6">
        <f>SUMIFS('Table 4 - Full data'!E:E,'Table 4 - Full data'!$A:$A,$A14,'Table 4 - Full data'!$B:$B,$B$5)</f>
        <v>8855</v>
      </c>
      <c r="E14" s="6">
        <f>SUMIFS('Table 4 - Full data'!F:F,'Table 4 - Full data'!$A:$A,$A14,'Table 4 - Full data'!$B:$B,$B$5)</f>
        <v>5040</v>
      </c>
      <c r="F14" s="6">
        <f>SUMIFS('Table 4 - Full data'!G:G,'Table 4 - Full data'!$A:$A,$A14,'Table 4 - Full data'!$B:$B,$B$5)</f>
        <v>3550</v>
      </c>
      <c r="G14" s="6">
        <f>SUMIFS('Table 4 - Full data'!H:H,'Table 4 - Full data'!$A:$A,$A14,'Table 4 - Full data'!$B:$B,$B$5)</f>
        <v>260</v>
      </c>
      <c r="H14" s="7">
        <f>SUMIFS('Table 4 - Full data'!I:I,'Table 4 - Full data'!$A:$A,$A14,'Table 4 - Full data'!$B:$B,$B$5)</f>
        <v>0.56999999999999995</v>
      </c>
      <c r="I14" s="7">
        <f>SUMIFS('Table 4 - Full data'!J:J,'Table 4 - Full data'!$A:$A,$A14,'Table 4 - Full data'!$B:$B,$B$5)</f>
        <v>0.4</v>
      </c>
      <c r="J14" s="15">
        <f>SUMIFS('Table 4 - Full data'!K:K,'Table 4 - Full data'!$A:$A,$A14,'Table 4 - Full data'!$B:$B,$B$5)</f>
        <v>0.03</v>
      </c>
    </row>
    <row r="15" spans="1:10" x14ac:dyDescent="0.35">
      <c r="A15" s="5" t="s">
        <v>281</v>
      </c>
      <c r="B15" s="6">
        <f>SUMIFS('Table 4 - Full data'!C:C,'Table 4 - Full data'!$A:$A,$A15,'Table 4 - Full data'!$B:$B,$B$5)</f>
        <v>2535</v>
      </c>
      <c r="C15" s="7">
        <f>SUMIFS('Table 4 - Full data'!D:D,'Table 4 - Full data'!$A:$A,$A15,'Table 4 - Full data'!$B:$B,$B$5)</f>
        <v>0</v>
      </c>
      <c r="D15" s="6">
        <f>SUMIFS('Table 4 - Full data'!E:E,'Table 4 - Full data'!$A:$A,$A15,'Table 4 - Full data'!$B:$B,$B$5)</f>
        <v>2515</v>
      </c>
      <c r="E15" s="6">
        <f>SUMIFS('Table 4 - Full data'!F:F,'Table 4 - Full data'!$A:$A,$A15,'Table 4 - Full data'!$B:$B,$B$5)</f>
        <v>1375</v>
      </c>
      <c r="F15" s="6">
        <f>SUMIFS('Table 4 - Full data'!G:G,'Table 4 - Full data'!$A:$A,$A15,'Table 4 - Full data'!$B:$B,$B$5)</f>
        <v>1070</v>
      </c>
      <c r="G15" s="6">
        <f>SUMIFS('Table 4 - Full data'!H:H,'Table 4 - Full data'!$A:$A,$A15,'Table 4 - Full data'!$B:$B,$B$5)</f>
        <v>70</v>
      </c>
      <c r="H15" s="7">
        <f>SUMIFS('Table 4 - Full data'!I:I,'Table 4 - Full data'!$A:$A,$A15,'Table 4 - Full data'!$B:$B,$B$5)</f>
        <v>0.55000000000000004</v>
      </c>
      <c r="I15" s="7">
        <f>SUMIFS('Table 4 - Full data'!J:J,'Table 4 - Full data'!$A:$A,$A15,'Table 4 - Full data'!$B:$B,$B$5)</f>
        <v>0.43</v>
      </c>
      <c r="J15" s="15">
        <f>SUMIFS('Table 4 - Full data'!K:K,'Table 4 - Full data'!$A:$A,$A15,'Table 4 - Full data'!$B:$B,$B$5)</f>
        <v>0.03</v>
      </c>
    </row>
    <row r="16" spans="1:10" x14ac:dyDescent="0.35">
      <c r="A16" s="5" t="s">
        <v>282</v>
      </c>
      <c r="B16" s="6">
        <f>SUMIFS('Table 4 - Full data'!C:C,'Table 4 - Full data'!$A:$A,$A16,'Table 4 - Full data'!$B:$B,$B$5)</f>
        <v>1145</v>
      </c>
      <c r="C16" s="7">
        <f>SUMIFS('Table 4 - Full data'!D:D,'Table 4 - Full data'!$A:$A,$A16,'Table 4 - Full data'!$B:$B,$B$5)</f>
        <v>0</v>
      </c>
      <c r="D16" s="6">
        <f>SUMIFS('Table 4 - Full data'!E:E,'Table 4 - Full data'!$A:$A,$A16,'Table 4 - Full data'!$B:$B,$B$5)</f>
        <v>1125</v>
      </c>
      <c r="E16" s="6">
        <f>SUMIFS('Table 4 - Full data'!F:F,'Table 4 - Full data'!$A:$A,$A16,'Table 4 - Full data'!$B:$B,$B$5)</f>
        <v>605</v>
      </c>
      <c r="F16" s="6">
        <f>SUMIFS('Table 4 - Full data'!G:G,'Table 4 - Full data'!$A:$A,$A16,'Table 4 - Full data'!$B:$B,$B$5)</f>
        <v>480</v>
      </c>
      <c r="G16" s="6">
        <f>SUMIFS('Table 4 - Full data'!H:H,'Table 4 - Full data'!$A:$A,$A16,'Table 4 - Full data'!$B:$B,$B$5)</f>
        <v>45</v>
      </c>
      <c r="H16" s="7">
        <f>SUMIFS('Table 4 - Full data'!I:I,'Table 4 - Full data'!$A:$A,$A16,'Table 4 - Full data'!$B:$B,$B$5)</f>
        <v>0.54</v>
      </c>
      <c r="I16" s="7">
        <f>SUMIFS('Table 4 - Full data'!J:J,'Table 4 - Full data'!$A:$A,$A16,'Table 4 - Full data'!$B:$B,$B$5)</f>
        <v>0.43</v>
      </c>
      <c r="J16" s="15">
        <f>SUMIFS('Table 4 - Full data'!K:K,'Table 4 - Full data'!$A:$A,$A16,'Table 4 - Full data'!$B:$B,$B$5)</f>
        <v>0.04</v>
      </c>
    </row>
    <row r="17" spans="1:10" x14ac:dyDescent="0.35">
      <c r="A17" s="5" t="s">
        <v>283</v>
      </c>
      <c r="B17" s="6">
        <f>SUMIFS('Table 4 - Full data'!C:C,'Table 4 - Full data'!$A:$A,$A17,'Table 4 - Full data'!$B:$B,$B$5)</f>
        <v>600</v>
      </c>
      <c r="C17" s="7">
        <f>SUMIFS('Table 4 - Full data'!D:D,'Table 4 - Full data'!$A:$A,$A17,'Table 4 - Full data'!$B:$B,$B$5)</f>
        <v>0</v>
      </c>
      <c r="D17" s="6">
        <f>SUMIFS('Table 4 - Full data'!E:E,'Table 4 - Full data'!$A:$A,$A17,'Table 4 - Full data'!$B:$B,$B$5)</f>
        <v>590</v>
      </c>
      <c r="E17" s="6">
        <f>SUMIFS('Table 4 - Full data'!F:F,'Table 4 - Full data'!$A:$A,$A17,'Table 4 - Full data'!$B:$B,$B$5)</f>
        <v>305</v>
      </c>
      <c r="F17" s="6">
        <f>SUMIFS('Table 4 - Full data'!G:G,'Table 4 - Full data'!$A:$A,$A17,'Table 4 - Full data'!$B:$B,$B$5)</f>
        <v>260</v>
      </c>
      <c r="G17" s="6">
        <f>SUMIFS('Table 4 - Full data'!H:H,'Table 4 - Full data'!$A:$A,$A17,'Table 4 - Full data'!$B:$B,$B$5)</f>
        <v>30</v>
      </c>
      <c r="H17" s="7">
        <f>SUMIFS('Table 4 - Full data'!I:I,'Table 4 - Full data'!$A:$A,$A17,'Table 4 - Full data'!$B:$B,$B$5)</f>
        <v>0.52</v>
      </c>
      <c r="I17" s="7">
        <f>SUMIFS('Table 4 - Full data'!J:J,'Table 4 - Full data'!$A:$A,$A17,'Table 4 - Full data'!$B:$B,$B$5)</f>
        <v>0.44</v>
      </c>
      <c r="J17" s="15">
        <f>SUMIFS('Table 4 - Full data'!K:K,'Table 4 - Full data'!$A:$A,$A17,'Table 4 - Full data'!$B:$B,$B$5)</f>
        <v>0.05</v>
      </c>
    </row>
    <row r="18" spans="1:10" x14ac:dyDescent="0.35">
      <c r="A18" s="5" t="s">
        <v>284</v>
      </c>
      <c r="B18" s="6">
        <f>SUMIFS('Table 4 - Full data'!C:C,'Table 4 - Full data'!$A:$A,$A18,'Table 4 - Full data'!$B:$B,$B$5)</f>
        <v>285</v>
      </c>
      <c r="C18" s="7">
        <f>SUMIFS('Table 4 - Full data'!D:D,'Table 4 - Full data'!$A:$A,$A18,'Table 4 - Full data'!$B:$B,$B$5)</f>
        <v>0</v>
      </c>
      <c r="D18" s="6">
        <f>SUMIFS('Table 4 - Full data'!E:E,'Table 4 - Full data'!$A:$A,$A18,'Table 4 - Full data'!$B:$B,$B$5)</f>
        <v>280</v>
      </c>
      <c r="E18" s="6">
        <f>SUMIFS('Table 4 - Full data'!F:F,'Table 4 - Full data'!$A:$A,$A18,'Table 4 - Full data'!$B:$B,$B$5)</f>
        <v>115</v>
      </c>
      <c r="F18" s="6">
        <f>SUMIFS('Table 4 - Full data'!G:G,'Table 4 - Full data'!$A:$A,$A18,'Table 4 - Full data'!$B:$B,$B$5)</f>
        <v>155</v>
      </c>
      <c r="G18" s="6">
        <f>SUMIFS('Table 4 - Full data'!H:H,'Table 4 - Full data'!$A:$A,$A18,'Table 4 - Full data'!$B:$B,$B$5)</f>
        <v>10</v>
      </c>
      <c r="H18" s="7">
        <f>SUMIFS('Table 4 - Full data'!I:I,'Table 4 - Full data'!$A:$A,$A18,'Table 4 - Full data'!$B:$B,$B$5)</f>
        <v>0.42</v>
      </c>
      <c r="I18" s="7">
        <f>SUMIFS('Table 4 - Full data'!J:J,'Table 4 - Full data'!$A:$A,$A18,'Table 4 - Full data'!$B:$B,$B$5)</f>
        <v>0.55000000000000004</v>
      </c>
      <c r="J18" s="15">
        <f>SUMIFS('Table 4 - Full data'!K:K,'Table 4 - Full data'!$A:$A,$A18,'Table 4 - Full data'!$B:$B,$B$5)</f>
        <v>0.03</v>
      </c>
    </row>
    <row r="19" spans="1:10" x14ac:dyDescent="0.35">
      <c r="A19" s="5" t="s">
        <v>265</v>
      </c>
      <c r="B19" s="6">
        <f>SUMIFS('Table 4 - Full data'!C:C,'Table 4 - Full data'!$A:$A,$A19,'Table 4 - Full data'!$B:$B,$B$5)</f>
        <v>850</v>
      </c>
      <c r="C19" s="7">
        <f>SUMIFS('Table 4 - Full data'!D:D,'Table 4 - Full data'!$A:$A,$A19,'Table 4 - Full data'!$B:$B,$B$5)</f>
        <v>0</v>
      </c>
      <c r="D19" s="6">
        <f>SUMIFS('Table 4 - Full data'!E:E,'Table 4 - Full data'!$A:$A,$A19,'Table 4 - Full data'!$B:$B,$B$5)</f>
        <v>725</v>
      </c>
      <c r="E19" s="6">
        <f>SUMIFS('Table 4 - Full data'!F:F,'Table 4 - Full data'!$A:$A,$A19,'Table 4 - Full data'!$B:$B,$B$5)</f>
        <v>10</v>
      </c>
      <c r="F19" s="6">
        <f>SUMIFS('Table 4 - Full data'!G:G,'Table 4 - Full data'!$A:$A,$A19,'Table 4 - Full data'!$B:$B,$B$5)</f>
        <v>65</v>
      </c>
      <c r="G19" s="6">
        <f>SUMIFS('Table 4 - Full data'!H:H,'Table 4 - Full data'!$A:$A,$A19,'Table 4 - Full data'!$B:$B,$B$5)</f>
        <v>650</v>
      </c>
      <c r="H19" s="7">
        <f>SUMIFS('Table 4 - Full data'!I:I,'Table 4 - Full data'!$A:$A,$A19,'Table 4 - Full data'!$B:$B,$B$5)</f>
        <v>0.01</v>
      </c>
      <c r="I19" s="7">
        <f>SUMIFS('Table 4 - Full data'!J:J,'Table 4 - Full data'!$A:$A,$A19,'Table 4 - Full data'!$B:$B,$B$5)</f>
        <v>0.09</v>
      </c>
      <c r="J19" s="15">
        <f>SUMIFS('Table 4 - Full data'!K:K,'Table 4 - Full data'!$A:$A,$A19,'Table 4 - Full data'!$B:$B,$B$5)</f>
        <v>0.9</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'Financial year lookup'!$A3:$A11</xm:f>
          </x14:formula1>
          <xm:sqref>B5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2"/>
  <sheetViews>
    <sheetView workbookViewId="0"/>
  </sheetViews>
  <sheetFormatPr defaultColWidth="10.58203125" defaultRowHeight="15.5" x14ac:dyDescent="0.35"/>
  <cols>
    <col min="1" max="1" width="32.58203125" customWidth="1"/>
    <col min="2" max="10" width="16.58203125" customWidth="1"/>
  </cols>
  <sheetData>
    <row r="1" spans="1:10" ht="19.5" x14ac:dyDescent="0.45">
      <c r="A1" s="13" t="s">
        <v>451</v>
      </c>
    </row>
    <row r="2" spans="1:10" x14ac:dyDescent="0.35">
      <c r="A2" t="s">
        <v>445</v>
      </c>
    </row>
    <row r="3" spans="1:10" x14ac:dyDescent="0.35">
      <c r="A3" t="s">
        <v>452</v>
      </c>
    </row>
    <row r="4" spans="1:10" x14ac:dyDescent="0.35">
      <c r="A4" t="s">
        <v>478</v>
      </c>
    </row>
    <row r="5" spans="1:10" x14ac:dyDescent="0.35">
      <c r="A5" s="50" t="s">
        <v>477</v>
      </c>
      <c r="B5" s="49" t="s">
        <v>424</v>
      </c>
    </row>
    <row r="6" spans="1:10" ht="62" x14ac:dyDescent="0.35">
      <c r="A6" s="51" t="s">
        <v>285</v>
      </c>
      <c r="B6" s="4" t="s">
        <v>165</v>
      </c>
      <c r="C6" s="4" t="s">
        <v>166</v>
      </c>
      <c r="D6" s="4" t="s">
        <v>167</v>
      </c>
      <c r="E6" s="4" t="s">
        <v>168</v>
      </c>
      <c r="F6" s="4" t="s">
        <v>169</v>
      </c>
      <c r="G6" s="4" t="s">
        <v>170</v>
      </c>
      <c r="H6" s="4" t="s">
        <v>171</v>
      </c>
      <c r="I6" s="4" t="s">
        <v>172</v>
      </c>
      <c r="J6" s="24" t="s">
        <v>173</v>
      </c>
    </row>
    <row r="7" spans="1:10" x14ac:dyDescent="0.35">
      <c r="A7" s="27" t="s">
        <v>174</v>
      </c>
      <c r="B7" s="28">
        <f>SUMIFS('Table 5 - Full data'!C:C,'Table 5 - Full data'!$A:$A,$A7,'Table 5 - Full data'!$B:$B,$B$5)</f>
        <v>548235</v>
      </c>
      <c r="C7" s="29">
        <f>SUMIFS('Table 5 - Full data'!D:D,'Table 5 - Full data'!$A:$A,$A7,'Table 5 - Full data'!$B:$B,$B$5)</f>
        <v>1</v>
      </c>
      <c r="D7" s="28">
        <f>SUMIFS('Table 5 - Full data'!E:E,'Table 5 - Full data'!$A:$A,$A7,'Table 5 - Full data'!$B:$B,$B$5)</f>
        <v>544045</v>
      </c>
      <c r="E7" s="28">
        <f>SUMIFS('Table 5 - Full data'!F:F,'Table 5 - Full data'!$A:$A,$A7,'Table 5 - Full data'!$B:$B,$B$5)</f>
        <v>358635</v>
      </c>
      <c r="F7" s="28">
        <f>SUMIFS('Table 5 - Full data'!G:G,'Table 5 - Full data'!$A:$A,$A7,'Table 5 - Full data'!$B:$B,$B$5)</f>
        <v>167405</v>
      </c>
      <c r="G7" s="28">
        <f>SUMIFS('Table 5 - Full data'!H:H,'Table 5 - Full data'!$A:$A,$A7,'Table 5 - Full data'!$B:$B,$B$5)</f>
        <v>18000</v>
      </c>
      <c r="H7" s="29">
        <f>SUMIFS('Table 5 - Full data'!I:I,'Table 5 - Full data'!$A:$A,$A7,'Table 5 - Full data'!$B:$B,$B$5)</f>
        <v>0.66</v>
      </c>
      <c r="I7" s="29">
        <f>SUMIFS('Table 5 - Full data'!J:J,'Table 5 - Full data'!$A:$A,$A7,'Table 5 - Full data'!$B:$B,$B$5)</f>
        <v>0.31</v>
      </c>
      <c r="J7" s="30">
        <f>SUMIFS('Table 5 - Full data'!K:K,'Table 5 - Full data'!$A:$A,$A7,'Table 5 - Full data'!$B:$B,$B$5)</f>
        <v>0.03</v>
      </c>
    </row>
    <row r="8" spans="1:10" x14ac:dyDescent="0.35">
      <c r="A8" s="5" t="s">
        <v>286</v>
      </c>
      <c r="B8" s="6">
        <f>SUMIFS('Table 5 - Full data'!C:C,'Table 5 - Full data'!$A:$A,$A8,'Table 5 - Full data'!$B:$B,$B$5)</f>
        <v>17125</v>
      </c>
      <c r="C8" s="7">
        <f>SUMIFS('Table 5 - Full data'!D:D,'Table 5 - Full data'!$A:$A,$A8,'Table 5 - Full data'!$B:$B,$B$5)</f>
        <v>0.03</v>
      </c>
      <c r="D8" s="6">
        <f>SUMIFS('Table 5 - Full data'!E:E,'Table 5 - Full data'!$A:$A,$A8,'Table 5 - Full data'!$B:$B,$B$5)</f>
        <v>16985</v>
      </c>
      <c r="E8" s="6">
        <f>SUMIFS('Table 5 - Full data'!F:F,'Table 5 - Full data'!$A:$A,$A8,'Table 5 - Full data'!$B:$B,$B$5)</f>
        <v>10955</v>
      </c>
      <c r="F8" s="6">
        <f>SUMIFS('Table 5 - Full data'!G:G,'Table 5 - Full data'!$A:$A,$A8,'Table 5 - Full data'!$B:$B,$B$5)</f>
        <v>5465</v>
      </c>
      <c r="G8" s="6">
        <f>SUMIFS('Table 5 - Full data'!H:H,'Table 5 - Full data'!$A:$A,$A8,'Table 5 - Full data'!$B:$B,$B$5)</f>
        <v>565</v>
      </c>
      <c r="H8" s="7">
        <f>SUMIFS('Table 5 - Full data'!I:I,'Table 5 - Full data'!$A:$A,$A8,'Table 5 - Full data'!$B:$B,$B$5)</f>
        <v>0.65</v>
      </c>
      <c r="I8" s="7">
        <f>SUMIFS('Table 5 - Full data'!J:J,'Table 5 - Full data'!$A:$A,$A8,'Table 5 - Full data'!$B:$B,$B$5)</f>
        <v>0.32</v>
      </c>
      <c r="J8" s="15">
        <f>SUMIFS('Table 5 - Full data'!K:K,'Table 5 - Full data'!$A:$A,$A8,'Table 5 - Full data'!$B:$B,$B$5)</f>
        <v>0.03</v>
      </c>
    </row>
    <row r="9" spans="1:10" x14ac:dyDescent="0.35">
      <c r="A9" s="5" t="s">
        <v>287</v>
      </c>
      <c r="B9" s="6">
        <f>SUMIFS('Table 5 - Full data'!C:C,'Table 5 - Full data'!$A:$A,$A9,'Table 5 - Full data'!$B:$B,$B$5)</f>
        <v>14965</v>
      </c>
      <c r="C9" s="7">
        <f>SUMIFS('Table 5 - Full data'!D:D,'Table 5 - Full data'!$A:$A,$A9,'Table 5 - Full data'!$B:$B,$B$5)</f>
        <v>0.03</v>
      </c>
      <c r="D9" s="6">
        <f>SUMIFS('Table 5 - Full data'!E:E,'Table 5 - Full data'!$A:$A,$A9,'Table 5 - Full data'!$B:$B,$B$5)</f>
        <v>14870</v>
      </c>
      <c r="E9" s="6">
        <f>SUMIFS('Table 5 - Full data'!F:F,'Table 5 - Full data'!$A:$A,$A9,'Table 5 - Full data'!$B:$B,$B$5)</f>
        <v>9625</v>
      </c>
      <c r="F9" s="6">
        <f>SUMIFS('Table 5 - Full data'!G:G,'Table 5 - Full data'!$A:$A,$A9,'Table 5 - Full data'!$B:$B,$B$5)</f>
        <v>4780</v>
      </c>
      <c r="G9" s="6">
        <f>SUMIFS('Table 5 - Full data'!H:H,'Table 5 - Full data'!$A:$A,$A9,'Table 5 - Full data'!$B:$B,$B$5)</f>
        <v>465</v>
      </c>
      <c r="H9" s="7">
        <f>SUMIFS('Table 5 - Full data'!I:I,'Table 5 - Full data'!$A:$A,$A9,'Table 5 - Full data'!$B:$B,$B$5)</f>
        <v>0.65</v>
      </c>
      <c r="I9" s="7">
        <f>SUMIFS('Table 5 - Full data'!J:J,'Table 5 - Full data'!$A:$A,$A9,'Table 5 - Full data'!$B:$B,$B$5)</f>
        <v>0.32</v>
      </c>
      <c r="J9" s="15">
        <f>SUMIFS('Table 5 - Full data'!K:K,'Table 5 - Full data'!$A:$A,$A9,'Table 5 - Full data'!$B:$B,$B$5)</f>
        <v>0.03</v>
      </c>
    </row>
    <row r="10" spans="1:10" x14ac:dyDescent="0.35">
      <c r="A10" s="5" t="s">
        <v>288</v>
      </c>
      <c r="B10" s="6">
        <f>SUMIFS('Table 5 - Full data'!C:C,'Table 5 - Full data'!$A:$A,$A10,'Table 5 - Full data'!$B:$B,$B$5)</f>
        <v>10375</v>
      </c>
      <c r="C10" s="7">
        <f>SUMIFS('Table 5 - Full data'!D:D,'Table 5 - Full data'!$A:$A,$A10,'Table 5 - Full data'!$B:$B,$B$5)</f>
        <v>0.02</v>
      </c>
      <c r="D10" s="6">
        <f>SUMIFS('Table 5 - Full data'!E:E,'Table 5 - Full data'!$A:$A,$A10,'Table 5 - Full data'!$B:$B,$B$5)</f>
        <v>10305</v>
      </c>
      <c r="E10" s="6">
        <f>SUMIFS('Table 5 - Full data'!F:F,'Table 5 - Full data'!$A:$A,$A10,'Table 5 - Full data'!$B:$B,$B$5)</f>
        <v>7135</v>
      </c>
      <c r="F10" s="6">
        <f>SUMIFS('Table 5 - Full data'!G:G,'Table 5 - Full data'!$A:$A,$A10,'Table 5 - Full data'!$B:$B,$B$5)</f>
        <v>2850</v>
      </c>
      <c r="G10" s="6">
        <f>SUMIFS('Table 5 - Full data'!H:H,'Table 5 - Full data'!$A:$A,$A10,'Table 5 - Full data'!$B:$B,$B$5)</f>
        <v>320</v>
      </c>
      <c r="H10" s="7">
        <f>SUMIFS('Table 5 - Full data'!I:I,'Table 5 - Full data'!$A:$A,$A10,'Table 5 - Full data'!$B:$B,$B$5)</f>
        <v>0.69</v>
      </c>
      <c r="I10" s="7">
        <f>SUMIFS('Table 5 - Full data'!J:J,'Table 5 - Full data'!$A:$A,$A10,'Table 5 - Full data'!$B:$B,$B$5)</f>
        <v>0.28000000000000003</v>
      </c>
      <c r="J10" s="15">
        <f>SUMIFS('Table 5 - Full data'!K:K,'Table 5 - Full data'!$A:$A,$A10,'Table 5 - Full data'!$B:$B,$B$5)</f>
        <v>0.03</v>
      </c>
    </row>
    <row r="11" spans="1:10" x14ac:dyDescent="0.35">
      <c r="A11" s="5" t="s">
        <v>289</v>
      </c>
      <c r="B11" s="6">
        <f>SUMIFS('Table 5 - Full data'!C:C,'Table 5 - Full data'!$A:$A,$A11,'Table 5 - Full data'!$B:$B,$B$5)</f>
        <v>6255</v>
      </c>
      <c r="C11" s="7">
        <f>SUMIFS('Table 5 - Full data'!D:D,'Table 5 - Full data'!$A:$A,$A11,'Table 5 - Full data'!$B:$B,$B$5)</f>
        <v>0.01</v>
      </c>
      <c r="D11" s="6">
        <f>SUMIFS('Table 5 - Full data'!E:E,'Table 5 - Full data'!$A:$A,$A11,'Table 5 - Full data'!$B:$B,$B$5)</f>
        <v>6210</v>
      </c>
      <c r="E11" s="6">
        <f>SUMIFS('Table 5 - Full data'!F:F,'Table 5 - Full data'!$A:$A,$A11,'Table 5 - Full data'!$B:$B,$B$5)</f>
        <v>4085</v>
      </c>
      <c r="F11" s="6">
        <f>SUMIFS('Table 5 - Full data'!G:G,'Table 5 - Full data'!$A:$A,$A11,'Table 5 - Full data'!$B:$B,$B$5)</f>
        <v>1950</v>
      </c>
      <c r="G11" s="6">
        <f>SUMIFS('Table 5 - Full data'!H:H,'Table 5 - Full data'!$A:$A,$A11,'Table 5 - Full data'!$B:$B,$B$5)</f>
        <v>175</v>
      </c>
      <c r="H11" s="7">
        <f>SUMIFS('Table 5 - Full data'!I:I,'Table 5 - Full data'!$A:$A,$A11,'Table 5 - Full data'!$B:$B,$B$5)</f>
        <v>0.66</v>
      </c>
      <c r="I11" s="7">
        <f>SUMIFS('Table 5 - Full data'!J:J,'Table 5 - Full data'!$A:$A,$A11,'Table 5 - Full data'!$B:$B,$B$5)</f>
        <v>0.31</v>
      </c>
      <c r="J11" s="15">
        <f>SUMIFS('Table 5 - Full data'!K:K,'Table 5 - Full data'!$A:$A,$A11,'Table 5 - Full data'!$B:$B,$B$5)</f>
        <v>0.03</v>
      </c>
    </row>
    <row r="12" spans="1:10" x14ac:dyDescent="0.35">
      <c r="A12" s="5" t="s">
        <v>290</v>
      </c>
      <c r="B12" s="6">
        <f>SUMIFS('Table 5 - Full data'!C:C,'Table 5 - Full data'!$A:$A,$A12,'Table 5 - Full data'!$B:$B,$B$5)</f>
        <v>33140</v>
      </c>
      <c r="C12" s="7">
        <f>SUMIFS('Table 5 - Full data'!D:D,'Table 5 - Full data'!$A:$A,$A12,'Table 5 - Full data'!$B:$B,$B$5)</f>
        <v>0.06</v>
      </c>
      <c r="D12" s="6">
        <f>SUMIFS('Table 5 - Full data'!E:E,'Table 5 - Full data'!$A:$A,$A12,'Table 5 - Full data'!$B:$B,$B$5)</f>
        <v>32860</v>
      </c>
      <c r="E12" s="6">
        <f>SUMIFS('Table 5 - Full data'!F:F,'Table 5 - Full data'!$A:$A,$A12,'Table 5 - Full data'!$B:$B,$B$5)</f>
        <v>21635</v>
      </c>
      <c r="F12" s="6">
        <f>SUMIFS('Table 5 - Full data'!G:G,'Table 5 - Full data'!$A:$A,$A12,'Table 5 - Full data'!$B:$B,$B$5)</f>
        <v>10245</v>
      </c>
      <c r="G12" s="6">
        <f>SUMIFS('Table 5 - Full data'!H:H,'Table 5 - Full data'!$A:$A,$A12,'Table 5 - Full data'!$B:$B,$B$5)</f>
        <v>985</v>
      </c>
      <c r="H12" s="7">
        <f>SUMIFS('Table 5 - Full data'!I:I,'Table 5 - Full data'!$A:$A,$A12,'Table 5 - Full data'!$B:$B,$B$5)</f>
        <v>0.66</v>
      </c>
      <c r="I12" s="7">
        <f>SUMIFS('Table 5 - Full data'!J:J,'Table 5 - Full data'!$A:$A,$A12,'Table 5 - Full data'!$B:$B,$B$5)</f>
        <v>0.31</v>
      </c>
      <c r="J12" s="15">
        <f>SUMIFS('Table 5 - Full data'!K:K,'Table 5 - Full data'!$A:$A,$A12,'Table 5 - Full data'!$B:$B,$B$5)</f>
        <v>0.03</v>
      </c>
    </row>
    <row r="13" spans="1:10" x14ac:dyDescent="0.35">
      <c r="A13" s="5" t="s">
        <v>291</v>
      </c>
      <c r="B13" s="6">
        <f>SUMIFS('Table 5 - Full data'!C:C,'Table 5 - Full data'!$A:$A,$A13,'Table 5 - Full data'!$B:$B,$B$5)</f>
        <v>5895</v>
      </c>
      <c r="C13" s="7">
        <f>SUMIFS('Table 5 - Full data'!D:D,'Table 5 - Full data'!$A:$A,$A13,'Table 5 - Full data'!$B:$B,$B$5)</f>
        <v>0.01</v>
      </c>
      <c r="D13" s="6">
        <f>SUMIFS('Table 5 - Full data'!E:E,'Table 5 - Full data'!$A:$A,$A13,'Table 5 - Full data'!$B:$B,$B$5)</f>
        <v>5845</v>
      </c>
      <c r="E13" s="6">
        <f>SUMIFS('Table 5 - Full data'!F:F,'Table 5 - Full data'!$A:$A,$A13,'Table 5 - Full data'!$B:$B,$B$5)</f>
        <v>4050</v>
      </c>
      <c r="F13" s="6">
        <f>SUMIFS('Table 5 - Full data'!G:G,'Table 5 - Full data'!$A:$A,$A13,'Table 5 - Full data'!$B:$B,$B$5)</f>
        <v>1625</v>
      </c>
      <c r="G13" s="6">
        <f>SUMIFS('Table 5 - Full data'!H:H,'Table 5 - Full data'!$A:$A,$A13,'Table 5 - Full data'!$B:$B,$B$5)</f>
        <v>170</v>
      </c>
      <c r="H13" s="7">
        <f>SUMIFS('Table 5 - Full data'!I:I,'Table 5 - Full data'!$A:$A,$A13,'Table 5 - Full data'!$B:$B,$B$5)</f>
        <v>0.69</v>
      </c>
      <c r="I13" s="7">
        <f>SUMIFS('Table 5 - Full data'!J:J,'Table 5 - Full data'!$A:$A,$A13,'Table 5 - Full data'!$B:$B,$B$5)</f>
        <v>0.28000000000000003</v>
      </c>
      <c r="J13" s="15">
        <f>SUMIFS('Table 5 - Full data'!K:K,'Table 5 - Full data'!$A:$A,$A13,'Table 5 - Full data'!$B:$B,$B$5)</f>
        <v>0.03</v>
      </c>
    </row>
    <row r="14" spans="1:10" x14ac:dyDescent="0.35">
      <c r="A14" s="5" t="s">
        <v>292</v>
      </c>
      <c r="B14" s="6">
        <f>SUMIFS('Table 5 - Full data'!C:C,'Table 5 - Full data'!$A:$A,$A14,'Table 5 - Full data'!$B:$B,$B$5)</f>
        <v>14280</v>
      </c>
      <c r="C14" s="7">
        <f>SUMIFS('Table 5 - Full data'!D:D,'Table 5 - Full data'!$A:$A,$A14,'Table 5 - Full data'!$B:$B,$B$5)</f>
        <v>0.03</v>
      </c>
      <c r="D14" s="6">
        <f>SUMIFS('Table 5 - Full data'!E:E,'Table 5 - Full data'!$A:$A,$A14,'Table 5 - Full data'!$B:$B,$B$5)</f>
        <v>14185</v>
      </c>
      <c r="E14" s="6">
        <f>SUMIFS('Table 5 - Full data'!F:F,'Table 5 - Full data'!$A:$A,$A14,'Table 5 - Full data'!$B:$B,$B$5)</f>
        <v>9725</v>
      </c>
      <c r="F14" s="6">
        <f>SUMIFS('Table 5 - Full data'!G:G,'Table 5 - Full data'!$A:$A,$A14,'Table 5 - Full data'!$B:$B,$B$5)</f>
        <v>3990</v>
      </c>
      <c r="G14" s="6">
        <f>SUMIFS('Table 5 - Full data'!H:H,'Table 5 - Full data'!$A:$A,$A14,'Table 5 - Full data'!$B:$B,$B$5)</f>
        <v>475</v>
      </c>
      <c r="H14" s="7">
        <f>SUMIFS('Table 5 - Full data'!I:I,'Table 5 - Full data'!$A:$A,$A14,'Table 5 - Full data'!$B:$B,$B$5)</f>
        <v>0.69</v>
      </c>
      <c r="I14" s="7">
        <f>SUMIFS('Table 5 - Full data'!J:J,'Table 5 - Full data'!$A:$A,$A14,'Table 5 - Full data'!$B:$B,$B$5)</f>
        <v>0.28000000000000003</v>
      </c>
      <c r="J14" s="15">
        <f>SUMIFS('Table 5 - Full data'!K:K,'Table 5 - Full data'!$A:$A,$A14,'Table 5 - Full data'!$B:$B,$B$5)</f>
        <v>0.03</v>
      </c>
    </row>
    <row r="15" spans="1:10" x14ac:dyDescent="0.35">
      <c r="A15" s="5" t="s">
        <v>293</v>
      </c>
      <c r="B15" s="6">
        <f>SUMIFS('Table 5 - Full data'!C:C,'Table 5 - Full data'!$A:$A,$A15,'Table 5 - Full data'!$B:$B,$B$5)</f>
        <v>18075</v>
      </c>
      <c r="C15" s="7">
        <f>SUMIFS('Table 5 - Full data'!D:D,'Table 5 - Full data'!$A:$A,$A15,'Table 5 - Full data'!$B:$B,$B$5)</f>
        <v>0.03</v>
      </c>
      <c r="D15" s="6">
        <f>SUMIFS('Table 5 - Full data'!E:E,'Table 5 - Full data'!$A:$A,$A15,'Table 5 - Full data'!$B:$B,$B$5)</f>
        <v>17915</v>
      </c>
      <c r="E15" s="6">
        <f>SUMIFS('Table 5 - Full data'!F:F,'Table 5 - Full data'!$A:$A,$A15,'Table 5 - Full data'!$B:$B,$B$5)</f>
        <v>12400</v>
      </c>
      <c r="F15" s="6">
        <f>SUMIFS('Table 5 - Full data'!G:G,'Table 5 - Full data'!$A:$A,$A15,'Table 5 - Full data'!$B:$B,$B$5)</f>
        <v>4910</v>
      </c>
      <c r="G15" s="6">
        <f>SUMIFS('Table 5 - Full data'!H:H,'Table 5 - Full data'!$A:$A,$A15,'Table 5 - Full data'!$B:$B,$B$5)</f>
        <v>600</v>
      </c>
      <c r="H15" s="7">
        <f>SUMIFS('Table 5 - Full data'!I:I,'Table 5 - Full data'!$A:$A,$A15,'Table 5 - Full data'!$B:$B,$B$5)</f>
        <v>0.69</v>
      </c>
      <c r="I15" s="7">
        <f>SUMIFS('Table 5 - Full data'!J:J,'Table 5 - Full data'!$A:$A,$A15,'Table 5 - Full data'!$B:$B,$B$5)</f>
        <v>0.27</v>
      </c>
      <c r="J15" s="15">
        <f>SUMIFS('Table 5 - Full data'!K:K,'Table 5 - Full data'!$A:$A,$A15,'Table 5 - Full data'!$B:$B,$B$5)</f>
        <v>0.03</v>
      </c>
    </row>
    <row r="16" spans="1:10" x14ac:dyDescent="0.35">
      <c r="A16" s="5" t="s">
        <v>294</v>
      </c>
      <c r="B16" s="6">
        <f>SUMIFS('Table 5 - Full data'!C:C,'Table 5 - Full data'!$A:$A,$A16,'Table 5 - Full data'!$B:$B,$B$5)</f>
        <v>16020</v>
      </c>
      <c r="C16" s="7">
        <f>SUMIFS('Table 5 - Full data'!D:D,'Table 5 - Full data'!$A:$A,$A16,'Table 5 - Full data'!$B:$B,$B$5)</f>
        <v>0.03</v>
      </c>
      <c r="D16" s="6">
        <f>SUMIFS('Table 5 - Full data'!E:E,'Table 5 - Full data'!$A:$A,$A16,'Table 5 - Full data'!$B:$B,$B$5)</f>
        <v>15910</v>
      </c>
      <c r="E16" s="6">
        <f>SUMIFS('Table 5 - Full data'!F:F,'Table 5 - Full data'!$A:$A,$A16,'Table 5 - Full data'!$B:$B,$B$5)</f>
        <v>10985</v>
      </c>
      <c r="F16" s="6">
        <f>SUMIFS('Table 5 - Full data'!G:G,'Table 5 - Full data'!$A:$A,$A16,'Table 5 - Full data'!$B:$B,$B$5)</f>
        <v>4375</v>
      </c>
      <c r="G16" s="6">
        <f>SUMIFS('Table 5 - Full data'!H:H,'Table 5 - Full data'!$A:$A,$A16,'Table 5 - Full data'!$B:$B,$B$5)</f>
        <v>545</v>
      </c>
      <c r="H16" s="7">
        <f>SUMIFS('Table 5 - Full data'!I:I,'Table 5 - Full data'!$A:$A,$A16,'Table 5 - Full data'!$B:$B,$B$5)</f>
        <v>0.69</v>
      </c>
      <c r="I16" s="7">
        <f>SUMIFS('Table 5 - Full data'!J:J,'Table 5 - Full data'!$A:$A,$A16,'Table 5 - Full data'!$B:$B,$B$5)</f>
        <v>0.28000000000000003</v>
      </c>
      <c r="J16" s="15">
        <f>SUMIFS('Table 5 - Full data'!K:K,'Table 5 - Full data'!$A:$A,$A16,'Table 5 - Full data'!$B:$B,$B$5)</f>
        <v>0.03</v>
      </c>
    </row>
    <row r="17" spans="1:10" x14ac:dyDescent="0.35">
      <c r="A17" s="5" t="s">
        <v>295</v>
      </c>
      <c r="B17" s="6">
        <f>SUMIFS('Table 5 - Full data'!C:C,'Table 5 - Full data'!$A:$A,$A17,'Table 5 - Full data'!$B:$B,$B$5)</f>
        <v>5610</v>
      </c>
      <c r="C17" s="7">
        <f>SUMIFS('Table 5 - Full data'!D:D,'Table 5 - Full data'!$A:$A,$A17,'Table 5 - Full data'!$B:$B,$B$5)</f>
        <v>0.01</v>
      </c>
      <c r="D17" s="6">
        <f>SUMIFS('Table 5 - Full data'!E:E,'Table 5 - Full data'!$A:$A,$A17,'Table 5 - Full data'!$B:$B,$B$5)</f>
        <v>5570</v>
      </c>
      <c r="E17" s="6">
        <f>SUMIFS('Table 5 - Full data'!F:F,'Table 5 - Full data'!$A:$A,$A17,'Table 5 - Full data'!$B:$B,$B$5)</f>
        <v>3665</v>
      </c>
      <c r="F17" s="6">
        <f>SUMIFS('Table 5 - Full data'!G:G,'Table 5 - Full data'!$A:$A,$A17,'Table 5 - Full data'!$B:$B,$B$5)</f>
        <v>1755</v>
      </c>
      <c r="G17" s="6">
        <f>SUMIFS('Table 5 - Full data'!H:H,'Table 5 - Full data'!$A:$A,$A17,'Table 5 - Full data'!$B:$B,$B$5)</f>
        <v>155</v>
      </c>
      <c r="H17" s="7">
        <f>SUMIFS('Table 5 - Full data'!I:I,'Table 5 - Full data'!$A:$A,$A17,'Table 5 - Full data'!$B:$B,$B$5)</f>
        <v>0.66</v>
      </c>
      <c r="I17" s="7">
        <f>SUMIFS('Table 5 - Full data'!J:J,'Table 5 - Full data'!$A:$A,$A17,'Table 5 - Full data'!$B:$B,$B$5)</f>
        <v>0.31</v>
      </c>
      <c r="J17" s="15">
        <f>SUMIFS('Table 5 - Full data'!K:K,'Table 5 - Full data'!$A:$A,$A17,'Table 5 - Full data'!$B:$B,$B$5)</f>
        <v>0.03</v>
      </c>
    </row>
    <row r="18" spans="1:10" x14ac:dyDescent="0.35">
      <c r="A18" s="5" t="s">
        <v>296</v>
      </c>
      <c r="B18" s="6">
        <f>SUMIFS('Table 5 - Full data'!C:C,'Table 5 - Full data'!$A:$A,$A18,'Table 5 - Full data'!$B:$B,$B$5)</f>
        <v>9510</v>
      </c>
      <c r="C18" s="7">
        <f>SUMIFS('Table 5 - Full data'!D:D,'Table 5 - Full data'!$A:$A,$A18,'Table 5 - Full data'!$B:$B,$B$5)</f>
        <v>0.02</v>
      </c>
      <c r="D18" s="6">
        <f>SUMIFS('Table 5 - Full data'!E:E,'Table 5 - Full data'!$A:$A,$A18,'Table 5 - Full data'!$B:$B,$B$5)</f>
        <v>9425</v>
      </c>
      <c r="E18" s="6">
        <f>SUMIFS('Table 5 - Full data'!F:F,'Table 5 - Full data'!$A:$A,$A18,'Table 5 - Full data'!$B:$B,$B$5)</f>
        <v>6385</v>
      </c>
      <c r="F18" s="6">
        <f>SUMIFS('Table 5 - Full data'!G:G,'Table 5 - Full data'!$A:$A,$A18,'Table 5 - Full data'!$B:$B,$B$5)</f>
        <v>2765</v>
      </c>
      <c r="G18" s="6">
        <f>SUMIFS('Table 5 - Full data'!H:H,'Table 5 - Full data'!$A:$A,$A18,'Table 5 - Full data'!$B:$B,$B$5)</f>
        <v>270</v>
      </c>
      <c r="H18" s="7">
        <f>SUMIFS('Table 5 - Full data'!I:I,'Table 5 - Full data'!$A:$A,$A18,'Table 5 - Full data'!$B:$B,$B$5)</f>
        <v>0.68</v>
      </c>
      <c r="I18" s="7">
        <f>SUMIFS('Table 5 - Full data'!J:J,'Table 5 - Full data'!$A:$A,$A18,'Table 5 - Full data'!$B:$B,$B$5)</f>
        <v>0.28999999999999998</v>
      </c>
      <c r="J18" s="15">
        <f>SUMIFS('Table 5 - Full data'!K:K,'Table 5 - Full data'!$A:$A,$A18,'Table 5 - Full data'!$B:$B,$B$5)</f>
        <v>0.03</v>
      </c>
    </row>
    <row r="19" spans="1:10" x14ac:dyDescent="0.35">
      <c r="A19" s="5" t="s">
        <v>297</v>
      </c>
      <c r="B19" s="6">
        <f>SUMIFS('Table 5 - Full data'!C:C,'Table 5 - Full data'!$A:$A,$A19,'Table 5 - Full data'!$B:$B,$B$5)</f>
        <v>5455</v>
      </c>
      <c r="C19" s="7">
        <f>SUMIFS('Table 5 - Full data'!D:D,'Table 5 - Full data'!$A:$A,$A19,'Table 5 - Full data'!$B:$B,$B$5)</f>
        <v>0.01</v>
      </c>
      <c r="D19" s="6">
        <f>SUMIFS('Table 5 - Full data'!E:E,'Table 5 - Full data'!$A:$A,$A19,'Table 5 - Full data'!$B:$B,$B$5)</f>
        <v>5420</v>
      </c>
      <c r="E19" s="6">
        <f>SUMIFS('Table 5 - Full data'!F:F,'Table 5 - Full data'!$A:$A,$A19,'Table 5 - Full data'!$B:$B,$B$5)</f>
        <v>3510</v>
      </c>
      <c r="F19" s="6">
        <f>SUMIFS('Table 5 - Full data'!G:G,'Table 5 - Full data'!$A:$A,$A19,'Table 5 - Full data'!$B:$B,$B$5)</f>
        <v>1750</v>
      </c>
      <c r="G19" s="6">
        <f>SUMIFS('Table 5 - Full data'!H:H,'Table 5 - Full data'!$A:$A,$A19,'Table 5 - Full data'!$B:$B,$B$5)</f>
        <v>160</v>
      </c>
      <c r="H19" s="7">
        <f>SUMIFS('Table 5 - Full data'!I:I,'Table 5 - Full data'!$A:$A,$A19,'Table 5 - Full data'!$B:$B,$B$5)</f>
        <v>0.65</v>
      </c>
      <c r="I19" s="7">
        <f>SUMIFS('Table 5 - Full data'!J:J,'Table 5 - Full data'!$A:$A,$A19,'Table 5 - Full data'!$B:$B,$B$5)</f>
        <v>0.32</v>
      </c>
      <c r="J19" s="15">
        <f>SUMIFS('Table 5 - Full data'!K:K,'Table 5 - Full data'!$A:$A,$A19,'Table 5 - Full data'!$B:$B,$B$5)</f>
        <v>0.03</v>
      </c>
    </row>
    <row r="20" spans="1:10" x14ac:dyDescent="0.35">
      <c r="A20" s="5" t="s">
        <v>298</v>
      </c>
      <c r="B20" s="6">
        <f>SUMIFS('Table 5 - Full data'!C:C,'Table 5 - Full data'!$A:$A,$A20,'Table 5 - Full data'!$B:$B,$B$5)</f>
        <v>16270</v>
      </c>
      <c r="C20" s="7">
        <f>SUMIFS('Table 5 - Full data'!D:D,'Table 5 - Full data'!$A:$A,$A20,'Table 5 - Full data'!$B:$B,$B$5)</f>
        <v>0.03</v>
      </c>
      <c r="D20" s="6">
        <f>SUMIFS('Table 5 - Full data'!E:E,'Table 5 - Full data'!$A:$A,$A20,'Table 5 - Full data'!$B:$B,$B$5)</f>
        <v>16145</v>
      </c>
      <c r="E20" s="6">
        <f>SUMIFS('Table 5 - Full data'!F:F,'Table 5 - Full data'!$A:$A,$A20,'Table 5 - Full data'!$B:$B,$B$5)</f>
        <v>10835</v>
      </c>
      <c r="F20" s="6">
        <f>SUMIFS('Table 5 - Full data'!G:G,'Table 5 - Full data'!$A:$A,$A20,'Table 5 - Full data'!$B:$B,$B$5)</f>
        <v>4745</v>
      </c>
      <c r="G20" s="6">
        <f>SUMIFS('Table 5 - Full data'!H:H,'Table 5 - Full data'!$A:$A,$A20,'Table 5 - Full data'!$B:$B,$B$5)</f>
        <v>565</v>
      </c>
      <c r="H20" s="7">
        <f>SUMIFS('Table 5 - Full data'!I:I,'Table 5 - Full data'!$A:$A,$A20,'Table 5 - Full data'!$B:$B,$B$5)</f>
        <v>0.67</v>
      </c>
      <c r="I20" s="7">
        <f>SUMIFS('Table 5 - Full data'!J:J,'Table 5 - Full data'!$A:$A,$A20,'Table 5 - Full data'!$B:$B,$B$5)</f>
        <v>0.28999999999999998</v>
      </c>
      <c r="J20" s="15">
        <f>SUMIFS('Table 5 - Full data'!K:K,'Table 5 - Full data'!$A:$A,$A20,'Table 5 - Full data'!$B:$B,$B$5)</f>
        <v>0.04</v>
      </c>
    </row>
    <row r="21" spans="1:10" x14ac:dyDescent="0.35">
      <c r="A21" s="5" t="s">
        <v>299</v>
      </c>
      <c r="B21" s="6">
        <f>SUMIFS('Table 5 - Full data'!C:C,'Table 5 - Full data'!$A:$A,$A21,'Table 5 - Full data'!$B:$B,$B$5)</f>
        <v>39670</v>
      </c>
      <c r="C21" s="7">
        <f>SUMIFS('Table 5 - Full data'!D:D,'Table 5 - Full data'!$A:$A,$A21,'Table 5 - Full data'!$B:$B,$B$5)</f>
        <v>7.0000000000000007E-2</v>
      </c>
      <c r="D21" s="6">
        <f>SUMIFS('Table 5 - Full data'!E:E,'Table 5 - Full data'!$A:$A,$A21,'Table 5 - Full data'!$B:$B,$B$5)</f>
        <v>39400</v>
      </c>
      <c r="E21" s="6">
        <f>SUMIFS('Table 5 - Full data'!F:F,'Table 5 - Full data'!$A:$A,$A21,'Table 5 - Full data'!$B:$B,$B$5)</f>
        <v>27315</v>
      </c>
      <c r="F21" s="6">
        <f>SUMIFS('Table 5 - Full data'!G:G,'Table 5 - Full data'!$A:$A,$A21,'Table 5 - Full data'!$B:$B,$B$5)</f>
        <v>10810</v>
      </c>
      <c r="G21" s="6">
        <f>SUMIFS('Table 5 - Full data'!H:H,'Table 5 - Full data'!$A:$A,$A21,'Table 5 - Full data'!$B:$B,$B$5)</f>
        <v>1270</v>
      </c>
      <c r="H21" s="7">
        <f>SUMIFS('Table 5 - Full data'!I:I,'Table 5 - Full data'!$A:$A,$A21,'Table 5 - Full data'!$B:$B,$B$5)</f>
        <v>0.69</v>
      </c>
      <c r="I21" s="7">
        <f>SUMIFS('Table 5 - Full data'!J:J,'Table 5 - Full data'!$A:$A,$A21,'Table 5 - Full data'!$B:$B,$B$5)</f>
        <v>0.27</v>
      </c>
      <c r="J21" s="15">
        <f>SUMIFS('Table 5 - Full data'!K:K,'Table 5 - Full data'!$A:$A,$A21,'Table 5 - Full data'!$B:$B,$B$5)</f>
        <v>0.03</v>
      </c>
    </row>
    <row r="22" spans="1:10" x14ac:dyDescent="0.35">
      <c r="A22" s="5" t="s">
        <v>300</v>
      </c>
      <c r="B22" s="6">
        <f>SUMIFS('Table 5 - Full data'!C:C,'Table 5 - Full data'!$A:$A,$A22,'Table 5 - Full data'!$B:$B,$B$5)</f>
        <v>88905</v>
      </c>
      <c r="C22" s="7">
        <f>SUMIFS('Table 5 - Full data'!D:D,'Table 5 - Full data'!$A:$A,$A22,'Table 5 - Full data'!$B:$B,$B$5)</f>
        <v>0.16</v>
      </c>
      <c r="D22" s="6">
        <f>SUMIFS('Table 5 - Full data'!E:E,'Table 5 - Full data'!$A:$A,$A22,'Table 5 - Full data'!$B:$B,$B$5)</f>
        <v>88090</v>
      </c>
      <c r="E22" s="6">
        <f>SUMIFS('Table 5 - Full data'!F:F,'Table 5 - Full data'!$A:$A,$A22,'Table 5 - Full data'!$B:$B,$B$5)</f>
        <v>58400</v>
      </c>
      <c r="F22" s="6">
        <f>SUMIFS('Table 5 - Full data'!G:G,'Table 5 - Full data'!$A:$A,$A22,'Table 5 - Full data'!$B:$B,$B$5)</f>
        <v>26650</v>
      </c>
      <c r="G22" s="6">
        <f>SUMIFS('Table 5 - Full data'!H:H,'Table 5 - Full data'!$A:$A,$A22,'Table 5 - Full data'!$B:$B,$B$5)</f>
        <v>3040</v>
      </c>
      <c r="H22" s="7">
        <f>SUMIFS('Table 5 - Full data'!I:I,'Table 5 - Full data'!$A:$A,$A22,'Table 5 - Full data'!$B:$B,$B$5)</f>
        <v>0.66</v>
      </c>
      <c r="I22" s="7">
        <f>SUMIFS('Table 5 - Full data'!J:J,'Table 5 - Full data'!$A:$A,$A22,'Table 5 - Full data'!$B:$B,$B$5)</f>
        <v>0.3</v>
      </c>
      <c r="J22" s="15">
        <f>SUMIFS('Table 5 - Full data'!K:K,'Table 5 - Full data'!$A:$A,$A22,'Table 5 - Full data'!$B:$B,$B$5)</f>
        <v>0.03</v>
      </c>
    </row>
    <row r="23" spans="1:10" x14ac:dyDescent="0.35">
      <c r="A23" s="5" t="s">
        <v>301</v>
      </c>
      <c r="B23" s="6">
        <f>SUMIFS('Table 5 - Full data'!C:C,'Table 5 - Full data'!$A:$A,$A23,'Table 5 - Full data'!$B:$B,$B$5)</f>
        <v>18095</v>
      </c>
      <c r="C23" s="7">
        <f>SUMIFS('Table 5 - Full data'!D:D,'Table 5 - Full data'!$A:$A,$A23,'Table 5 - Full data'!$B:$B,$B$5)</f>
        <v>0.03</v>
      </c>
      <c r="D23" s="6">
        <f>SUMIFS('Table 5 - Full data'!E:E,'Table 5 - Full data'!$A:$A,$A23,'Table 5 - Full data'!$B:$B,$B$5)</f>
        <v>17950</v>
      </c>
      <c r="E23" s="6">
        <f>SUMIFS('Table 5 - Full data'!F:F,'Table 5 - Full data'!$A:$A,$A23,'Table 5 - Full data'!$B:$B,$B$5)</f>
        <v>11925</v>
      </c>
      <c r="F23" s="6">
        <f>SUMIFS('Table 5 - Full data'!G:G,'Table 5 - Full data'!$A:$A,$A23,'Table 5 - Full data'!$B:$B,$B$5)</f>
        <v>5445</v>
      </c>
      <c r="G23" s="6">
        <f>SUMIFS('Table 5 - Full data'!H:H,'Table 5 - Full data'!$A:$A,$A23,'Table 5 - Full data'!$B:$B,$B$5)</f>
        <v>580</v>
      </c>
      <c r="H23" s="7">
        <f>SUMIFS('Table 5 - Full data'!I:I,'Table 5 - Full data'!$A:$A,$A23,'Table 5 - Full data'!$B:$B,$B$5)</f>
        <v>0.66</v>
      </c>
      <c r="I23" s="7">
        <f>SUMIFS('Table 5 - Full data'!J:J,'Table 5 - Full data'!$A:$A,$A23,'Table 5 - Full data'!$B:$B,$B$5)</f>
        <v>0.3</v>
      </c>
      <c r="J23" s="15">
        <f>SUMIFS('Table 5 - Full data'!K:K,'Table 5 - Full data'!$A:$A,$A23,'Table 5 - Full data'!$B:$B,$B$5)</f>
        <v>0.03</v>
      </c>
    </row>
    <row r="24" spans="1:10" x14ac:dyDescent="0.35">
      <c r="A24" s="5" t="s">
        <v>302</v>
      </c>
      <c r="B24" s="6">
        <f>SUMIFS('Table 5 - Full data'!C:C,'Table 5 - Full data'!$A:$A,$A24,'Table 5 - Full data'!$B:$B,$B$5)</f>
        <v>8825</v>
      </c>
      <c r="C24" s="7">
        <f>SUMIFS('Table 5 - Full data'!D:D,'Table 5 - Full data'!$A:$A,$A24,'Table 5 - Full data'!$B:$B,$B$5)</f>
        <v>0.02</v>
      </c>
      <c r="D24" s="6">
        <f>SUMIFS('Table 5 - Full data'!E:E,'Table 5 - Full data'!$A:$A,$A24,'Table 5 - Full data'!$B:$B,$B$5)</f>
        <v>8775</v>
      </c>
      <c r="E24" s="6">
        <f>SUMIFS('Table 5 - Full data'!F:F,'Table 5 - Full data'!$A:$A,$A24,'Table 5 - Full data'!$B:$B,$B$5)</f>
        <v>5990</v>
      </c>
      <c r="F24" s="6">
        <f>SUMIFS('Table 5 - Full data'!G:G,'Table 5 - Full data'!$A:$A,$A24,'Table 5 - Full data'!$B:$B,$B$5)</f>
        <v>2505</v>
      </c>
      <c r="G24" s="6">
        <f>SUMIFS('Table 5 - Full data'!H:H,'Table 5 - Full data'!$A:$A,$A24,'Table 5 - Full data'!$B:$B,$B$5)</f>
        <v>285</v>
      </c>
      <c r="H24" s="7">
        <f>SUMIFS('Table 5 - Full data'!I:I,'Table 5 - Full data'!$A:$A,$A24,'Table 5 - Full data'!$B:$B,$B$5)</f>
        <v>0.68</v>
      </c>
      <c r="I24" s="7">
        <f>SUMIFS('Table 5 - Full data'!J:J,'Table 5 - Full data'!$A:$A,$A24,'Table 5 - Full data'!$B:$B,$B$5)</f>
        <v>0.28999999999999998</v>
      </c>
      <c r="J24" s="15">
        <f>SUMIFS('Table 5 - Full data'!K:K,'Table 5 - Full data'!$A:$A,$A24,'Table 5 - Full data'!$B:$B,$B$5)</f>
        <v>0.03</v>
      </c>
    </row>
    <row r="25" spans="1:10" x14ac:dyDescent="0.35">
      <c r="A25" s="5" t="s">
        <v>303</v>
      </c>
      <c r="B25" s="6">
        <f>SUMIFS('Table 5 - Full data'!C:C,'Table 5 - Full data'!$A:$A,$A25,'Table 5 - Full data'!$B:$B,$B$5)</f>
        <v>10420</v>
      </c>
      <c r="C25" s="7">
        <f>SUMIFS('Table 5 - Full data'!D:D,'Table 5 - Full data'!$A:$A,$A25,'Table 5 - Full data'!$B:$B,$B$5)</f>
        <v>0.02</v>
      </c>
      <c r="D25" s="6">
        <f>SUMIFS('Table 5 - Full data'!E:E,'Table 5 - Full data'!$A:$A,$A25,'Table 5 - Full data'!$B:$B,$B$5)</f>
        <v>10355</v>
      </c>
      <c r="E25" s="6">
        <f>SUMIFS('Table 5 - Full data'!F:F,'Table 5 - Full data'!$A:$A,$A25,'Table 5 - Full data'!$B:$B,$B$5)</f>
        <v>6940</v>
      </c>
      <c r="F25" s="6">
        <f>SUMIFS('Table 5 - Full data'!G:G,'Table 5 - Full data'!$A:$A,$A25,'Table 5 - Full data'!$B:$B,$B$5)</f>
        <v>3045</v>
      </c>
      <c r="G25" s="6">
        <f>SUMIFS('Table 5 - Full data'!H:H,'Table 5 - Full data'!$A:$A,$A25,'Table 5 - Full data'!$B:$B,$B$5)</f>
        <v>365</v>
      </c>
      <c r="H25" s="7">
        <f>SUMIFS('Table 5 - Full data'!I:I,'Table 5 - Full data'!$A:$A,$A25,'Table 5 - Full data'!$B:$B,$B$5)</f>
        <v>0.67</v>
      </c>
      <c r="I25" s="7">
        <f>SUMIFS('Table 5 - Full data'!J:J,'Table 5 - Full data'!$A:$A,$A25,'Table 5 - Full data'!$B:$B,$B$5)</f>
        <v>0.28999999999999998</v>
      </c>
      <c r="J25" s="15">
        <f>SUMIFS('Table 5 - Full data'!K:K,'Table 5 - Full data'!$A:$A,$A25,'Table 5 - Full data'!$B:$B,$B$5)</f>
        <v>0.04</v>
      </c>
    </row>
    <row r="26" spans="1:10" x14ac:dyDescent="0.35">
      <c r="A26" s="5" t="s">
        <v>304</v>
      </c>
      <c r="B26" s="6">
        <f>SUMIFS('Table 5 - Full data'!C:C,'Table 5 - Full data'!$A:$A,$A26,'Table 5 - Full data'!$B:$B,$B$5)</f>
        <v>7615</v>
      </c>
      <c r="C26" s="7">
        <f>SUMIFS('Table 5 - Full data'!D:D,'Table 5 - Full data'!$A:$A,$A26,'Table 5 - Full data'!$B:$B,$B$5)</f>
        <v>0.01</v>
      </c>
      <c r="D26" s="6">
        <f>SUMIFS('Table 5 - Full data'!E:E,'Table 5 - Full data'!$A:$A,$A26,'Table 5 - Full data'!$B:$B,$B$5)</f>
        <v>7570</v>
      </c>
      <c r="E26" s="6">
        <f>SUMIFS('Table 5 - Full data'!F:F,'Table 5 - Full data'!$A:$A,$A26,'Table 5 - Full data'!$B:$B,$B$5)</f>
        <v>5055</v>
      </c>
      <c r="F26" s="6">
        <f>SUMIFS('Table 5 - Full data'!G:G,'Table 5 - Full data'!$A:$A,$A26,'Table 5 - Full data'!$B:$B,$B$5)</f>
        <v>2295</v>
      </c>
      <c r="G26" s="6">
        <f>SUMIFS('Table 5 - Full data'!H:H,'Table 5 - Full data'!$A:$A,$A26,'Table 5 - Full data'!$B:$B,$B$5)</f>
        <v>215</v>
      </c>
      <c r="H26" s="7">
        <f>SUMIFS('Table 5 - Full data'!I:I,'Table 5 - Full data'!$A:$A,$A26,'Table 5 - Full data'!$B:$B,$B$5)</f>
        <v>0.67</v>
      </c>
      <c r="I26" s="7">
        <f>SUMIFS('Table 5 - Full data'!J:J,'Table 5 - Full data'!$A:$A,$A26,'Table 5 - Full data'!$B:$B,$B$5)</f>
        <v>0.3</v>
      </c>
      <c r="J26" s="15">
        <f>SUMIFS('Table 5 - Full data'!K:K,'Table 5 - Full data'!$A:$A,$A26,'Table 5 - Full data'!$B:$B,$B$5)</f>
        <v>0.03</v>
      </c>
    </row>
    <row r="27" spans="1:10" x14ac:dyDescent="0.35">
      <c r="A27" s="5" t="s">
        <v>305</v>
      </c>
      <c r="B27" s="6">
        <f>SUMIFS('Table 5 - Full data'!C:C,'Table 5 - Full data'!$A:$A,$A27,'Table 5 - Full data'!$B:$B,$B$5)</f>
        <v>1525</v>
      </c>
      <c r="C27" s="7">
        <f>SUMIFS('Table 5 - Full data'!D:D,'Table 5 - Full data'!$A:$A,$A27,'Table 5 - Full data'!$B:$B,$B$5)</f>
        <v>0</v>
      </c>
      <c r="D27" s="6">
        <f>SUMIFS('Table 5 - Full data'!E:E,'Table 5 - Full data'!$A:$A,$A27,'Table 5 - Full data'!$B:$B,$B$5)</f>
        <v>1515</v>
      </c>
      <c r="E27" s="6">
        <f>SUMIFS('Table 5 - Full data'!F:F,'Table 5 - Full data'!$A:$A,$A27,'Table 5 - Full data'!$B:$B,$B$5)</f>
        <v>945</v>
      </c>
      <c r="F27" s="6">
        <f>SUMIFS('Table 5 - Full data'!G:G,'Table 5 - Full data'!$A:$A,$A27,'Table 5 - Full data'!$B:$B,$B$5)</f>
        <v>530</v>
      </c>
      <c r="G27" s="6">
        <f>SUMIFS('Table 5 - Full data'!H:H,'Table 5 - Full data'!$A:$A,$A27,'Table 5 - Full data'!$B:$B,$B$5)</f>
        <v>40</v>
      </c>
      <c r="H27" s="7">
        <f>SUMIFS('Table 5 - Full data'!I:I,'Table 5 - Full data'!$A:$A,$A27,'Table 5 - Full data'!$B:$B,$B$5)</f>
        <v>0.63</v>
      </c>
      <c r="I27" s="7">
        <f>SUMIFS('Table 5 - Full data'!J:J,'Table 5 - Full data'!$A:$A,$A27,'Table 5 - Full data'!$B:$B,$B$5)</f>
        <v>0.35</v>
      </c>
      <c r="J27" s="15">
        <f>SUMIFS('Table 5 - Full data'!K:K,'Table 5 - Full data'!$A:$A,$A27,'Table 5 - Full data'!$B:$B,$B$5)</f>
        <v>0.03</v>
      </c>
    </row>
    <row r="28" spans="1:10" x14ac:dyDescent="0.35">
      <c r="A28" s="5" t="s">
        <v>306</v>
      </c>
      <c r="B28" s="6">
        <f>SUMIFS('Table 5 - Full data'!C:C,'Table 5 - Full data'!$A:$A,$A28,'Table 5 - Full data'!$B:$B,$B$5)</f>
        <v>17645</v>
      </c>
      <c r="C28" s="7">
        <f>SUMIFS('Table 5 - Full data'!D:D,'Table 5 - Full data'!$A:$A,$A28,'Table 5 - Full data'!$B:$B,$B$5)</f>
        <v>0.03</v>
      </c>
      <c r="D28" s="6">
        <f>SUMIFS('Table 5 - Full data'!E:E,'Table 5 - Full data'!$A:$A,$A28,'Table 5 - Full data'!$B:$B,$B$5)</f>
        <v>17520</v>
      </c>
      <c r="E28" s="6">
        <f>SUMIFS('Table 5 - Full data'!F:F,'Table 5 - Full data'!$A:$A,$A28,'Table 5 - Full data'!$B:$B,$B$5)</f>
        <v>12125</v>
      </c>
      <c r="F28" s="6">
        <f>SUMIFS('Table 5 - Full data'!G:G,'Table 5 - Full data'!$A:$A,$A28,'Table 5 - Full data'!$B:$B,$B$5)</f>
        <v>4790</v>
      </c>
      <c r="G28" s="6">
        <f>SUMIFS('Table 5 - Full data'!H:H,'Table 5 - Full data'!$A:$A,$A28,'Table 5 - Full data'!$B:$B,$B$5)</f>
        <v>600</v>
      </c>
      <c r="H28" s="7">
        <f>SUMIFS('Table 5 - Full data'!I:I,'Table 5 - Full data'!$A:$A,$A28,'Table 5 - Full data'!$B:$B,$B$5)</f>
        <v>0.69</v>
      </c>
      <c r="I28" s="7">
        <f>SUMIFS('Table 5 - Full data'!J:J,'Table 5 - Full data'!$A:$A,$A28,'Table 5 - Full data'!$B:$B,$B$5)</f>
        <v>0.27</v>
      </c>
      <c r="J28" s="15">
        <f>SUMIFS('Table 5 - Full data'!K:K,'Table 5 - Full data'!$A:$A,$A28,'Table 5 - Full data'!$B:$B,$B$5)</f>
        <v>0.03</v>
      </c>
    </row>
    <row r="29" spans="1:10" x14ac:dyDescent="0.35">
      <c r="A29" s="5" t="s">
        <v>307</v>
      </c>
      <c r="B29" s="6">
        <f>SUMIFS('Table 5 - Full data'!C:C,'Table 5 - Full data'!$A:$A,$A29,'Table 5 - Full data'!$B:$B,$B$5)</f>
        <v>43000</v>
      </c>
      <c r="C29" s="7">
        <f>SUMIFS('Table 5 - Full data'!D:D,'Table 5 - Full data'!$A:$A,$A29,'Table 5 - Full data'!$B:$B,$B$5)</f>
        <v>0.08</v>
      </c>
      <c r="D29" s="6">
        <f>SUMIFS('Table 5 - Full data'!E:E,'Table 5 - Full data'!$A:$A,$A29,'Table 5 - Full data'!$B:$B,$B$5)</f>
        <v>42690</v>
      </c>
      <c r="E29" s="6">
        <f>SUMIFS('Table 5 - Full data'!F:F,'Table 5 - Full data'!$A:$A,$A29,'Table 5 - Full data'!$B:$B,$B$5)</f>
        <v>28860</v>
      </c>
      <c r="F29" s="6">
        <f>SUMIFS('Table 5 - Full data'!G:G,'Table 5 - Full data'!$A:$A,$A29,'Table 5 - Full data'!$B:$B,$B$5)</f>
        <v>12455</v>
      </c>
      <c r="G29" s="6">
        <f>SUMIFS('Table 5 - Full data'!H:H,'Table 5 - Full data'!$A:$A,$A29,'Table 5 - Full data'!$B:$B,$B$5)</f>
        <v>1370</v>
      </c>
      <c r="H29" s="7">
        <f>SUMIFS('Table 5 - Full data'!I:I,'Table 5 - Full data'!$A:$A,$A29,'Table 5 - Full data'!$B:$B,$B$5)</f>
        <v>0.68</v>
      </c>
      <c r="I29" s="7">
        <f>SUMIFS('Table 5 - Full data'!J:J,'Table 5 - Full data'!$A:$A,$A29,'Table 5 - Full data'!$B:$B,$B$5)</f>
        <v>0.28999999999999998</v>
      </c>
      <c r="J29" s="15">
        <f>SUMIFS('Table 5 - Full data'!K:K,'Table 5 - Full data'!$A:$A,$A29,'Table 5 - Full data'!$B:$B,$B$5)</f>
        <v>0.03</v>
      </c>
    </row>
    <row r="30" spans="1:10" x14ac:dyDescent="0.35">
      <c r="A30" s="5" t="s">
        <v>308</v>
      </c>
      <c r="B30" s="6">
        <f>SUMIFS('Table 5 - Full data'!C:C,'Table 5 - Full data'!$A:$A,$A30,'Table 5 - Full data'!$B:$B,$B$5)</f>
        <v>1125</v>
      </c>
      <c r="C30" s="7">
        <f>SUMIFS('Table 5 - Full data'!D:D,'Table 5 - Full data'!$A:$A,$A30,'Table 5 - Full data'!$B:$B,$B$5)</f>
        <v>0</v>
      </c>
      <c r="D30" s="6">
        <f>SUMIFS('Table 5 - Full data'!E:E,'Table 5 - Full data'!$A:$A,$A30,'Table 5 - Full data'!$B:$B,$B$5)</f>
        <v>1120</v>
      </c>
      <c r="E30" s="6">
        <f>SUMIFS('Table 5 - Full data'!F:F,'Table 5 - Full data'!$A:$A,$A30,'Table 5 - Full data'!$B:$B,$B$5)</f>
        <v>685</v>
      </c>
      <c r="F30" s="6">
        <f>SUMIFS('Table 5 - Full data'!G:G,'Table 5 - Full data'!$A:$A,$A30,'Table 5 - Full data'!$B:$B,$B$5)</f>
        <v>405</v>
      </c>
      <c r="G30" s="6">
        <f>SUMIFS('Table 5 - Full data'!H:H,'Table 5 - Full data'!$A:$A,$A30,'Table 5 - Full data'!$B:$B,$B$5)</f>
        <v>30</v>
      </c>
      <c r="H30" s="7">
        <f>SUMIFS('Table 5 - Full data'!I:I,'Table 5 - Full data'!$A:$A,$A30,'Table 5 - Full data'!$B:$B,$B$5)</f>
        <v>0.61</v>
      </c>
      <c r="I30" s="7">
        <f>SUMIFS('Table 5 - Full data'!J:J,'Table 5 - Full data'!$A:$A,$A30,'Table 5 - Full data'!$B:$B,$B$5)</f>
        <v>0.36</v>
      </c>
      <c r="J30" s="15">
        <f>SUMIFS('Table 5 - Full data'!K:K,'Table 5 - Full data'!$A:$A,$A30,'Table 5 - Full data'!$B:$B,$B$5)</f>
        <v>0.03</v>
      </c>
    </row>
    <row r="31" spans="1:10" x14ac:dyDescent="0.35">
      <c r="A31" s="5" t="s">
        <v>309</v>
      </c>
      <c r="B31" s="6">
        <f>SUMIFS('Table 5 - Full data'!C:C,'Table 5 - Full data'!$A:$A,$A31,'Table 5 - Full data'!$B:$B,$B$5)</f>
        <v>11365</v>
      </c>
      <c r="C31" s="7">
        <f>SUMIFS('Table 5 - Full data'!D:D,'Table 5 - Full data'!$A:$A,$A31,'Table 5 - Full data'!$B:$B,$B$5)</f>
        <v>0.02</v>
      </c>
      <c r="D31" s="6">
        <f>SUMIFS('Table 5 - Full data'!E:E,'Table 5 - Full data'!$A:$A,$A31,'Table 5 - Full data'!$B:$B,$B$5)</f>
        <v>11275</v>
      </c>
      <c r="E31" s="6">
        <f>SUMIFS('Table 5 - Full data'!F:F,'Table 5 - Full data'!$A:$A,$A31,'Table 5 - Full data'!$B:$B,$B$5)</f>
        <v>7465</v>
      </c>
      <c r="F31" s="6">
        <f>SUMIFS('Table 5 - Full data'!G:G,'Table 5 - Full data'!$A:$A,$A31,'Table 5 - Full data'!$B:$B,$B$5)</f>
        <v>3480</v>
      </c>
      <c r="G31" s="6">
        <f>SUMIFS('Table 5 - Full data'!H:H,'Table 5 - Full data'!$A:$A,$A31,'Table 5 - Full data'!$B:$B,$B$5)</f>
        <v>330</v>
      </c>
      <c r="H31" s="7">
        <f>SUMIFS('Table 5 - Full data'!I:I,'Table 5 - Full data'!$A:$A,$A31,'Table 5 - Full data'!$B:$B,$B$5)</f>
        <v>0.66</v>
      </c>
      <c r="I31" s="7">
        <f>SUMIFS('Table 5 - Full data'!J:J,'Table 5 - Full data'!$A:$A,$A31,'Table 5 - Full data'!$B:$B,$B$5)</f>
        <v>0.31</v>
      </c>
      <c r="J31" s="15">
        <f>SUMIFS('Table 5 - Full data'!K:K,'Table 5 - Full data'!$A:$A,$A31,'Table 5 - Full data'!$B:$B,$B$5)</f>
        <v>0.03</v>
      </c>
    </row>
    <row r="32" spans="1:10" x14ac:dyDescent="0.35">
      <c r="A32" s="5" t="s">
        <v>310</v>
      </c>
      <c r="B32" s="6">
        <f>SUMIFS('Table 5 - Full data'!C:C,'Table 5 - Full data'!$A:$A,$A32,'Table 5 - Full data'!$B:$B,$B$5)</f>
        <v>17880</v>
      </c>
      <c r="C32" s="7">
        <f>SUMIFS('Table 5 - Full data'!D:D,'Table 5 - Full data'!$A:$A,$A32,'Table 5 - Full data'!$B:$B,$B$5)</f>
        <v>0.03</v>
      </c>
      <c r="D32" s="6">
        <f>SUMIFS('Table 5 - Full data'!E:E,'Table 5 - Full data'!$A:$A,$A32,'Table 5 - Full data'!$B:$B,$B$5)</f>
        <v>17735</v>
      </c>
      <c r="E32" s="6">
        <f>SUMIFS('Table 5 - Full data'!F:F,'Table 5 - Full data'!$A:$A,$A32,'Table 5 - Full data'!$B:$B,$B$5)</f>
        <v>11775</v>
      </c>
      <c r="F32" s="6">
        <f>SUMIFS('Table 5 - Full data'!G:G,'Table 5 - Full data'!$A:$A,$A32,'Table 5 - Full data'!$B:$B,$B$5)</f>
        <v>5390</v>
      </c>
      <c r="G32" s="6">
        <f>SUMIFS('Table 5 - Full data'!H:H,'Table 5 - Full data'!$A:$A,$A32,'Table 5 - Full data'!$B:$B,$B$5)</f>
        <v>575</v>
      </c>
      <c r="H32" s="7">
        <f>SUMIFS('Table 5 - Full data'!I:I,'Table 5 - Full data'!$A:$A,$A32,'Table 5 - Full data'!$B:$B,$B$5)</f>
        <v>0.66</v>
      </c>
      <c r="I32" s="7">
        <f>SUMIFS('Table 5 - Full data'!J:J,'Table 5 - Full data'!$A:$A,$A32,'Table 5 - Full data'!$B:$B,$B$5)</f>
        <v>0.3</v>
      </c>
      <c r="J32" s="15">
        <f>SUMIFS('Table 5 - Full data'!K:K,'Table 5 - Full data'!$A:$A,$A32,'Table 5 - Full data'!$B:$B,$B$5)</f>
        <v>0.03</v>
      </c>
    </row>
    <row r="33" spans="1:10" x14ac:dyDescent="0.35">
      <c r="A33" s="5" t="s">
        <v>311</v>
      </c>
      <c r="B33" s="6">
        <f>SUMIFS('Table 5 - Full data'!C:C,'Table 5 - Full data'!$A:$A,$A33,'Table 5 - Full data'!$B:$B,$B$5)</f>
        <v>8990</v>
      </c>
      <c r="C33" s="7">
        <f>SUMIFS('Table 5 - Full data'!D:D,'Table 5 - Full data'!$A:$A,$A33,'Table 5 - Full data'!$B:$B,$B$5)</f>
        <v>0.02</v>
      </c>
      <c r="D33" s="6">
        <f>SUMIFS('Table 5 - Full data'!E:E,'Table 5 - Full data'!$A:$A,$A33,'Table 5 - Full data'!$B:$B,$B$5)</f>
        <v>8920</v>
      </c>
      <c r="E33" s="6">
        <f>SUMIFS('Table 5 - Full data'!F:F,'Table 5 - Full data'!$A:$A,$A33,'Table 5 - Full data'!$B:$B,$B$5)</f>
        <v>6130</v>
      </c>
      <c r="F33" s="6">
        <f>SUMIFS('Table 5 - Full data'!G:G,'Table 5 - Full data'!$A:$A,$A33,'Table 5 - Full data'!$B:$B,$B$5)</f>
        <v>2535</v>
      </c>
      <c r="G33" s="6">
        <f>SUMIFS('Table 5 - Full data'!H:H,'Table 5 - Full data'!$A:$A,$A33,'Table 5 - Full data'!$B:$B,$B$5)</f>
        <v>250</v>
      </c>
      <c r="H33" s="7">
        <f>SUMIFS('Table 5 - Full data'!I:I,'Table 5 - Full data'!$A:$A,$A33,'Table 5 - Full data'!$B:$B,$B$5)</f>
        <v>0.69</v>
      </c>
      <c r="I33" s="7">
        <f>SUMIFS('Table 5 - Full data'!J:J,'Table 5 - Full data'!$A:$A,$A33,'Table 5 - Full data'!$B:$B,$B$5)</f>
        <v>0.28000000000000003</v>
      </c>
      <c r="J33" s="15">
        <f>SUMIFS('Table 5 - Full data'!K:K,'Table 5 - Full data'!$A:$A,$A33,'Table 5 - Full data'!$B:$B,$B$5)</f>
        <v>0.03</v>
      </c>
    </row>
    <row r="34" spans="1:10" x14ac:dyDescent="0.35">
      <c r="A34" s="5" t="s">
        <v>312</v>
      </c>
      <c r="B34" s="6">
        <f>SUMIFS('Table 5 - Full data'!C:C,'Table 5 - Full data'!$A:$A,$A34,'Table 5 - Full data'!$B:$B,$B$5)</f>
        <v>1205</v>
      </c>
      <c r="C34" s="7">
        <f>SUMIFS('Table 5 - Full data'!D:D,'Table 5 - Full data'!$A:$A,$A34,'Table 5 - Full data'!$B:$B,$B$5)</f>
        <v>0</v>
      </c>
      <c r="D34" s="6">
        <f>SUMIFS('Table 5 - Full data'!E:E,'Table 5 - Full data'!$A:$A,$A34,'Table 5 - Full data'!$B:$B,$B$5)</f>
        <v>1195</v>
      </c>
      <c r="E34" s="6">
        <f>SUMIFS('Table 5 - Full data'!F:F,'Table 5 - Full data'!$A:$A,$A34,'Table 5 - Full data'!$B:$B,$B$5)</f>
        <v>740</v>
      </c>
      <c r="F34" s="6">
        <f>SUMIFS('Table 5 - Full data'!G:G,'Table 5 - Full data'!$A:$A,$A34,'Table 5 - Full data'!$B:$B,$B$5)</f>
        <v>420</v>
      </c>
      <c r="G34" s="6">
        <f>SUMIFS('Table 5 - Full data'!H:H,'Table 5 - Full data'!$A:$A,$A34,'Table 5 - Full data'!$B:$B,$B$5)</f>
        <v>35</v>
      </c>
      <c r="H34" s="7">
        <f>SUMIFS('Table 5 - Full data'!I:I,'Table 5 - Full data'!$A:$A,$A34,'Table 5 - Full data'!$B:$B,$B$5)</f>
        <v>0.62</v>
      </c>
      <c r="I34" s="7">
        <f>SUMIFS('Table 5 - Full data'!J:J,'Table 5 - Full data'!$A:$A,$A34,'Table 5 - Full data'!$B:$B,$B$5)</f>
        <v>0.35</v>
      </c>
      <c r="J34" s="15">
        <f>SUMIFS('Table 5 - Full data'!K:K,'Table 5 - Full data'!$A:$A,$A34,'Table 5 - Full data'!$B:$B,$B$5)</f>
        <v>0.03</v>
      </c>
    </row>
    <row r="35" spans="1:10" x14ac:dyDescent="0.35">
      <c r="A35" s="5" t="s">
        <v>313</v>
      </c>
      <c r="B35" s="6">
        <f>SUMIFS('Table 5 - Full data'!C:C,'Table 5 - Full data'!$A:$A,$A35,'Table 5 - Full data'!$B:$B,$B$5)</f>
        <v>10440</v>
      </c>
      <c r="C35" s="7">
        <f>SUMIFS('Table 5 - Full data'!D:D,'Table 5 - Full data'!$A:$A,$A35,'Table 5 - Full data'!$B:$B,$B$5)</f>
        <v>0.02</v>
      </c>
      <c r="D35" s="6">
        <f>SUMIFS('Table 5 - Full data'!E:E,'Table 5 - Full data'!$A:$A,$A35,'Table 5 - Full data'!$B:$B,$B$5)</f>
        <v>10370</v>
      </c>
      <c r="E35" s="6">
        <f>SUMIFS('Table 5 - Full data'!F:F,'Table 5 - Full data'!$A:$A,$A35,'Table 5 - Full data'!$B:$B,$B$5)</f>
        <v>7070</v>
      </c>
      <c r="F35" s="6">
        <f>SUMIFS('Table 5 - Full data'!G:G,'Table 5 - Full data'!$A:$A,$A35,'Table 5 - Full data'!$B:$B,$B$5)</f>
        <v>2975</v>
      </c>
      <c r="G35" s="6">
        <f>SUMIFS('Table 5 - Full data'!H:H,'Table 5 - Full data'!$A:$A,$A35,'Table 5 - Full data'!$B:$B,$B$5)</f>
        <v>325</v>
      </c>
      <c r="H35" s="7">
        <f>SUMIFS('Table 5 - Full data'!I:I,'Table 5 - Full data'!$A:$A,$A35,'Table 5 - Full data'!$B:$B,$B$5)</f>
        <v>0.68</v>
      </c>
      <c r="I35" s="7">
        <f>SUMIFS('Table 5 - Full data'!J:J,'Table 5 - Full data'!$A:$A,$A35,'Table 5 - Full data'!$B:$B,$B$5)</f>
        <v>0.28999999999999998</v>
      </c>
      <c r="J35" s="15">
        <f>SUMIFS('Table 5 - Full data'!K:K,'Table 5 - Full data'!$A:$A,$A35,'Table 5 - Full data'!$B:$B,$B$5)</f>
        <v>0.03</v>
      </c>
    </row>
    <row r="36" spans="1:10" x14ac:dyDescent="0.35">
      <c r="A36" s="5" t="s">
        <v>314</v>
      </c>
      <c r="B36" s="6">
        <f>SUMIFS('Table 5 - Full data'!C:C,'Table 5 - Full data'!$A:$A,$A36,'Table 5 - Full data'!$B:$B,$B$5)</f>
        <v>32440</v>
      </c>
      <c r="C36" s="7">
        <f>SUMIFS('Table 5 - Full data'!D:D,'Table 5 - Full data'!$A:$A,$A36,'Table 5 - Full data'!$B:$B,$B$5)</f>
        <v>0.06</v>
      </c>
      <c r="D36" s="6">
        <f>SUMIFS('Table 5 - Full data'!E:E,'Table 5 - Full data'!$A:$A,$A36,'Table 5 - Full data'!$B:$B,$B$5)</f>
        <v>32215</v>
      </c>
      <c r="E36" s="6">
        <f>SUMIFS('Table 5 - Full data'!F:F,'Table 5 - Full data'!$A:$A,$A36,'Table 5 - Full data'!$B:$B,$B$5)</f>
        <v>21695</v>
      </c>
      <c r="F36" s="6">
        <f>SUMIFS('Table 5 - Full data'!G:G,'Table 5 - Full data'!$A:$A,$A36,'Table 5 - Full data'!$B:$B,$B$5)</f>
        <v>9455</v>
      </c>
      <c r="G36" s="6">
        <f>SUMIFS('Table 5 - Full data'!H:H,'Table 5 - Full data'!$A:$A,$A36,'Table 5 - Full data'!$B:$B,$B$5)</f>
        <v>1065</v>
      </c>
      <c r="H36" s="7">
        <f>SUMIFS('Table 5 - Full data'!I:I,'Table 5 - Full data'!$A:$A,$A36,'Table 5 - Full data'!$B:$B,$B$5)</f>
        <v>0.67</v>
      </c>
      <c r="I36" s="7">
        <f>SUMIFS('Table 5 - Full data'!J:J,'Table 5 - Full data'!$A:$A,$A36,'Table 5 - Full data'!$B:$B,$B$5)</f>
        <v>0.28999999999999998</v>
      </c>
      <c r="J36" s="15">
        <f>SUMIFS('Table 5 - Full data'!K:K,'Table 5 - Full data'!$A:$A,$A36,'Table 5 - Full data'!$B:$B,$B$5)</f>
        <v>0.03</v>
      </c>
    </row>
    <row r="37" spans="1:10" x14ac:dyDescent="0.35">
      <c r="A37" s="5" t="s">
        <v>315</v>
      </c>
      <c r="B37" s="6">
        <f>SUMIFS('Table 5 - Full data'!C:C,'Table 5 - Full data'!$A:$A,$A37,'Table 5 - Full data'!$B:$B,$B$5)</f>
        <v>6250</v>
      </c>
      <c r="C37" s="7">
        <f>SUMIFS('Table 5 - Full data'!D:D,'Table 5 - Full data'!$A:$A,$A37,'Table 5 - Full data'!$B:$B,$B$5)</f>
        <v>0.01</v>
      </c>
      <c r="D37" s="6">
        <f>SUMIFS('Table 5 - Full data'!E:E,'Table 5 - Full data'!$A:$A,$A37,'Table 5 - Full data'!$B:$B,$B$5)</f>
        <v>6210</v>
      </c>
      <c r="E37" s="6">
        <f>SUMIFS('Table 5 - Full data'!F:F,'Table 5 - Full data'!$A:$A,$A37,'Table 5 - Full data'!$B:$B,$B$5)</f>
        <v>4235</v>
      </c>
      <c r="F37" s="6">
        <f>SUMIFS('Table 5 - Full data'!G:G,'Table 5 - Full data'!$A:$A,$A37,'Table 5 - Full data'!$B:$B,$B$5)</f>
        <v>1790</v>
      </c>
      <c r="G37" s="6">
        <f>SUMIFS('Table 5 - Full data'!H:H,'Table 5 - Full data'!$A:$A,$A37,'Table 5 - Full data'!$B:$B,$B$5)</f>
        <v>185</v>
      </c>
      <c r="H37" s="7">
        <f>SUMIFS('Table 5 - Full data'!I:I,'Table 5 - Full data'!$A:$A,$A37,'Table 5 - Full data'!$B:$B,$B$5)</f>
        <v>0.68</v>
      </c>
      <c r="I37" s="7">
        <f>SUMIFS('Table 5 - Full data'!J:J,'Table 5 - Full data'!$A:$A,$A37,'Table 5 - Full data'!$B:$B,$B$5)</f>
        <v>0.28999999999999998</v>
      </c>
      <c r="J37" s="15">
        <f>SUMIFS('Table 5 - Full data'!K:K,'Table 5 - Full data'!$A:$A,$A37,'Table 5 - Full data'!$B:$B,$B$5)</f>
        <v>0.03</v>
      </c>
    </row>
    <row r="38" spans="1:10" x14ac:dyDescent="0.35">
      <c r="A38" s="5" t="s">
        <v>316</v>
      </c>
      <c r="B38" s="6">
        <f>SUMIFS('Table 5 - Full data'!C:C,'Table 5 - Full data'!$A:$A,$A38,'Table 5 - Full data'!$B:$B,$B$5)</f>
        <v>13015</v>
      </c>
      <c r="C38" s="7">
        <f>SUMIFS('Table 5 - Full data'!D:D,'Table 5 - Full data'!$A:$A,$A38,'Table 5 - Full data'!$B:$B,$B$5)</f>
        <v>0.02</v>
      </c>
      <c r="D38" s="6">
        <f>SUMIFS('Table 5 - Full data'!E:E,'Table 5 - Full data'!$A:$A,$A38,'Table 5 - Full data'!$B:$B,$B$5)</f>
        <v>12935</v>
      </c>
      <c r="E38" s="6">
        <f>SUMIFS('Table 5 - Full data'!F:F,'Table 5 - Full data'!$A:$A,$A38,'Table 5 - Full data'!$B:$B,$B$5)</f>
        <v>8795</v>
      </c>
      <c r="F38" s="6">
        <f>SUMIFS('Table 5 - Full data'!G:G,'Table 5 - Full data'!$A:$A,$A38,'Table 5 - Full data'!$B:$B,$B$5)</f>
        <v>3710</v>
      </c>
      <c r="G38" s="6">
        <f>SUMIFS('Table 5 - Full data'!H:H,'Table 5 - Full data'!$A:$A,$A38,'Table 5 - Full data'!$B:$B,$B$5)</f>
        <v>430</v>
      </c>
      <c r="H38" s="7">
        <f>SUMIFS('Table 5 - Full data'!I:I,'Table 5 - Full data'!$A:$A,$A38,'Table 5 - Full data'!$B:$B,$B$5)</f>
        <v>0.68</v>
      </c>
      <c r="I38" s="7">
        <f>SUMIFS('Table 5 - Full data'!J:J,'Table 5 - Full data'!$A:$A,$A38,'Table 5 - Full data'!$B:$B,$B$5)</f>
        <v>0.28999999999999998</v>
      </c>
      <c r="J38" s="15">
        <f>SUMIFS('Table 5 - Full data'!K:K,'Table 5 - Full data'!$A:$A,$A38,'Table 5 - Full data'!$B:$B,$B$5)</f>
        <v>0.03</v>
      </c>
    </row>
    <row r="39" spans="1:10" x14ac:dyDescent="0.35">
      <c r="A39" s="5" t="s">
        <v>317</v>
      </c>
      <c r="B39" s="6">
        <f>SUMIFS('Table 5 - Full data'!C:C,'Table 5 - Full data'!$A:$A,$A39,'Table 5 - Full data'!$B:$B,$B$5)</f>
        <v>20820</v>
      </c>
      <c r="C39" s="7">
        <f>SUMIFS('Table 5 - Full data'!D:D,'Table 5 - Full data'!$A:$A,$A39,'Table 5 - Full data'!$B:$B,$B$5)</f>
        <v>0.04</v>
      </c>
      <c r="D39" s="6">
        <f>SUMIFS('Table 5 - Full data'!E:E,'Table 5 - Full data'!$A:$A,$A39,'Table 5 - Full data'!$B:$B,$B$5)</f>
        <v>20700</v>
      </c>
      <c r="E39" s="6">
        <f>SUMIFS('Table 5 - Full data'!F:F,'Table 5 - Full data'!$A:$A,$A39,'Table 5 - Full data'!$B:$B,$B$5)</f>
        <v>13820</v>
      </c>
      <c r="F39" s="6">
        <f>SUMIFS('Table 5 - Full data'!G:G,'Table 5 - Full data'!$A:$A,$A39,'Table 5 - Full data'!$B:$B,$B$5)</f>
        <v>6100</v>
      </c>
      <c r="G39" s="6">
        <f>SUMIFS('Table 5 - Full data'!H:H,'Table 5 - Full data'!$A:$A,$A39,'Table 5 - Full data'!$B:$B,$B$5)</f>
        <v>780</v>
      </c>
      <c r="H39" s="7">
        <f>SUMIFS('Table 5 - Full data'!I:I,'Table 5 - Full data'!$A:$A,$A39,'Table 5 - Full data'!$B:$B,$B$5)</f>
        <v>0.67</v>
      </c>
      <c r="I39" s="7">
        <f>SUMIFS('Table 5 - Full data'!J:J,'Table 5 - Full data'!$A:$A,$A39,'Table 5 - Full data'!$B:$B,$B$5)</f>
        <v>0.28999999999999998</v>
      </c>
      <c r="J39" s="15">
        <f>SUMIFS('Table 5 - Full data'!K:K,'Table 5 - Full data'!$A:$A,$A39,'Table 5 - Full data'!$B:$B,$B$5)</f>
        <v>0.04</v>
      </c>
    </row>
    <row r="40" spans="1:10" x14ac:dyDescent="0.35">
      <c r="A40" s="5" t="s">
        <v>318</v>
      </c>
      <c r="B40" s="6">
        <f>SUMIFS('Table 5 - Full data'!C:C,'Table 5 - Full data'!$A:$A,$A40,'Table 5 - Full data'!$B:$B,$B$5)</f>
        <v>13945</v>
      </c>
      <c r="C40" s="7">
        <f>SUMIFS('Table 5 - Full data'!D:D,'Table 5 - Full data'!$A:$A,$A40,'Table 5 - Full data'!$B:$B,$B$5)</f>
        <v>0.03</v>
      </c>
      <c r="D40" s="6">
        <f>SUMIFS('Table 5 - Full data'!E:E,'Table 5 - Full data'!$A:$A,$A40,'Table 5 - Full data'!$B:$B,$B$5)</f>
        <v>13930</v>
      </c>
      <c r="E40" s="6">
        <f>SUMIFS('Table 5 - Full data'!F:F,'Table 5 - Full data'!$A:$A,$A40,'Table 5 - Full data'!$B:$B,$B$5)</f>
        <v>2625</v>
      </c>
      <c r="F40" s="6">
        <f>SUMIFS('Table 5 - Full data'!G:G,'Table 5 - Full data'!$A:$A,$A40,'Table 5 - Full data'!$B:$B,$B$5)</f>
        <v>11020</v>
      </c>
      <c r="G40" s="6">
        <f>SUMIFS('Table 5 - Full data'!H:H,'Table 5 - Full data'!$A:$A,$A40,'Table 5 - Full data'!$B:$B,$B$5)</f>
        <v>280</v>
      </c>
      <c r="H40" s="7">
        <f>SUMIFS('Table 5 - Full data'!I:I,'Table 5 - Full data'!$A:$A,$A40,'Table 5 - Full data'!$B:$B,$B$5)</f>
        <v>0.19</v>
      </c>
      <c r="I40" s="7">
        <f>SUMIFS('Table 5 - Full data'!J:J,'Table 5 - Full data'!$A:$A,$A40,'Table 5 - Full data'!$B:$B,$B$5)</f>
        <v>0.79</v>
      </c>
      <c r="J40" s="15">
        <f>SUMIFS('Table 5 - Full data'!K:K,'Table 5 - Full data'!$A:$A,$A40,'Table 5 - Full data'!$B:$B,$B$5)</f>
        <v>0.02</v>
      </c>
    </row>
    <row r="41" spans="1:10" x14ac:dyDescent="0.35">
      <c r="A41" s="5" t="s">
        <v>319</v>
      </c>
      <c r="B41" s="6">
        <f>SUMIFS('Table 5 - Full data'!C:C,'Table 5 - Full data'!$A:$A,$A41,'Table 5 - Full data'!$B:$B,$B$5)</f>
        <v>1100</v>
      </c>
      <c r="C41" s="7">
        <f>SUMIFS('Table 5 - Full data'!D:D,'Table 5 - Full data'!$A:$A,$A41,'Table 5 - Full data'!$B:$B,$B$5)</f>
        <v>0</v>
      </c>
      <c r="D41" s="6">
        <f>SUMIFS('Table 5 - Full data'!E:E,'Table 5 - Full data'!$A:$A,$A41,'Table 5 - Full data'!$B:$B,$B$5)</f>
        <v>975</v>
      </c>
      <c r="E41" s="6">
        <f>SUMIFS('Table 5 - Full data'!F:F,'Table 5 - Full data'!$A:$A,$A41,'Table 5 - Full data'!$B:$B,$B$5)</f>
        <v>370</v>
      </c>
      <c r="F41" s="6">
        <f>SUMIFS('Table 5 - Full data'!G:G,'Table 5 - Full data'!$A:$A,$A41,'Table 5 - Full data'!$B:$B,$B$5)</f>
        <v>150</v>
      </c>
      <c r="G41" s="6">
        <f>SUMIFS('Table 5 - Full data'!H:H,'Table 5 - Full data'!$A:$A,$A41,'Table 5 - Full data'!$B:$B,$B$5)</f>
        <v>460</v>
      </c>
      <c r="H41" s="7">
        <f>SUMIFS('Table 5 - Full data'!I:I,'Table 5 - Full data'!$A:$A,$A41,'Table 5 - Full data'!$B:$B,$B$5)</f>
        <v>0.38</v>
      </c>
      <c r="I41" s="7">
        <f>SUMIFS('Table 5 - Full data'!J:J,'Table 5 - Full data'!$A:$A,$A41,'Table 5 - Full data'!$B:$B,$B$5)</f>
        <v>0.15</v>
      </c>
      <c r="J41" s="15">
        <f>SUMIFS('Table 5 - Full data'!K:K,'Table 5 - Full data'!$A:$A,$A41,'Table 5 - Full data'!$B:$B,$B$5)</f>
        <v>0.47</v>
      </c>
    </row>
    <row r="42" spans="1:10" x14ac:dyDescent="0.35">
      <c r="A42" s="5" t="s">
        <v>320</v>
      </c>
      <c r="B42" s="6">
        <f>SUMIFS('Table 5 - Full data'!C:C,'Table 5 - Full data'!$A:$A,$A42,'Table 5 - Full data'!$B:$B,$B$5)</f>
        <v>980</v>
      </c>
      <c r="C42" s="7">
        <f>SUMIFS('Table 5 - Full data'!D:D,'Table 5 - Full data'!$A:$A,$A42,'Table 5 - Full data'!$B:$B,$B$5)</f>
        <v>0</v>
      </c>
      <c r="D42" s="6">
        <f>SUMIFS('Table 5 - Full data'!E:E,'Table 5 - Full data'!$A:$A,$A42,'Table 5 - Full data'!$B:$B,$B$5)</f>
        <v>965</v>
      </c>
      <c r="E42" s="6">
        <f>SUMIFS('Table 5 - Full data'!F:F,'Table 5 - Full data'!$A:$A,$A42,'Table 5 - Full data'!$B:$B,$B$5)</f>
        <v>680</v>
      </c>
      <c r="F42" s="6">
        <f>SUMIFS('Table 5 - Full data'!G:G,'Table 5 - Full data'!$A:$A,$A42,'Table 5 - Full data'!$B:$B,$B$5)</f>
        <v>245</v>
      </c>
      <c r="G42" s="6">
        <f>SUMIFS('Table 5 - Full data'!H:H,'Table 5 - Full data'!$A:$A,$A42,'Table 5 - Full data'!$B:$B,$B$5)</f>
        <v>35</v>
      </c>
      <c r="H42" s="7">
        <f>SUMIFS('Table 5 - Full data'!I:I,'Table 5 - Full data'!$A:$A,$A42,'Table 5 - Full data'!$B:$B,$B$5)</f>
        <v>0.71</v>
      </c>
      <c r="I42" s="7">
        <f>SUMIFS('Table 5 - Full data'!J:J,'Table 5 - Full data'!$A:$A,$A42,'Table 5 - Full data'!$B:$B,$B$5)</f>
        <v>0.26</v>
      </c>
      <c r="J42" s="15">
        <f>SUMIFS('Table 5 - Full data'!K:K,'Table 5 - Full data'!$A:$A,$A42,'Table 5 - Full data'!$B:$B,$B$5)</f>
        <v>0.04</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lookup'!$A3:$A11</xm:f>
          </x14:formula1>
          <xm:sqref>B5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2"/>
  <sheetViews>
    <sheetView workbookViewId="0"/>
  </sheetViews>
  <sheetFormatPr defaultColWidth="10.58203125" defaultRowHeight="15.5" x14ac:dyDescent="0.35"/>
  <cols>
    <col min="1" max="1" width="32.58203125" customWidth="1"/>
    <col min="2" max="13" width="16.58203125" customWidth="1"/>
  </cols>
  <sheetData>
    <row r="1" spans="1:13" ht="19.5" x14ac:dyDescent="0.45">
      <c r="A1" s="13" t="s">
        <v>453</v>
      </c>
    </row>
    <row r="2" spans="1:13" x14ac:dyDescent="0.35">
      <c r="A2" t="s">
        <v>445</v>
      </c>
    </row>
    <row r="3" spans="1:13" x14ac:dyDescent="0.35">
      <c r="A3" t="s">
        <v>454</v>
      </c>
    </row>
    <row r="4" spans="1:13" x14ac:dyDescent="0.35">
      <c r="A4" t="s">
        <v>478</v>
      </c>
    </row>
    <row r="5" spans="1:13" ht="31" x14ac:dyDescent="0.35">
      <c r="A5" s="50" t="s">
        <v>447</v>
      </c>
      <c r="B5" s="49" t="s">
        <v>424</v>
      </c>
    </row>
    <row r="6" spans="1:13" ht="77.5" x14ac:dyDescent="0.35">
      <c r="A6" s="51" t="s">
        <v>285</v>
      </c>
      <c r="B6" s="4" t="s">
        <v>165</v>
      </c>
      <c r="C6" s="4" t="s">
        <v>166</v>
      </c>
      <c r="D6" s="4" t="s">
        <v>321</v>
      </c>
      <c r="E6" s="4" t="s">
        <v>322</v>
      </c>
      <c r="F6" s="4" t="s">
        <v>323</v>
      </c>
      <c r="G6" s="4" t="s">
        <v>324</v>
      </c>
      <c r="H6" s="4" t="s">
        <v>325</v>
      </c>
      <c r="I6" s="4" t="s">
        <v>326</v>
      </c>
      <c r="J6" s="4" t="s">
        <v>327</v>
      </c>
      <c r="K6" s="4" t="s">
        <v>328</v>
      </c>
      <c r="L6" s="4" t="s">
        <v>329</v>
      </c>
      <c r="M6" s="24" t="s">
        <v>330</v>
      </c>
    </row>
    <row r="7" spans="1:13" x14ac:dyDescent="0.35">
      <c r="A7" s="27" t="s">
        <v>174</v>
      </c>
      <c r="B7" s="28">
        <f>SUMIFS('Table 6 - Full data'!C:C,'Table 6 - Full data'!$A:$A,$A7,'Table 6 - Full data'!$B:$B,$B$5)</f>
        <v>548235</v>
      </c>
      <c r="C7" s="29">
        <f>SUMIFS('Table 6 - Full data'!D:D,'Table 6 - Full data'!$A:$A,$A7,'Table 6 - Full data'!$B:$B,$B$5)</f>
        <v>1</v>
      </c>
      <c r="D7" s="28">
        <f>SUMIFS('Table 6 - Full data'!E:E,'Table 6 - Full data'!$A:$A,$A7,'Table 6 - Full data'!$B:$B,$B$5)</f>
        <v>225005</v>
      </c>
      <c r="E7" s="28">
        <f>SUMIFS('Table 6 - Full data'!F:F,'Table 6 - Full data'!$A:$A,$A7,'Table 6 - Full data'!$B:$B,$B$5)</f>
        <v>162180</v>
      </c>
      <c r="F7" s="28">
        <f>SUMIFS('Table 6 - Full data'!G:G,'Table 6 - Full data'!$A:$A,$A7,'Table 6 - Full data'!$B:$B,$B$5)</f>
        <v>117685</v>
      </c>
      <c r="G7" s="28">
        <f>SUMIFS('Table 6 - Full data'!H:H,'Table 6 - Full data'!$A:$A,$A7,'Table 6 - Full data'!$B:$B,$B$5)</f>
        <v>348570</v>
      </c>
      <c r="H7" s="28">
        <f>SUMIFS('Table 6 - Full data'!I:I,'Table 6 - Full data'!$A:$A,$A7,'Table 6 - Full data'!$B:$B,$B$5)</f>
        <v>58910</v>
      </c>
      <c r="I7" s="29">
        <f>SUMIFS('Table 6 - Full data'!J:J,'Table 6 - Full data'!$A:$A,$A7,'Table 6 - Full data'!$B:$B,$B$5)</f>
        <v>0.41</v>
      </c>
      <c r="J7" s="29">
        <f>SUMIFS('Table 6 - Full data'!K:K,'Table 6 - Full data'!$A:$A,$A7,'Table 6 - Full data'!$B:$B,$B$5)</f>
        <v>0.3</v>
      </c>
      <c r="K7" s="29">
        <f>SUMIFS('Table 6 - Full data'!L:L,'Table 6 - Full data'!$A:$A,$A7,'Table 6 - Full data'!$B:$B,$B$5)</f>
        <v>0.21</v>
      </c>
      <c r="L7" s="29">
        <f>SUMIFS('Table 6 - Full data'!M:M,'Table 6 - Full data'!$A:$A,$A7,'Table 6 - Full data'!$B:$B,$B$5)</f>
        <v>0.64</v>
      </c>
      <c r="M7" s="30">
        <f>SUMIFS('Table 6 - Full data'!N:N,'Table 6 - Full data'!$A:$A,$A7,'Table 6 - Full data'!$B:$B,$B$5)</f>
        <v>0.11</v>
      </c>
    </row>
    <row r="8" spans="1:13" x14ac:dyDescent="0.35">
      <c r="A8" s="5" t="s">
        <v>286</v>
      </c>
      <c r="B8" s="6">
        <f>SUMIFS('Table 6 - Full data'!C:C,'Table 6 - Full data'!$A:$A,$A8,'Table 6 - Full data'!$B:$B,$B$5)</f>
        <v>17125</v>
      </c>
      <c r="C8" s="7">
        <f>SUMIFS('Table 6 - Full data'!D:D,'Table 6 - Full data'!$A:$A,$A8,'Table 6 - Full data'!$B:$B,$B$5)</f>
        <v>0.03</v>
      </c>
      <c r="D8" s="6">
        <f>SUMIFS('Table 6 - Full data'!E:E,'Table 6 - Full data'!$A:$A,$A8,'Table 6 - Full data'!$B:$B,$B$5)</f>
        <v>6960</v>
      </c>
      <c r="E8" s="6">
        <f>SUMIFS('Table 6 - Full data'!F:F,'Table 6 - Full data'!$A:$A,$A8,'Table 6 - Full data'!$B:$B,$B$5)</f>
        <v>4975</v>
      </c>
      <c r="F8" s="6">
        <f>SUMIFS('Table 6 - Full data'!G:G,'Table 6 - Full data'!$A:$A,$A8,'Table 6 - Full data'!$B:$B,$B$5)</f>
        <v>3525</v>
      </c>
      <c r="G8" s="6">
        <f>SUMIFS('Table 6 - Full data'!H:H,'Table 6 - Full data'!$A:$A,$A8,'Table 6 - Full data'!$B:$B,$B$5)</f>
        <v>11035</v>
      </c>
      <c r="H8" s="6">
        <f>SUMIFS('Table 6 - Full data'!I:I,'Table 6 - Full data'!$A:$A,$A8,'Table 6 - Full data'!$B:$B,$B$5)</f>
        <v>1865</v>
      </c>
      <c r="I8" s="7">
        <f>SUMIFS('Table 6 - Full data'!J:J,'Table 6 - Full data'!$A:$A,$A8,'Table 6 - Full data'!$B:$B,$B$5)</f>
        <v>0.41</v>
      </c>
      <c r="J8" s="7">
        <f>SUMIFS('Table 6 - Full data'!K:K,'Table 6 - Full data'!$A:$A,$A8,'Table 6 - Full data'!$B:$B,$B$5)</f>
        <v>0.28999999999999998</v>
      </c>
      <c r="K8" s="7">
        <f>SUMIFS('Table 6 - Full data'!L:L,'Table 6 - Full data'!$A:$A,$A8,'Table 6 - Full data'!$B:$B,$B$5)</f>
        <v>0.21</v>
      </c>
      <c r="L8" s="7">
        <f>SUMIFS('Table 6 - Full data'!M:M,'Table 6 - Full data'!$A:$A,$A8,'Table 6 - Full data'!$B:$B,$B$5)</f>
        <v>0.64</v>
      </c>
      <c r="M8" s="15">
        <f>SUMIFS('Table 6 - Full data'!N:N,'Table 6 - Full data'!$A:$A,$A8,'Table 6 - Full data'!$B:$B,$B$5)</f>
        <v>0.11</v>
      </c>
    </row>
    <row r="9" spans="1:13" x14ac:dyDescent="0.35">
      <c r="A9" s="5" t="s">
        <v>287</v>
      </c>
      <c r="B9" s="6">
        <f>SUMIFS('Table 6 - Full data'!C:C,'Table 6 - Full data'!$A:$A,$A9,'Table 6 - Full data'!$B:$B,$B$5)</f>
        <v>14965</v>
      </c>
      <c r="C9" s="7">
        <f>SUMIFS('Table 6 - Full data'!D:D,'Table 6 - Full data'!$A:$A,$A9,'Table 6 - Full data'!$B:$B,$B$5)</f>
        <v>0.03</v>
      </c>
      <c r="D9" s="6">
        <f>SUMIFS('Table 6 - Full data'!E:E,'Table 6 - Full data'!$A:$A,$A9,'Table 6 - Full data'!$B:$B,$B$5)</f>
        <v>6060</v>
      </c>
      <c r="E9" s="6">
        <f>SUMIFS('Table 6 - Full data'!F:F,'Table 6 - Full data'!$A:$A,$A9,'Table 6 - Full data'!$B:$B,$B$5)</f>
        <v>4435</v>
      </c>
      <c r="F9" s="6">
        <f>SUMIFS('Table 6 - Full data'!G:G,'Table 6 - Full data'!$A:$A,$A9,'Table 6 - Full data'!$B:$B,$B$5)</f>
        <v>3185</v>
      </c>
      <c r="G9" s="6">
        <f>SUMIFS('Table 6 - Full data'!H:H,'Table 6 - Full data'!$A:$A,$A9,'Table 6 - Full data'!$B:$B,$B$5)</f>
        <v>9695</v>
      </c>
      <c r="H9" s="6">
        <f>SUMIFS('Table 6 - Full data'!I:I,'Table 6 - Full data'!$A:$A,$A9,'Table 6 - Full data'!$B:$B,$B$5)</f>
        <v>1570</v>
      </c>
      <c r="I9" s="7">
        <f>SUMIFS('Table 6 - Full data'!J:J,'Table 6 - Full data'!$A:$A,$A9,'Table 6 - Full data'!$B:$B,$B$5)</f>
        <v>0.4</v>
      </c>
      <c r="J9" s="7">
        <f>SUMIFS('Table 6 - Full data'!K:K,'Table 6 - Full data'!$A:$A,$A9,'Table 6 - Full data'!$B:$B,$B$5)</f>
        <v>0.3</v>
      </c>
      <c r="K9" s="7">
        <f>SUMIFS('Table 6 - Full data'!L:L,'Table 6 - Full data'!$A:$A,$A9,'Table 6 - Full data'!$B:$B,$B$5)</f>
        <v>0.21</v>
      </c>
      <c r="L9" s="7">
        <f>SUMIFS('Table 6 - Full data'!M:M,'Table 6 - Full data'!$A:$A,$A9,'Table 6 - Full data'!$B:$B,$B$5)</f>
        <v>0.65</v>
      </c>
      <c r="M9" s="15">
        <f>SUMIFS('Table 6 - Full data'!N:N,'Table 6 - Full data'!$A:$A,$A9,'Table 6 - Full data'!$B:$B,$B$5)</f>
        <v>0.11</v>
      </c>
    </row>
    <row r="10" spans="1:13" x14ac:dyDescent="0.35">
      <c r="A10" s="5" t="s">
        <v>288</v>
      </c>
      <c r="B10" s="6">
        <f>SUMIFS('Table 6 - Full data'!C:C,'Table 6 - Full data'!$A:$A,$A10,'Table 6 - Full data'!$B:$B,$B$5)</f>
        <v>10375</v>
      </c>
      <c r="C10" s="7">
        <f>SUMIFS('Table 6 - Full data'!D:D,'Table 6 - Full data'!$A:$A,$A10,'Table 6 - Full data'!$B:$B,$B$5)</f>
        <v>0.02</v>
      </c>
      <c r="D10" s="6">
        <f>SUMIFS('Table 6 - Full data'!E:E,'Table 6 - Full data'!$A:$A,$A10,'Table 6 - Full data'!$B:$B,$B$5)</f>
        <v>4325</v>
      </c>
      <c r="E10" s="6">
        <f>SUMIFS('Table 6 - Full data'!F:F,'Table 6 - Full data'!$A:$A,$A10,'Table 6 - Full data'!$B:$B,$B$5)</f>
        <v>3140</v>
      </c>
      <c r="F10" s="6">
        <f>SUMIFS('Table 6 - Full data'!G:G,'Table 6 - Full data'!$A:$A,$A10,'Table 6 - Full data'!$B:$B,$B$5)</f>
        <v>2260</v>
      </c>
      <c r="G10" s="6">
        <f>SUMIFS('Table 6 - Full data'!H:H,'Table 6 - Full data'!$A:$A,$A10,'Table 6 - Full data'!$B:$B,$B$5)</f>
        <v>6765</v>
      </c>
      <c r="H10" s="6">
        <f>SUMIFS('Table 6 - Full data'!I:I,'Table 6 - Full data'!$A:$A,$A10,'Table 6 - Full data'!$B:$B,$B$5)</f>
        <v>1035</v>
      </c>
      <c r="I10" s="7">
        <f>SUMIFS('Table 6 - Full data'!J:J,'Table 6 - Full data'!$A:$A,$A10,'Table 6 - Full data'!$B:$B,$B$5)</f>
        <v>0.42</v>
      </c>
      <c r="J10" s="7">
        <f>SUMIFS('Table 6 - Full data'!K:K,'Table 6 - Full data'!$A:$A,$A10,'Table 6 - Full data'!$B:$B,$B$5)</f>
        <v>0.3</v>
      </c>
      <c r="K10" s="7">
        <f>SUMIFS('Table 6 - Full data'!L:L,'Table 6 - Full data'!$A:$A,$A10,'Table 6 - Full data'!$B:$B,$B$5)</f>
        <v>0.22</v>
      </c>
      <c r="L10" s="7">
        <f>SUMIFS('Table 6 - Full data'!M:M,'Table 6 - Full data'!$A:$A,$A10,'Table 6 - Full data'!$B:$B,$B$5)</f>
        <v>0.65</v>
      </c>
      <c r="M10" s="15">
        <f>SUMIFS('Table 6 - Full data'!N:N,'Table 6 - Full data'!$A:$A,$A10,'Table 6 - Full data'!$B:$B,$B$5)</f>
        <v>0.1</v>
      </c>
    </row>
    <row r="11" spans="1:13" x14ac:dyDescent="0.35">
      <c r="A11" s="5" t="s">
        <v>289</v>
      </c>
      <c r="B11" s="6">
        <f>SUMIFS('Table 6 - Full data'!C:C,'Table 6 - Full data'!$A:$A,$A11,'Table 6 - Full data'!$B:$B,$B$5)</f>
        <v>6255</v>
      </c>
      <c r="C11" s="7">
        <f>SUMIFS('Table 6 - Full data'!D:D,'Table 6 - Full data'!$A:$A,$A11,'Table 6 - Full data'!$B:$B,$B$5)</f>
        <v>0.01</v>
      </c>
      <c r="D11" s="6">
        <f>SUMIFS('Table 6 - Full data'!E:E,'Table 6 - Full data'!$A:$A,$A11,'Table 6 - Full data'!$B:$B,$B$5)</f>
        <v>2470</v>
      </c>
      <c r="E11" s="6">
        <f>SUMIFS('Table 6 - Full data'!F:F,'Table 6 - Full data'!$A:$A,$A11,'Table 6 - Full data'!$B:$B,$B$5)</f>
        <v>1890</v>
      </c>
      <c r="F11" s="6">
        <f>SUMIFS('Table 6 - Full data'!G:G,'Table 6 - Full data'!$A:$A,$A11,'Table 6 - Full data'!$B:$B,$B$5)</f>
        <v>1485</v>
      </c>
      <c r="G11" s="6">
        <f>SUMIFS('Table 6 - Full data'!H:H,'Table 6 - Full data'!$A:$A,$A11,'Table 6 - Full data'!$B:$B,$B$5)</f>
        <v>3860</v>
      </c>
      <c r="H11" s="6">
        <f>SUMIFS('Table 6 - Full data'!I:I,'Table 6 - Full data'!$A:$A,$A11,'Table 6 - Full data'!$B:$B,$B$5)</f>
        <v>665</v>
      </c>
      <c r="I11" s="7">
        <f>SUMIFS('Table 6 - Full data'!J:J,'Table 6 - Full data'!$A:$A,$A11,'Table 6 - Full data'!$B:$B,$B$5)</f>
        <v>0.39</v>
      </c>
      <c r="J11" s="7">
        <f>SUMIFS('Table 6 - Full data'!K:K,'Table 6 - Full data'!$A:$A,$A11,'Table 6 - Full data'!$B:$B,$B$5)</f>
        <v>0.3</v>
      </c>
      <c r="K11" s="7">
        <f>SUMIFS('Table 6 - Full data'!L:L,'Table 6 - Full data'!$A:$A,$A11,'Table 6 - Full data'!$B:$B,$B$5)</f>
        <v>0.24</v>
      </c>
      <c r="L11" s="7">
        <f>SUMIFS('Table 6 - Full data'!M:M,'Table 6 - Full data'!$A:$A,$A11,'Table 6 - Full data'!$B:$B,$B$5)</f>
        <v>0.62</v>
      </c>
      <c r="M11" s="15">
        <f>SUMIFS('Table 6 - Full data'!N:N,'Table 6 - Full data'!$A:$A,$A11,'Table 6 - Full data'!$B:$B,$B$5)</f>
        <v>0.11</v>
      </c>
    </row>
    <row r="12" spans="1:13" x14ac:dyDescent="0.35">
      <c r="A12" s="5" t="s">
        <v>290</v>
      </c>
      <c r="B12" s="6">
        <f>SUMIFS('Table 6 - Full data'!C:C,'Table 6 - Full data'!$A:$A,$A12,'Table 6 - Full data'!$B:$B,$B$5)</f>
        <v>33140</v>
      </c>
      <c r="C12" s="7">
        <f>SUMIFS('Table 6 - Full data'!D:D,'Table 6 - Full data'!$A:$A,$A12,'Table 6 - Full data'!$B:$B,$B$5)</f>
        <v>0.06</v>
      </c>
      <c r="D12" s="6">
        <f>SUMIFS('Table 6 - Full data'!E:E,'Table 6 - Full data'!$A:$A,$A12,'Table 6 - Full data'!$B:$B,$B$5)</f>
        <v>13385</v>
      </c>
      <c r="E12" s="6">
        <f>SUMIFS('Table 6 - Full data'!F:F,'Table 6 - Full data'!$A:$A,$A12,'Table 6 - Full data'!$B:$B,$B$5)</f>
        <v>9615</v>
      </c>
      <c r="F12" s="6">
        <f>SUMIFS('Table 6 - Full data'!G:G,'Table 6 - Full data'!$A:$A,$A12,'Table 6 - Full data'!$B:$B,$B$5)</f>
        <v>7070</v>
      </c>
      <c r="G12" s="6">
        <f>SUMIFS('Table 6 - Full data'!H:H,'Table 6 - Full data'!$A:$A,$A12,'Table 6 - Full data'!$B:$B,$B$5)</f>
        <v>21335</v>
      </c>
      <c r="H12" s="6">
        <f>SUMIFS('Table 6 - Full data'!I:I,'Table 6 - Full data'!$A:$A,$A12,'Table 6 - Full data'!$B:$B,$B$5)</f>
        <v>3625</v>
      </c>
      <c r="I12" s="7">
        <f>SUMIFS('Table 6 - Full data'!J:J,'Table 6 - Full data'!$A:$A,$A12,'Table 6 - Full data'!$B:$B,$B$5)</f>
        <v>0.4</v>
      </c>
      <c r="J12" s="7">
        <f>SUMIFS('Table 6 - Full data'!K:K,'Table 6 - Full data'!$A:$A,$A12,'Table 6 - Full data'!$B:$B,$B$5)</f>
        <v>0.28999999999999998</v>
      </c>
      <c r="K12" s="7">
        <f>SUMIFS('Table 6 - Full data'!L:L,'Table 6 - Full data'!$A:$A,$A12,'Table 6 - Full data'!$B:$B,$B$5)</f>
        <v>0.21</v>
      </c>
      <c r="L12" s="7">
        <f>SUMIFS('Table 6 - Full data'!M:M,'Table 6 - Full data'!$A:$A,$A12,'Table 6 - Full data'!$B:$B,$B$5)</f>
        <v>0.64</v>
      </c>
      <c r="M12" s="15">
        <f>SUMIFS('Table 6 - Full data'!N:N,'Table 6 - Full data'!$A:$A,$A12,'Table 6 - Full data'!$B:$B,$B$5)</f>
        <v>0.11</v>
      </c>
    </row>
    <row r="13" spans="1:13" x14ac:dyDescent="0.35">
      <c r="A13" s="5" t="s">
        <v>291</v>
      </c>
      <c r="B13" s="6">
        <f>SUMIFS('Table 6 - Full data'!C:C,'Table 6 - Full data'!$A:$A,$A13,'Table 6 - Full data'!$B:$B,$B$5)</f>
        <v>5895</v>
      </c>
      <c r="C13" s="7">
        <f>SUMIFS('Table 6 - Full data'!D:D,'Table 6 - Full data'!$A:$A,$A13,'Table 6 - Full data'!$B:$B,$B$5)</f>
        <v>0.01</v>
      </c>
      <c r="D13" s="6">
        <f>SUMIFS('Table 6 - Full data'!E:E,'Table 6 - Full data'!$A:$A,$A13,'Table 6 - Full data'!$B:$B,$B$5)</f>
        <v>2360</v>
      </c>
      <c r="E13" s="6">
        <f>SUMIFS('Table 6 - Full data'!F:F,'Table 6 - Full data'!$A:$A,$A13,'Table 6 - Full data'!$B:$B,$B$5)</f>
        <v>1740</v>
      </c>
      <c r="F13" s="6">
        <f>SUMIFS('Table 6 - Full data'!G:G,'Table 6 - Full data'!$A:$A,$A13,'Table 6 - Full data'!$B:$B,$B$5)</f>
        <v>1320</v>
      </c>
      <c r="G13" s="6">
        <f>SUMIFS('Table 6 - Full data'!H:H,'Table 6 - Full data'!$A:$A,$A13,'Table 6 - Full data'!$B:$B,$B$5)</f>
        <v>3745</v>
      </c>
      <c r="H13" s="6">
        <f>SUMIFS('Table 6 - Full data'!I:I,'Table 6 - Full data'!$A:$A,$A13,'Table 6 - Full data'!$B:$B,$B$5)</f>
        <v>660</v>
      </c>
      <c r="I13" s="7">
        <f>SUMIFS('Table 6 - Full data'!J:J,'Table 6 - Full data'!$A:$A,$A13,'Table 6 - Full data'!$B:$B,$B$5)</f>
        <v>0.4</v>
      </c>
      <c r="J13" s="7">
        <f>SUMIFS('Table 6 - Full data'!K:K,'Table 6 - Full data'!$A:$A,$A13,'Table 6 - Full data'!$B:$B,$B$5)</f>
        <v>0.28999999999999998</v>
      </c>
      <c r="K13" s="7">
        <f>SUMIFS('Table 6 - Full data'!L:L,'Table 6 - Full data'!$A:$A,$A13,'Table 6 - Full data'!$B:$B,$B$5)</f>
        <v>0.22</v>
      </c>
      <c r="L13" s="7">
        <f>SUMIFS('Table 6 - Full data'!M:M,'Table 6 - Full data'!$A:$A,$A13,'Table 6 - Full data'!$B:$B,$B$5)</f>
        <v>0.64</v>
      </c>
      <c r="M13" s="15">
        <f>SUMIFS('Table 6 - Full data'!N:N,'Table 6 - Full data'!$A:$A,$A13,'Table 6 - Full data'!$B:$B,$B$5)</f>
        <v>0.11</v>
      </c>
    </row>
    <row r="14" spans="1:13" x14ac:dyDescent="0.35">
      <c r="A14" s="5" t="s">
        <v>292</v>
      </c>
      <c r="B14" s="6">
        <f>SUMIFS('Table 6 - Full data'!C:C,'Table 6 - Full data'!$A:$A,$A14,'Table 6 - Full data'!$B:$B,$B$5)</f>
        <v>14280</v>
      </c>
      <c r="C14" s="7">
        <f>SUMIFS('Table 6 - Full data'!D:D,'Table 6 - Full data'!$A:$A,$A14,'Table 6 - Full data'!$B:$B,$B$5)</f>
        <v>0.03</v>
      </c>
      <c r="D14" s="6">
        <f>SUMIFS('Table 6 - Full data'!E:E,'Table 6 - Full data'!$A:$A,$A14,'Table 6 - Full data'!$B:$B,$B$5)</f>
        <v>5670</v>
      </c>
      <c r="E14" s="6">
        <f>SUMIFS('Table 6 - Full data'!F:F,'Table 6 - Full data'!$A:$A,$A14,'Table 6 - Full data'!$B:$B,$B$5)</f>
        <v>4610</v>
      </c>
      <c r="F14" s="6">
        <f>SUMIFS('Table 6 - Full data'!G:G,'Table 6 - Full data'!$A:$A,$A14,'Table 6 - Full data'!$B:$B,$B$5)</f>
        <v>3325</v>
      </c>
      <c r="G14" s="6">
        <f>SUMIFS('Table 6 - Full data'!H:H,'Table 6 - Full data'!$A:$A,$A14,'Table 6 - Full data'!$B:$B,$B$5)</f>
        <v>9165</v>
      </c>
      <c r="H14" s="6">
        <f>SUMIFS('Table 6 - Full data'!I:I,'Table 6 - Full data'!$A:$A,$A14,'Table 6 - Full data'!$B:$B,$B$5)</f>
        <v>1365</v>
      </c>
      <c r="I14" s="7">
        <f>SUMIFS('Table 6 - Full data'!J:J,'Table 6 - Full data'!$A:$A,$A14,'Table 6 - Full data'!$B:$B,$B$5)</f>
        <v>0.4</v>
      </c>
      <c r="J14" s="7">
        <f>SUMIFS('Table 6 - Full data'!K:K,'Table 6 - Full data'!$A:$A,$A14,'Table 6 - Full data'!$B:$B,$B$5)</f>
        <v>0.32</v>
      </c>
      <c r="K14" s="7">
        <f>SUMIFS('Table 6 - Full data'!L:L,'Table 6 - Full data'!$A:$A,$A14,'Table 6 - Full data'!$B:$B,$B$5)</f>
        <v>0.23</v>
      </c>
      <c r="L14" s="7">
        <f>SUMIFS('Table 6 - Full data'!M:M,'Table 6 - Full data'!$A:$A,$A14,'Table 6 - Full data'!$B:$B,$B$5)</f>
        <v>0.64</v>
      </c>
      <c r="M14" s="15">
        <f>SUMIFS('Table 6 - Full data'!N:N,'Table 6 - Full data'!$A:$A,$A14,'Table 6 - Full data'!$B:$B,$B$5)</f>
        <v>0.1</v>
      </c>
    </row>
    <row r="15" spans="1:13" x14ac:dyDescent="0.35">
      <c r="A15" s="5" t="s">
        <v>293</v>
      </c>
      <c r="B15" s="6">
        <f>SUMIFS('Table 6 - Full data'!C:C,'Table 6 - Full data'!$A:$A,$A15,'Table 6 - Full data'!$B:$B,$B$5)</f>
        <v>18075</v>
      </c>
      <c r="C15" s="7">
        <f>SUMIFS('Table 6 - Full data'!D:D,'Table 6 - Full data'!$A:$A,$A15,'Table 6 - Full data'!$B:$B,$B$5)</f>
        <v>0.03</v>
      </c>
      <c r="D15" s="6">
        <f>SUMIFS('Table 6 - Full data'!E:E,'Table 6 - Full data'!$A:$A,$A15,'Table 6 - Full data'!$B:$B,$B$5)</f>
        <v>7215</v>
      </c>
      <c r="E15" s="6">
        <f>SUMIFS('Table 6 - Full data'!F:F,'Table 6 - Full data'!$A:$A,$A15,'Table 6 - Full data'!$B:$B,$B$5)</f>
        <v>5300</v>
      </c>
      <c r="F15" s="6">
        <f>SUMIFS('Table 6 - Full data'!G:G,'Table 6 - Full data'!$A:$A,$A15,'Table 6 - Full data'!$B:$B,$B$5)</f>
        <v>4060</v>
      </c>
      <c r="G15" s="6">
        <f>SUMIFS('Table 6 - Full data'!H:H,'Table 6 - Full data'!$A:$A,$A15,'Table 6 - Full data'!$B:$B,$B$5)</f>
        <v>11500</v>
      </c>
      <c r="H15" s="6">
        <f>SUMIFS('Table 6 - Full data'!I:I,'Table 6 - Full data'!$A:$A,$A15,'Table 6 - Full data'!$B:$B,$B$5)</f>
        <v>1920</v>
      </c>
      <c r="I15" s="7">
        <f>SUMIFS('Table 6 - Full data'!J:J,'Table 6 - Full data'!$A:$A,$A15,'Table 6 - Full data'!$B:$B,$B$5)</f>
        <v>0.4</v>
      </c>
      <c r="J15" s="7">
        <f>SUMIFS('Table 6 - Full data'!K:K,'Table 6 - Full data'!$A:$A,$A15,'Table 6 - Full data'!$B:$B,$B$5)</f>
        <v>0.28999999999999998</v>
      </c>
      <c r="K15" s="7">
        <f>SUMIFS('Table 6 - Full data'!L:L,'Table 6 - Full data'!$A:$A,$A15,'Table 6 - Full data'!$B:$B,$B$5)</f>
        <v>0.22</v>
      </c>
      <c r="L15" s="7">
        <f>SUMIFS('Table 6 - Full data'!M:M,'Table 6 - Full data'!$A:$A,$A15,'Table 6 - Full data'!$B:$B,$B$5)</f>
        <v>0.64</v>
      </c>
      <c r="M15" s="15">
        <f>SUMIFS('Table 6 - Full data'!N:N,'Table 6 - Full data'!$A:$A,$A15,'Table 6 - Full data'!$B:$B,$B$5)</f>
        <v>0.11</v>
      </c>
    </row>
    <row r="16" spans="1:13" x14ac:dyDescent="0.35">
      <c r="A16" s="5" t="s">
        <v>294</v>
      </c>
      <c r="B16" s="6">
        <f>SUMIFS('Table 6 - Full data'!C:C,'Table 6 - Full data'!$A:$A,$A16,'Table 6 - Full data'!$B:$B,$B$5)</f>
        <v>16020</v>
      </c>
      <c r="C16" s="7">
        <f>SUMIFS('Table 6 - Full data'!D:D,'Table 6 - Full data'!$A:$A,$A16,'Table 6 - Full data'!$B:$B,$B$5)</f>
        <v>0.03</v>
      </c>
      <c r="D16" s="6">
        <f>SUMIFS('Table 6 - Full data'!E:E,'Table 6 - Full data'!$A:$A,$A16,'Table 6 - Full data'!$B:$B,$B$5)</f>
        <v>6530</v>
      </c>
      <c r="E16" s="6">
        <f>SUMIFS('Table 6 - Full data'!F:F,'Table 6 - Full data'!$A:$A,$A16,'Table 6 - Full data'!$B:$B,$B$5)</f>
        <v>4890</v>
      </c>
      <c r="F16" s="6">
        <f>SUMIFS('Table 6 - Full data'!G:G,'Table 6 - Full data'!$A:$A,$A16,'Table 6 - Full data'!$B:$B,$B$5)</f>
        <v>3455</v>
      </c>
      <c r="G16" s="6">
        <f>SUMIFS('Table 6 - Full data'!H:H,'Table 6 - Full data'!$A:$A,$A16,'Table 6 - Full data'!$B:$B,$B$5)</f>
        <v>10190</v>
      </c>
      <c r="H16" s="6">
        <f>SUMIFS('Table 6 - Full data'!I:I,'Table 6 - Full data'!$A:$A,$A16,'Table 6 - Full data'!$B:$B,$B$5)</f>
        <v>1690</v>
      </c>
      <c r="I16" s="7">
        <f>SUMIFS('Table 6 - Full data'!J:J,'Table 6 - Full data'!$A:$A,$A16,'Table 6 - Full data'!$B:$B,$B$5)</f>
        <v>0.41</v>
      </c>
      <c r="J16" s="7">
        <f>SUMIFS('Table 6 - Full data'!K:K,'Table 6 - Full data'!$A:$A,$A16,'Table 6 - Full data'!$B:$B,$B$5)</f>
        <v>0.31</v>
      </c>
      <c r="K16" s="7">
        <f>SUMIFS('Table 6 - Full data'!L:L,'Table 6 - Full data'!$A:$A,$A16,'Table 6 - Full data'!$B:$B,$B$5)</f>
        <v>0.22</v>
      </c>
      <c r="L16" s="7">
        <f>SUMIFS('Table 6 - Full data'!M:M,'Table 6 - Full data'!$A:$A,$A16,'Table 6 - Full data'!$B:$B,$B$5)</f>
        <v>0.64</v>
      </c>
      <c r="M16" s="15">
        <f>SUMIFS('Table 6 - Full data'!N:N,'Table 6 - Full data'!$A:$A,$A16,'Table 6 - Full data'!$B:$B,$B$5)</f>
        <v>0.11</v>
      </c>
    </row>
    <row r="17" spans="1:13" x14ac:dyDescent="0.35">
      <c r="A17" s="5" t="s">
        <v>295</v>
      </c>
      <c r="B17" s="6">
        <f>SUMIFS('Table 6 - Full data'!C:C,'Table 6 - Full data'!$A:$A,$A17,'Table 6 - Full data'!$B:$B,$B$5)</f>
        <v>5610</v>
      </c>
      <c r="C17" s="7">
        <f>SUMIFS('Table 6 - Full data'!D:D,'Table 6 - Full data'!$A:$A,$A17,'Table 6 - Full data'!$B:$B,$B$5)</f>
        <v>0.01</v>
      </c>
      <c r="D17" s="6">
        <f>SUMIFS('Table 6 - Full data'!E:E,'Table 6 - Full data'!$A:$A,$A17,'Table 6 - Full data'!$B:$B,$B$5)</f>
        <v>2195</v>
      </c>
      <c r="E17" s="6">
        <f>SUMIFS('Table 6 - Full data'!F:F,'Table 6 - Full data'!$A:$A,$A17,'Table 6 - Full data'!$B:$B,$B$5)</f>
        <v>1620</v>
      </c>
      <c r="F17" s="6">
        <f>SUMIFS('Table 6 - Full data'!G:G,'Table 6 - Full data'!$A:$A,$A17,'Table 6 - Full data'!$B:$B,$B$5)</f>
        <v>1245</v>
      </c>
      <c r="G17" s="6">
        <f>SUMIFS('Table 6 - Full data'!H:H,'Table 6 - Full data'!$A:$A,$A17,'Table 6 - Full data'!$B:$B,$B$5)</f>
        <v>3460</v>
      </c>
      <c r="H17" s="6">
        <f>SUMIFS('Table 6 - Full data'!I:I,'Table 6 - Full data'!$A:$A,$A17,'Table 6 - Full data'!$B:$B,$B$5)</f>
        <v>640</v>
      </c>
      <c r="I17" s="7">
        <f>SUMIFS('Table 6 - Full data'!J:J,'Table 6 - Full data'!$A:$A,$A17,'Table 6 - Full data'!$B:$B,$B$5)</f>
        <v>0.39</v>
      </c>
      <c r="J17" s="7">
        <f>SUMIFS('Table 6 - Full data'!K:K,'Table 6 - Full data'!$A:$A,$A17,'Table 6 - Full data'!$B:$B,$B$5)</f>
        <v>0.28999999999999998</v>
      </c>
      <c r="K17" s="7">
        <f>SUMIFS('Table 6 - Full data'!L:L,'Table 6 - Full data'!$A:$A,$A17,'Table 6 - Full data'!$B:$B,$B$5)</f>
        <v>0.22</v>
      </c>
      <c r="L17" s="7">
        <f>SUMIFS('Table 6 - Full data'!M:M,'Table 6 - Full data'!$A:$A,$A17,'Table 6 - Full data'!$B:$B,$B$5)</f>
        <v>0.62</v>
      </c>
      <c r="M17" s="15">
        <f>SUMIFS('Table 6 - Full data'!N:N,'Table 6 - Full data'!$A:$A,$A17,'Table 6 - Full data'!$B:$B,$B$5)</f>
        <v>0.11</v>
      </c>
    </row>
    <row r="18" spans="1:13" x14ac:dyDescent="0.35">
      <c r="A18" s="5" t="s">
        <v>296</v>
      </c>
      <c r="B18" s="6">
        <f>SUMIFS('Table 6 - Full data'!C:C,'Table 6 - Full data'!$A:$A,$A18,'Table 6 - Full data'!$B:$B,$B$5)</f>
        <v>9510</v>
      </c>
      <c r="C18" s="7">
        <f>SUMIFS('Table 6 - Full data'!D:D,'Table 6 - Full data'!$A:$A,$A18,'Table 6 - Full data'!$B:$B,$B$5)</f>
        <v>0.02</v>
      </c>
      <c r="D18" s="6">
        <f>SUMIFS('Table 6 - Full data'!E:E,'Table 6 - Full data'!$A:$A,$A18,'Table 6 - Full data'!$B:$B,$B$5)</f>
        <v>3820</v>
      </c>
      <c r="E18" s="6">
        <f>SUMIFS('Table 6 - Full data'!F:F,'Table 6 - Full data'!$A:$A,$A18,'Table 6 - Full data'!$B:$B,$B$5)</f>
        <v>2915</v>
      </c>
      <c r="F18" s="6">
        <f>SUMIFS('Table 6 - Full data'!G:G,'Table 6 - Full data'!$A:$A,$A18,'Table 6 - Full data'!$B:$B,$B$5)</f>
        <v>2240</v>
      </c>
      <c r="G18" s="6">
        <f>SUMIFS('Table 6 - Full data'!H:H,'Table 6 - Full data'!$A:$A,$A18,'Table 6 - Full data'!$B:$B,$B$5)</f>
        <v>6075</v>
      </c>
      <c r="H18" s="6">
        <f>SUMIFS('Table 6 - Full data'!I:I,'Table 6 - Full data'!$A:$A,$A18,'Table 6 - Full data'!$B:$B,$B$5)</f>
        <v>970</v>
      </c>
      <c r="I18" s="7">
        <f>SUMIFS('Table 6 - Full data'!J:J,'Table 6 - Full data'!$A:$A,$A18,'Table 6 - Full data'!$B:$B,$B$5)</f>
        <v>0.4</v>
      </c>
      <c r="J18" s="7">
        <f>SUMIFS('Table 6 - Full data'!K:K,'Table 6 - Full data'!$A:$A,$A18,'Table 6 - Full data'!$B:$B,$B$5)</f>
        <v>0.31</v>
      </c>
      <c r="K18" s="7">
        <f>SUMIFS('Table 6 - Full data'!L:L,'Table 6 - Full data'!$A:$A,$A18,'Table 6 - Full data'!$B:$B,$B$5)</f>
        <v>0.24</v>
      </c>
      <c r="L18" s="7">
        <f>SUMIFS('Table 6 - Full data'!M:M,'Table 6 - Full data'!$A:$A,$A18,'Table 6 - Full data'!$B:$B,$B$5)</f>
        <v>0.64</v>
      </c>
      <c r="M18" s="15">
        <f>SUMIFS('Table 6 - Full data'!N:N,'Table 6 - Full data'!$A:$A,$A18,'Table 6 - Full data'!$B:$B,$B$5)</f>
        <v>0.1</v>
      </c>
    </row>
    <row r="19" spans="1:13" x14ac:dyDescent="0.35">
      <c r="A19" s="5" t="s">
        <v>297</v>
      </c>
      <c r="B19" s="6">
        <f>SUMIFS('Table 6 - Full data'!C:C,'Table 6 - Full data'!$A:$A,$A19,'Table 6 - Full data'!$B:$B,$B$5)</f>
        <v>5455</v>
      </c>
      <c r="C19" s="7">
        <f>SUMIFS('Table 6 - Full data'!D:D,'Table 6 - Full data'!$A:$A,$A19,'Table 6 - Full data'!$B:$B,$B$5)</f>
        <v>0.01</v>
      </c>
      <c r="D19" s="6">
        <f>SUMIFS('Table 6 - Full data'!E:E,'Table 6 - Full data'!$A:$A,$A19,'Table 6 - Full data'!$B:$B,$B$5)</f>
        <v>2255</v>
      </c>
      <c r="E19" s="6">
        <f>SUMIFS('Table 6 - Full data'!F:F,'Table 6 - Full data'!$A:$A,$A19,'Table 6 - Full data'!$B:$B,$B$5)</f>
        <v>1535</v>
      </c>
      <c r="F19" s="6">
        <f>SUMIFS('Table 6 - Full data'!G:G,'Table 6 - Full data'!$A:$A,$A19,'Table 6 - Full data'!$B:$B,$B$5)</f>
        <v>1265</v>
      </c>
      <c r="G19" s="6">
        <f>SUMIFS('Table 6 - Full data'!H:H,'Table 6 - Full data'!$A:$A,$A19,'Table 6 - Full data'!$B:$B,$B$5)</f>
        <v>3390</v>
      </c>
      <c r="H19" s="6">
        <f>SUMIFS('Table 6 - Full data'!I:I,'Table 6 - Full data'!$A:$A,$A19,'Table 6 - Full data'!$B:$B,$B$5)</f>
        <v>590</v>
      </c>
      <c r="I19" s="7">
        <f>SUMIFS('Table 6 - Full data'!J:J,'Table 6 - Full data'!$A:$A,$A19,'Table 6 - Full data'!$B:$B,$B$5)</f>
        <v>0.41</v>
      </c>
      <c r="J19" s="7">
        <f>SUMIFS('Table 6 - Full data'!K:K,'Table 6 - Full data'!$A:$A,$A19,'Table 6 - Full data'!$B:$B,$B$5)</f>
        <v>0.28000000000000003</v>
      </c>
      <c r="K19" s="7">
        <f>SUMIFS('Table 6 - Full data'!L:L,'Table 6 - Full data'!$A:$A,$A19,'Table 6 - Full data'!$B:$B,$B$5)</f>
        <v>0.23</v>
      </c>
      <c r="L19" s="7">
        <f>SUMIFS('Table 6 - Full data'!M:M,'Table 6 - Full data'!$A:$A,$A19,'Table 6 - Full data'!$B:$B,$B$5)</f>
        <v>0.62</v>
      </c>
      <c r="M19" s="15">
        <f>SUMIFS('Table 6 - Full data'!N:N,'Table 6 - Full data'!$A:$A,$A19,'Table 6 - Full data'!$B:$B,$B$5)</f>
        <v>0.11</v>
      </c>
    </row>
    <row r="20" spans="1:13" x14ac:dyDescent="0.35">
      <c r="A20" s="5" t="s">
        <v>298</v>
      </c>
      <c r="B20" s="6">
        <f>SUMIFS('Table 6 - Full data'!C:C,'Table 6 - Full data'!$A:$A,$A20,'Table 6 - Full data'!$B:$B,$B$5)</f>
        <v>16270</v>
      </c>
      <c r="C20" s="7">
        <f>SUMIFS('Table 6 - Full data'!D:D,'Table 6 - Full data'!$A:$A,$A20,'Table 6 - Full data'!$B:$B,$B$5)</f>
        <v>0.03</v>
      </c>
      <c r="D20" s="6">
        <f>SUMIFS('Table 6 - Full data'!E:E,'Table 6 - Full data'!$A:$A,$A20,'Table 6 - Full data'!$B:$B,$B$5)</f>
        <v>6585</v>
      </c>
      <c r="E20" s="6">
        <f>SUMIFS('Table 6 - Full data'!F:F,'Table 6 - Full data'!$A:$A,$A20,'Table 6 - Full data'!$B:$B,$B$5)</f>
        <v>4870</v>
      </c>
      <c r="F20" s="6">
        <f>SUMIFS('Table 6 - Full data'!G:G,'Table 6 - Full data'!$A:$A,$A20,'Table 6 - Full data'!$B:$B,$B$5)</f>
        <v>3605</v>
      </c>
      <c r="G20" s="6">
        <f>SUMIFS('Table 6 - Full data'!H:H,'Table 6 - Full data'!$A:$A,$A20,'Table 6 - Full data'!$B:$B,$B$5)</f>
        <v>10490</v>
      </c>
      <c r="H20" s="6">
        <f>SUMIFS('Table 6 - Full data'!I:I,'Table 6 - Full data'!$A:$A,$A20,'Table 6 - Full data'!$B:$B,$B$5)</f>
        <v>1670</v>
      </c>
      <c r="I20" s="7">
        <f>SUMIFS('Table 6 - Full data'!J:J,'Table 6 - Full data'!$A:$A,$A20,'Table 6 - Full data'!$B:$B,$B$5)</f>
        <v>0.4</v>
      </c>
      <c r="J20" s="7">
        <f>SUMIFS('Table 6 - Full data'!K:K,'Table 6 - Full data'!$A:$A,$A20,'Table 6 - Full data'!$B:$B,$B$5)</f>
        <v>0.3</v>
      </c>
      <c r="K20" s="7">
        <f>SUMIFS('Table 6 - Full data'!L:L,'Table 6 - Full data'!$A:$A,$A20,'Table 6 - Full data'!$B:$B,$B$5)</f>
        <v>0.22</v>
      </c>
      <c r="L20" s="7">
        <f>SUMIFS('Table 6 - Full data'!M:M,'Table 6 - Full data'!$A:$A,$A20,'Table 6 - Full data'!$B:$B,$B$5)</f>
        <v>0.64</v>
      </c>
      <c r="M20" s="15">
        <f>SUMIFS('Table 6 - Full data'!N:N,'Table 6 - Full data'!$A:$A,$A20,'Table 6 - Full data'!$B:$B,$B$5)</f>
        <v>0.1</v>
      </c>
    </row>
    <row r="21" spans="1:13" x14ac:dyDescent="0.35">
      <c r="A21" s="5" t="s">
        <v>299</v>
      </c>
      <c r="B21" s="6">
        <f>SUMIFS('Table 6 - Full data'!C:C,'Table 6 - Full data'!$A:$A,$A21,'Table 6 - Full data'!$B:$B,$B$5)</f>
        <v>39670</v>
      </c>
      <c r="C21" s="7">
        <f>SUMIFS('Table 6 - Full data'!D:D,'Table 6 - Full data'!$A:$A,$A21,'Table 6 - Full data'!$B:$B,$B$5)</f>
        <v>7.0000000000000007E-2</v>
      </c>
      <c r="D21" s="6">
        <f>SUMIFS('Table 6 - Full data'!E:E,'Table 6 - Full data'!$A:$A,$A21,'Table 6 - Full data'!$B:$B,$B$5)</f>
        <v>16130</v>
      </c>
      <c r="E21" s="6">
        <f>SUMIFS('Table 6 - Full data'!F:F,'Table 6 - Full data'!$A:$A,$A21,'Table 6 - Full data'!$B:$B,$B$5)</f>
        <v>12420</v>
      </c>
      <c r="F21" s="6">
        <f>SUMIFS('Table 6 - Full data'!G:G,'Table 6 - Full data'!$A:$A,$A21,'Table 6 - Full data'!$B:$B,$B$5)</f>
        <v>8810</v>
      </c>
      <c r="G21" s="6">
        <f>SUMIFS('Table 6 - Full data'!H:H,'Table 6 - Full data'!$A:$A,$A21,'Table 6 - Full data'!$B:$B,$B$5)</f>
        <v>25525</v>
      </c>
      <c r="H21" s="6">
        <f>SUMIFS('Table 6 - Full data'!I:I,'Table 6 - Full data'!$A:$A,$A21,'Table 6 - Full data'!$B:$B,$B$5)</f>
        <v>3795</v>
      </c>
      <c r="I21" s="7">
        <f>SUMIFS('Table 6 - Full data'!J:J,'Table 6 - Full data'!$A:$A,$A21,'Table 6 - Full data'!$B:$B,$B$5)</f>
        <v>0.41</v>
      </c>
      <c r="J21" s="7">
        <f>SUMIFS('Table 6 - Full data'!K:K,'Table 6 - Full data'!$A:$A,$A21,'Table 6 - Full data'!$B:$B,$B$5)</f>
        <v>0.31</v>
      </c>
      <c r="K21" s="7">
        <f>SUMIFS('Table 6 - Full data'!L:L,'Table 6 - Full data'!$A:$A,$A21,'Table 6 - Full data'!$B:$B,$B$5)</f>
        <v>0.22</v>
      </c>
      <c r="L21" s="7">
        <f>SUMIFS('Table 6 - Full data'!M:M,'Table 6 - Full data'!$A:$A,$A21,'Table 6 - Full data'!$B:$B,$B$5)</f>
        <v>0.64</v>
      </c>
      <c r="M21" s="15">
        <f>SUMIFS('Table 6 - Full data'!N:N,'Table 6 - Full data'!$A:$A,$A21,'Table 6 - Full data'!$B:$B,$B$5)</f>
        <v>0.1</v>
      </c>
    </row>
    <row r="22" spans="1:13" x14ac:dyDescent="0.35">
      <c r="A22" s="5" t="s">
        <v>300</v>
      </c>
      <c r="B22" s="6">
        <f>SUMIFS('Table 6 - Full data'!C:C,'Table 6 - Full data'!$A:$A,$A22,'Table 6 - Full data'!$B:$B,$B$5)</f>
        <v>88905</v>
      </c>
      <c r="C22" s="7">
        <f>SUMIFS('Table 6 - Full data'!D:D,'Table 6 - Full data'!$A:$A,$A22,'Table 6 - Full data'!$B:$B,$B$5)</f>
        <v>0.16</v>
      </c>
      <c r="D22" s="6">
        <f>SUMIFS('Table 6 - Full data'!E:E,'Table 6 - Full data'!$A:$A,$A22,'Table 6 - Full data'!$B:$B,$B$5)</f>
        <v>35625</v>
      </c>
      <c r="E22" s="6">
        <f>SUMIFS('Table 6 - Full data'!F:F,'Table 6 - Full data'!$A:$A,$A22,'Table 6 - Full data'!$B:$B,$B$5)</f>
        <v>25810</v>
      </c>
      <c r="F22" s="6">
        <f>SUMIFS('Table 6 - Full data'!G:G,'Table 6 - Full data'!$A:$A,$A22,'Table 6 - Full data'!$B:$B,$B$5)</f>
        <v>18740</v>
      </c>
      <c r="G22" s="6">
        <f>SUMIFS('Table 6 - Full data'!H:H,'Table 6 - Full data'!$A:$A,$A22,'Table 6 - Full data'!$B:$B,$B$5)</f>
        <v>56095</v>
      </c>
      <c r="H22" s="6">
        <f>SUMIFS('Table 6 - Full data'!I:I,'Table 6 - Full data'!$A:$A,$A22,'Table 6 - Full data'!$B:$B,$B$5)</f>
        <v>11280</v>
      </c>
      <c r="I22" s="7">
        <f>SUMIFS('Table 6 - Full data'!J:J,'Table 6 - Full data'!$A:$A,$A22,'Table 6 - Full data'!$B:$B,$B$5)</f>
        <v>0.4</v>
      </c>
      <c r="J22" s="7">
        <f>SUMIFS('Table 6 - Full data'!K:K,'Table 6 - Full data'!$A:$A,$A22,'Table 6 - Full data'!$B:$B,$B$5)</f>
        <v>0.28999999999999998</v>
      </c>
      <c r="K22" s="7">
        <f>SUMIFS('Table 6 - Full data'!L:L,'Table 6 - Full data'!$A:$A,$A22,'Table 6 - Full data'!$B:$B,$B$5)</f>
        <v>0.21</v>
      </c>
      <c r="L22" s="7">
        <f>SUMIFS('Table 6 - Full data'!M:M,'Table 6 - Full data'!$A:$A,$A22,'Table 6 - Full data'!$B:$B,$B$5)</f>
        <v>0.63</v>
      </c>
      <c r="M22" s="15">
        <f>SUMIFS('Table 6 - Full data'!N:N,'Table 6 - Full data'!$A:$A,$A22,'Table 6 - Full data'!$B:$B,$B$5)</f>
        <v>0.13</v>
      </c>
    </row>
    <row r="23" spans="1:13" x14ac:dyDescent="0.35">
      <c r="A23" s="5" t="s">
        <v>301</v>
      </c>
      <c r="B23" s="6">
        <f>SUMIFS('Table 6 - Full data'!C:C,'Table 6 - Full data'!$A:$A,$A23,'Table 6 - Full data'!$B:$B,$B$5)</f>
        <v>18095</v>
      </c>
      <c r="C23" s="7">
        <f>SUMIFS('Table 6 - Full data'!D:D,'Table 6 - Full data'!$A:$A,$A23,'Table 6 - Full data'!$B:$B,$B$5)</f>
        <v>0.03</v>
      </c>
      <c r="D23" s="6">
        <f>SUMIFS('Table 6 - Full data'!E:E,'Table 6 - Full data'!$A:$A,$A23,'Table 6 - Full data'!$B:$B,$B$5)</f>
        <v>7530</v>
      </c>
      <c r="E23" s="6">
        <f>SUMIFS('Table 6 - Full data'!F:F,'Table 6 - Full data'!$A:$A,$A23,'Table 6 - Full data'!$B:$B,$B$5)</f>
        <v>5460</v>
      </c>
      <c r="F23" s="6">
        <f>SUMIFS('Table 6 - Full data'!G:G,'Table 6 - Full data'!$A:$A,$A23,'Table 6 - Full data'!$B:$B,$B$5)</f>
        <v>4005</v>
      </c>
      <c r="G23" s="6">
        <f>SUMIFS('Table 6 - Full data'!H:H,'Table 6 - Full data'!$A:$A,$A23,'Table 6 - Full data'!$B:$B,$B$5)</f>
        <v>11585</v>
      </c>
      <c r="H23" s="6">
        <f>SUMIFS('Table 6 - Full data'!I:I,'Table 6 - Full data'!$A:$A,$A23,'Table 6 - Full data'!$B:$B,$B$5)</f>
        <v>1815</v>
      </c>
      <c r="I23" s="7">
        <f>SUMIFS('Table 6 - Full data'!J:J,'Table 6 - Full data'!$A:$A,$A23,'Table 6 - Full data'!$B:$B,$B$5)</f>
        <v>0.42</v>
      </c>
      <c r="J23" s="7">
        <f>SUMIFS('Table 6 - Full data'!K:K,'Table 6 - Full data'!$A:$A,$A23,'Table 6 - Full data'!$B:$B,$B$5)</f>
        <v>0.3</v>
      </c>
      <c r="K23" s="7">
        <f>SUMIFS('Table 6 - Full data'!L:L,'Table 6 - Full data'!$A:$A,$A23,'Table 6 - Full data'!$B:$B,$B$5)</f>
        <v>0.22</v>
      </c>
      <c r="L23" s="7">
        <f>SUMIFS('Table 6 - Full data'!M:M,'Table 6 - Full data'!$A:$A,$A23,'Table 6 - Full data'!$B:$B,$B$5)</f>
        <v>0.64</v>
      </c>
      <c r="M23" s="15">
        <f>SUMIFS('Table 6 - Full data'!N:N,'Table 6 - Full data'!$A:$A,$A23,'Table 6 - Full data'!$B:$B,$B$5)</f>
        <v>0.1</v>
      </c>
    </row>
    <row r="24" spans="1:13" x14ac:dyDescent="0.35">
      <c r="A24" s="5" t="s">
        <v>302</v>
      </c>
      <c r="B24" s="6">
        <f>SUMIFS('Table 6 - Full data'!C:C,'Table 6 - Full data'!$A:$A,$A24,'Table 6 - Full data'!$B:$B,$B$5)</f>
        <v>8825</v>
      </c>
      <c r="C24" s="7">
        <f>SUMIFS('Table 6 - Full data'!D:D,'Table 6 - Full data'!$A:$A,$A24,'Table 6 - Full data'!$B:$B,$B$5)</f>
        <v>0.02</v>
      </c>
      <c r="D24" s="6">
        <f>SUMIFS('Table 6 - Full data'!E:E,'Table 6 - Full data'!$A:$A,$A24,'Table 6 - Full data'!$B:$B,$B$5)</f>
        <v>3605</v>
      </c>
      <c r="E24" s="6">
        <f>SUMIFS('Table 6 - Full data'!F:F,'Table 6 - Full data'!$A:$A,$A24,'Table 6 - Full data'!$B:$B,$B$5)</f>
        <v>2565</v>
      </c>
      <c r="F24" s="6">
        <f>SUMIFS('Table 6 - Full data'!G:G,'Table 6 - Full data'!$A:$A,$A24,'Table 6 - Full data'!$B:$B,$B$5)</f>
        <v>1785</v>
      </c>
      <c r="G24" s="6">
        <f>SUMIFS('Table 6 - Full data'!H:H,'Table 6 - Full data'!$A:$A,$A24,'Table 6 - Full data'!$B:$B,$B$5)</f>
        <v>5535</v>
      </c>
      <c r="H24" s="6">
        <f>SUMIFS('Table 6 - Full data'!I:I,'Table 6 - Full data'!$A:$A,$A24,'Table 6 - Full data'!$B:$B,$B$5)</f>
        <v>1000</v>
      </c>
      <c r="I24" s="7">
        <f>SUMIFS('Table 6 - Full data'!J:J,'Table 6 - Full data'!$A:$A,$A24,'Table 6 - Full data'!$B:$B,$B$5)</f>
        <v>0.41</v>
      </c>
      <c r="J24" s="7">
        <f>SUMIFS('Table 6 - Full data'!K:K,'Table 6 - Full data'!$A:$A,$A24,'Table 6 - Full data'!$B:$B,$B$5)</f>
        <v>0.28999999999999998</v>
      </c>
      <c r="K24" s="7">
        <f>SUMIFS('Table 6 - Full data'!L:L,'Table 6 - Full data'!$A:$A,$A24,'Table 6 - Full data'!$B:$B,$B$5)</f>
        <v>0.2</v>
      </c>
      <c r="L24" s="7">
        <f>SUMIFS('Table 6 - Full data'!M:M,'Table 6 - Full data'!$A:$A,$A24,'Table 6 - Full data'!$B:$B,$B$5)</f>
        <v>0.63</v>
      </c>
      <c r="M24" s="15">
        <f>SUMIFS('Table 6 - Full data'!N:N,'Table 6 - Full data'!$A:$A,$A24,'Table 6 - Full data'!$B:$B,$B$5)</f>
        <v>0.11</v>
      </c>
    </row>
    <row r="25" spans="1:13" x14ac:dyDescent="0.35">
      <c r="A25" s="5" t="s">
        <v>303</v>
      </c>
      <c r="B25" s="6">
        <f>SUMIFS('Table 6 - Full data'!C:C,'Table 6 - Full data'!$A:$A,$A25,'Table 6 - Full data'!$B:$B,$B$5)</f>
        <v>10420</v>
      </c>
      <c r="C25" s="7">
        <f>SUMIFS('Table 6 - Full data'!D:D,'Table 6 - Full data'!$A:$A,$A25,'Table 6 - Full data'!$B:$B,$B$5)</f>
        <v>0.02</v>
      </c>
      <c r="D25" s="6">
        <f>SUMIFS('Table 6 - Full data'!E:E,'Table 6 - Full data'!$A:$A,$A25,'Table 6 - Full data'!$B:$B,$B$5)</f>
        <v>4245</v>
      </c>
      <c r="E25" s="6">
        <f>SUMIFS('Table 6 - Full data'!F:F,'Table 6 - Full data'!$A:$A,$A25,'Table 6 - Full data'!$B:$B,$B$5)</f>
        <v>3155</v>
      </c>
      <c r="F25" s="6">
        <f>SUMIFS('Table 6 - Full data'!G:G,'Table 6 - Full data'!$A:$A,$A25,'Table 6 - Full data'!$B:$B,$B$5)</f>
        <v>2330</v>
      </c>
      <c r="G25" s="6">
        <f>SUMIFS('Table 6 - Full data'!H:H,'Table 6 - Full data'!$A:$A,$A25,'Table 6 - Full data'!$B:$B,$B$5)</f>
        <v>6725</v>
      </c>
      <c r="H25" s="6">
        <f>SUMIFS('Table 6 - Full data'!I:I,'Table 6 - Full data'!$A:$A,$A25,'Table 6 - Full data'!$B:$B,$B$5)</f>
        <v>1060</v>
      </c>
      <c r="I25" s="7">
        <f>SUMIFS('Table 6 - Full data'!J:J,'Table 6 - Full data'!$A:$A,$A25,'Table 6 - Full data'!$B:$B,$B$5)</f>
        <v>0.41</v>
      </c>
      <c r="J25" s="7">
        <f>SUMIFS('Table 6 - Full data'!K:K,'Table 6 - Full data'!$A:$A,$A25,'Table 6 - Full data'!$B:$B,$B$5)</f>
        <v>0.3</v>
      </c>
      <c r="K25" s="7">
        <f>SUMIFS('Table 6 - Full data'!L:L,'Table 6 - Full data'!$A:$A,$A25,'Table 6 - Full data'!$B:$B,$B$5)</f>
        <v>0.22</v>
      </c>
      <c r="L25" s="7">
        <f>SUMIFS('Table 6 - Full data'!M:M,'Table 6 - Full data'!$A:$A,$A25,'Table 6 - Full data'!$B:$B,$B$5)</f>
        <v>0.65</v>
      </c>
      <c r="M25" s="15">
        <f>SUMIFS('Table 6 - Full data'!N:N,'Table 6 - Full data'!$A:$A,$A25,'Table 6 - Full data'!$B:$B,$B$5)</f>
        <v>0.1</v>
      </c>
    </row>
    <row r="26" spans="1:13" x14ac:dyDescent="0.35">
      <c r="A26" s="5" t="s">
        <v>304</v>
      </c>
      <c r="B26" s="6">
        <f>SUMIFS('Table 6 - Full data'!C:C,'Table 6 - Full data'!$A:$A,$A26,'Table 6 - Full data'!$B:$B,$B$5)</f>
        <v>7615</v>
      </c>
      <c r="C26" s="7">
        <f>SUMIFS('Table 6 - Full data'!D:D,'Table 6 - Full data'!$A:$A,$A26,'Table 6 - Full data'!$B:$B,$B$5)</f>
        <v>0.01</v>
      </c>
      <c r="D26" s="6">
        <f>SUMIFS('Table 6 - Full data'!E:E,'Table 6 - Full data'!$A:$A,$A26,'Table 6 - Full data'!$B:$B,$B$5)</f>
        <v>3065</v>
      </c>
      <c r="E26" s="6">
        <f>SUMIFS('Table 6 - Full data'!F:F,'Table 6 - Full data'!$A:$A,$A26,'Table 6 - Full data'!$B:$B,$B$5)</f>
        <v>2350</v>
      </c>
      <c r="F26" s="6">
        <f>SUMIFS('Table 6 - Full data'!G:G,'Table 6 - Full data'!$A:$A,$A26,'Table 6 - Full data'!$B:$B,$B$5)</f>
        <v>1695</v>
      </c>
      <c r="G26" s="6">
        <f>SUMIFS('Table 6 - Full data'!H:H,'Table 6 - Full data'!$A:$A,$A26,'Table 6 - Full data'!$B:$B,$B$5)</f>
        <v>5005</v>
      </c>
      <c r="H26" s="6">
        <f>SUMIFS('Table 6 - Full data'!I:I,'Table 6 - Full data'!$A:$A,$A26,'Table 6 - Full data'!$B:$B,$B$5)</f>
        <v>730</v>
      </c>
      <c r="I26" s="7">
        <f>SUMIFS('Table 6 - Full data'!J:J,'Table 6 - Full data'!$A:$A,$A26,'Table 6 - Full data'!$B:$B,$B$5)</f>
        <v>0.4</v>
      </c>
      <c r="J26" s="7">
        <f>SUMIFS('Table 6 - Full data'!K:K,'Table 6 - Full data'!$A:$A,$A26,'Table 6 - Full data'!$B:$B,$B$5)</f>
        <v>0.31</v>
      </c>
      <c r="K26" s="7">
        <f>SUMIFS('Table 6 - Full data'!L:L,'Table 6 - Full data'!$A:$A,$A26,'Table 6 - Full data'!$B:$B,$B$5)</f>
        <v>0.22</v>
      </c>
      <c r="L26" s="7">
        <f>SUMIFS('Table 6 - Full data'!M:M,'Table 6 - Full data'!$A:$A,$A26,'Table 6 - Full data'!$B:$B,$B$5)</f>
        <v>0.66</v>
      </c>
      <c r="M26" s="15">
        <f>SUMIFS('Table 6 - Full data'!N:N,'Table 6 - Full data'!$A:$A,$A26,'Table 6 - Full data'!$B:$B,$B$5)</f>
        <v>0.1</v>
      </c>
    </row>
    <row r="27" spans="1:13" x14ac:dyDescent="0.35">
      <c r="A27" s="5" t="s">
        <v>305</v>
      </c>
      <c r="B27" s="6">
        <f>SUMIFS('Table 6 - Full data'!C:C,'Table 6 - Full data'!$A:$A,$A27,'Table 6 - Full data'!$B:$B,$B$5)</f>
        <v>1525</v>
      </c>
      <c r="C27" s="7">
        <f>SUMIFS('Table 6 - Full data'!D:D,'Table 6 - Full data'!$A:$A,$A27,'Table 6 - Full data'!$B:$B,$B$5)</f>
        <v>0</v>
      </c>
      <c r="D27" s="6">
        <f>SUMIFS('Table 6 - Full data'!E:E,'Table 6 - Full data'!$A:$A,$A27,'Table 6 - Full data'!$B:$B,$B$5)</f>
        <v>615</v>
      </c>
      <c r="E27" s="6">
        <f>SUMIFS('Table 6 - Full data'!F:F,'Table 6 - Full data'!$A:$A,$A27,'Table 6 - Full data'!$B:$B,$B$5)</f>
        <v>465</v>
      </c>
      <c r="F27" s="6">
        <f>SUMIFS('Table 6 - Full data'!G:G,'Table 6 - Full data'!$A:$A,$A27,'Table 6 - Full data'!$B:$B,$B$5)</f>
        <v>350</v>
      </c>
      <c r="G27" s="6">
        <f>SUMIFS('Table 6 - Full data'!H:H,'Table 6 - Full data'!$A:$A,$A27,'Table 6 - Full data'!$B:$B,$B$5)</f>
        <v>950</v>
      </c>
      <c r="H27" s="6">
        <f>SUMIFS('Table 6 - Full data'!I:I,'Table 6 - Full data'!$A:$A,$A27,'Table 6 - Full data'!$B:$B,$B$5)</f>
        <v>160</v>
      </c>
      <c r="I27" s="7">
        <f>SUMIFS('Table 6 - Full data'!J:J,'Table 6 - Full data'!$A:$A,$A27,'Table 6 - Full data'!$B:$B,$B$5)</f>
        <v>0.4</v>
      </c>
      <c r="J27" s="7">
        <f>SUMIFS('Table 6 - Full data'!K:K,'Table 6 - Full data'!$A:$A,$A27,'Table 6 - Full data'!$B:$B,$B$5)</f>
        <v>0.31</v>
      </c>
      <c r="K27" s="7">
        <f>SUMIFS('Table 6 - Full data'!L:L,'Table 6 - Full data'!$A:$A,$A27,'Table 6 - Full data'!$B:$B,$B$5)</f>
        <v>0.23</v>
      </c>
      <c r="L27" s="7">
        <f>SUMIFS('Table 6 - Full data'!M:M,'Table 6 - Full data'!$A:$A,$A27,'Table 6 - Full data'!$B:$B,$B$5)</f>
        <v>0.62</v>
      </c>
      <c r="M27" s="15">
        <f>SUMIFS('Table 6 - Full data'!N:N,'Table 6 - Full data'!$A:$A,$A27,'Table 6 - Full data'!$B:$B,$B$5)</f>
        <v>0.1</v>
      </c>
    </row>
    <row r="28" spans="1:13" x14ac:dyDescent="0.35">
      <c r="A28" s="5" t="s">
        <v>306</v>
      </c>
      <c r="B28" s="6">
        <f>SUMIFS('Table 6 - Full data'!C:C,'Table 6 - Full data'!$A:$A,$A28,'Table 6 - Full data'!$B:$B,$B$5)</f>
        <v>17645</v>
      </c>
      <c r="C28" s="7">
        <f>SUMIFS('Table 6 - Full data'!D:D,'Table 6 - Full data'!$A:$A,$A28,'Table 6 - Full data'!$B:$B,$B$5)</f>
        <v>0.03</v>
      </c>
      <c r="D28" s="6">
        <f>SUMIFS('Table 6 - Full data'!E:E,'Table 6 - Full data'!$A:$A,$A28,'Table 6 - Full data'!$B:$B,$B$5)</f>
        <v>7045</v>
      </c>
      <c r="E28" s="6">
        <f>SUMIFS('Table 6 - Full data'!F:F,'Table 6 - Full data'!$A:$A,$A28,'Table 6 - Full data'!$B:$B,$B$5)</f>
        <v>5350</v>
      </c>
      <c r="F28" s="6">
        <f>SUMIFS('Table 6 - Full data'!G:G,'Table 6 - Full data'!$A:$A,$A28,'Table 6 - Full data'!$B:$B,$B$5)</f>
        <v>3810</v>
      </c>
      <c r="G28" s="6">
        <f>SUMIFS('Table 6 - Full data'!H:H,'Table 6 - Full data'!$A:$A,$A28,'Table 6 - Full data'!$B:$B,$B$5)</f>
        <v>11105</v>
      </c>
      <c r="H28" s="6">
        <f>SUMIFS('Table 6 - Full data'!I:I,'Table 6 - Full data'!$A:$A,$A28,'Table 6 - Full data'!$B:$B,$B$5)</f>
        <v>1875</v>
      </c>
      <c r="I28" s="7">
        <f>SUMIFS('Table 6 - Full data'!J:J,'Table 6 - Full data'!$A:$A,$A28,'Table 6 - Full data'!$B:$B,$B$5)</f>
        <v>0.4</v>
      </c>
      <c r="J28" s="7">
        <f>SUMIFS('Table 6 - Full data'!K:K,'Table 6 - Full data'!$A:$A,$A28,'Table 6 - Full data'!$B:$B,$B$5)</f>
        <v>0.3</v>
      </c>
      <c r="K28" s="7">
        <f>SUMIFS('Table 6 - Full data'!L:L,'Table 6 - Full data'!$A:$A,$A28,'Table 6 - Full data'!$B:$B,$B$5)</f>
        <v>0.22</v>
      </c>
      <c r="L28" s="7">
        <f>SUMIFS('Table 6 - Full data'!M:M,'Table 6 - Full data'!$A:$A,$A28,'Table 6 - Full data'!$B:$B,$B$5)</f>
        <v>0.63</v>
      </c>
      <c r="M28" s="15">
        <f>SUMIFS('Table 6 - Full data'!N:N,'Table 6 - Full data'!$A:$A,$A28,'Table 6 - Full data'!$B:$B,$B$5)</f>
        <v>0.11</v>
      </c>
    </row>
    <row r="29" spans="1:13" x14ac:dyDescent="0.35">
      <c r="A29" s="5" t="s">
        <v>307</v>
      </c>
      <c r="B29" s="6">
        <f>SUMIFS('Table 6 - Full data'!C:C,'Table 6 - Full data'!$A:$A,$A29,'Table 6 - Full data'!$B:$B,$B$5)</f>
        <v>43000</v>
      </c>
      <c r="C29" s="7">
        <f>SUMIFS('Table 6 - Full data'!D:D,'Table 6 - Full data'!$A:$A,$A29,'Table 6 - Full data'!$B:$B,$B$5)</f>
        <v>0.08</v>
      </c>
      <c r="D29" s="6">
        <f>SUMIFS('Table 6 - Full data'!E:E,'Table 6 - Full data'!$A:$A,$A29,'Table 6 - Full data'!$B:$B,$B$5)</f>
        <v>17410</v>
      </c>
      <c r="E29" s="6">
        <f>SUMIFS('Table 6 - Full data'!F:F,'Table 6 - Full data'!$A:$A,$A29,'Table 6 - Full data'!$B:$B,$B$5)</f>
        <v>12830</v>
      </c>
      <c r="F29" s="6">
        <f>SUMIFS('Table 6 - Full data'!G:G,'Table 6 - Full data'!$A:$A,$A29,'Table 6 - Full data'!$B:$B,$B$5)</f>
        <v>9250</v>
      </c>
      <c r="G29" s="6">
        <f>SUMIFS('Table 6 - Full data'!H:H,'Table 6 - Full data'!$A:$A,$A29,'Table 6 - Full data'!$B:$B,$B$5)</f>
        <v>27320</v>
      </c>
      <c r="H29" s="6">
        <f>SUMIFS('Table 6 - Full data'!I:I,'Table 6 - Full data'!$A:$A,$A29,'Table 6 - Full data'!$B:$B,$B$5)</f>
        <v>4770</v>
      </c>
      <c r="I29" s="7">
        <f>SUMIFS('Table 6 - Full data'!J:J,'Table 6 - Full data'!$A:$A,$A29,'Table 6 - Full data'!$B:$B,$B$5)</f>
        <v>0.4</v>
      </c>
      <c r="J29" s="7">
        <f>SUMIFS('Table 6 - Full data'!K:K,'Table 6 - Full data'!$A:$A,$A29,'Table 6 - Full data'!$B:$B,$B$5)</f>
        <v>0.3</v>
      </c>
      <c r="K29" s="7">
        <f>SUMIFS('Table 6 - Full data'!L:L,'Table 6 - Full data'!$A:$A,$A29,'Table 6 - Full data'!$B:$B,$B$5)</f>
        <v>0.22</v>
      </c>
      <c r="L29" s="7">
        <f>SUMIFS('Table 6 - Full data'!M:M,'Table 6 - Full data'!$A:$A,$A29,'Table 6 - Full data'!$B:$B,$B$5)</f>
        <v>0.64</v>
      </c>
      <c r="M29" s="15">
        <f>SUMIFS('Table 6 - Full data'!N:N,'Table 6 - Full data'!$A:$A,$A29,'Table 6 - Full data'!$B:$B,$B$5)</f>
        <v>0.11</v>
      </c>
    </row>
    <row r="30" spans="1:13" x14ac:dyDescent="0.35">
      <c r="A30" s="5" t="s">
        <v>308</v>
      </c>
      <c r="B30" s="6">
        <f>SUMIFS('Table 6 - Full data'!C:C,'Table 6 - Full data'!$A:$A,$A30,'Table 6 - Full data'!$B:$B,$B$5)</f>
        <v>1125</v>
      </c>
      <c r="C30" s="7">
        <f>SUMIFS('Table 6 - Full data'!D:D,'Table 6 - Full data'!$A:$A,$A30,'Table 6 - Full data'!$B:$B,$B$5)</f>
        <v>0</v>
      </c>
      <c r="D30" s="6">
        <f>SUMIFS('Table 6 - Full data'!E:E,'Table 6 - Full data'!$A:$A,$A30,'Table 6 - Full data'!$B:$B,$B$5)</f>
        <v>460</v>
      </c>
      <c r="E30" s="6">
        <f>SUMIFS('Table 6 - Full data'!F:F,'Table 6 - Full data'!$A:$A,$A30,'Table 6 - Full data'!$B:$B,$B$5)</f>
        <v>345</v>
      </c>
      <c r="F30" s="6">
        <f>SUMIFS('Table 6 - Full data'!G:G,'Table 6 - Full data'!$A:$A,$A30,'Table 6 - Full data'!$B:$B,$B$5)</f>
        <v>290</v>
      </c>
      <c r="G30" s="6">
        <f>SUMIFS('Table 6 - Full data'!H:H,'Table 6 - Full data'!$A:$A,$A30,'Table 6 - Full data'!$B:$B,$B$5)</f>
        <v>730</v>
      </c>
      <c r="H30" s="6">
        <f>SUMIFS('Table 6 - Full data'!I:I,'Table 6 - Full data'!$A:$A,$A30,'Table 6 - Full data'!$B:$B,$B$5)</f>
        <v>85</v>
      </c>
      <c r="I30" s="7">
        <f>SUMIFS('Table 6 - Full data'!J:J,'Table 6 - Full data'!$A:$A,$A30,'Table 6 - Full data'!$B:$B,$B$5)</f>
        <v>0.41</v>
      </c>
      <c r="J30" s="7">
        <f>SUMIFS('Table 6 - Full data'!K:K,'Table 6 - Full data'!$A:$A,$A30,'Table 6 - Full data'!$B:$B,$B$5)</f>
        <v>0.31</v>
      </c>
      <c r="K30" s="7">
        <f>SUMIFS('Table 6 - Full data'!L:L,'Table 6 - Full data'!$A:$A,$A30,'Table 6 - Full data'!$B:$B,$B$5)</f>
        <v>0.26</v>
      </c>
      <c r="L30" s="7">
        <f>SUMIFS('Table 6 - Full data'!M:M,'Table 6 - Full data'!$A:$A,$A30,'Table 6 - Full data'!$B:$B,$B$5)</f>
        <v>0.65</v>
      </c>
      <c r="M30" s="15">
        <f>SUMIFS('Table 6 - Full data'!N:N,'Table 6 - Full data'!$A:$A,$A30,'Table 6 - Full data'!$B:$B,$B$5)</f>
        <v>0.08</v>
      </c>
    </row>
    <row r="31" spans="1:13" x14ac:dyDescent="0.35">
      <c r="A31" s="5" t="s">
        <v>309</v>
      </c>
      <c r="B31" s="6">
        <f>SUMIFS('Table 6 - Full data'!C:C,'Table 6 - Full data'!$A:$A,$A31,'Table 6 - Full data'!$B:$B,$B$5)</f>
        <v>11365</v>
      </c>
      <c r="C31" s="7">
        <f>SUMIFS('Table 6 - Full data'!D:D,'Table 6 - Full data'!$A:$A,$A31,'Table 6 - Full data'!$B:$B,$B$5)</f>
        <v>0.02</v>
      </c>
      <c r="D31" s="6">
        <f>SUMIFS('Table 6 - Full data'!E:E,'Table 6 - Full data'!$A:$A,$A31,'Table 6 - Full data'!$B:$B,$B$5)</f>
        <v>4810</v>
      </c>
      <c r="E31" s="6">
        <f>SUMIFS('Table 6 - Full data'!F:F,'Table 6 - Full data'!$A:$A,$A31,'Table 6 - Full data'!$B:$B,$B$5)</f>
        <v>3490</v>
      </c>
      <c r="F31" s="6">
        <f>SUMIFS('Table 6 - Full data'!G:G,'Table 6 - Full data'!$A:$A,$A31,'Table 6 - Full data'!$B:$B,$B$5)</f>
        <v>2490</v>
      </c>
      <c r="G31" s="6">
        <f>SUMIFS('Table 6 - Full data'!H:H,'Table 6 - Full data'!$A:$A,$A31,'Table 6 - Full data'!$B:$B,$B$5)</f>
        <v>7465</v>
      </c>
      <c r="H31" s="6">
        <f>SUMIFS('Table 6 - Full data'!I:I,'Table 6 - Full data'!$A:$A,$A31,'Table 6 - Full data'!$B:$B,$B$5)</f>
        <v>1050</v>
      </c>
      <c r="I31" s="7">
        <f>SUMIFS('Table 6 - Full data'!J:J,'Table 6 - Full data'!$A:$A,$A31,'Table 6 - Full data'!$B:$B,$B$5)</f>
        <v>0.42</v>
      </c>
      <c r="J31" s="7">
        <f>SUMIFS('Table 6 - Full data'!K:K,'Table 6 - Full data'!$A:$A,$A31,'Table 6 - Full data'!$B:$B,$B$5)</f>
        <v>0.31</v>
      </c>
      <c r="K31" s="7">
        <f>SUMIFS('Table 6 - Full data'!L:L,'Table 6 - Full data'!$A:$A,$A31,'Table 6 - Full data'!$B:$B,$B$5)</f>
        <v>0.22</v>
      </c>
      <c r="L31" s="7">
        <f>SUMIFS('Table 6 - Full data'!M:M,'Table 6 - Full data'!$A:$A,$A31,'Table 6 - Full data'!$B:$B,$B$5)</f>
        <v>0.66</v>
      </c>
      <c r="M31" s="15">
        <f>SUMIFS('Table 6 - Full data'!N:N,'Table 6 - Full data'!$A:$A,$A31,'Table 6 - Full data'!$B:$B,$B$5)</f>
        <v>0.09</v>
      </c>
    </row>
    <row r="32" spans="1:13" x14ac:dyDescent="0.35">
      <c r="A32" s="5" t="s">
        <v>310</v>
      </c>
      <c r="B32" s="6">
        <f>SUMIFS('Table 6 - Full data'!C:C,'Table 6 - Full data'!$A:$A,$A32,'Table 6 - Full data'!$B:$B,$B$5)</f>
        <v>17880</v>
      </c>
      <c r="C32" s="7">
        <f>SUMIFS('Table 6 - Full data'!D:D,'Table 6 - Full data'!$A:$A,$A32,'Table 6 - Full data'!$B:$B,$B$5)</f>
        <v>0.03</v>
      </c>
      <c r="D32" s="6">
        <f>SUMIFS('Table 6 - Full data'!E:E,'Table 6 - Full data'!$A:$A,$A32,'Table 6 - Full data'!$B:$B,$B$5)</f>
        <v>7265</v>
      </c>
      <c r="E32" s="6">
        <f>SUMIFS('Table 6 - Full data'!F:F,'Table 6 - Full data'!$A:$A,$A32,'Table 6 - Full data'!$B:$B,$B$5)</f>
        <v>5140</v>
      </c>
      <c r="F32" s="6">
        <f>SUMIFS('Table 6 - Full data'!G:G,'Table 6 - Full data'!$A:$A,$A32,'Table 6 - Full data'!$B:$B,$B$5)</f>
        <v>3835</v>
      </c>
      <c r="G32" s="6">
        <f>SUMIFS('Table 6 - Full data'!H:H,'Table 6 - Full data'!$A:$A,$A32,'Table 6 - Full data'!$B:$B,$B$5)</f>
        <v>11280</v>
      </c>
      <c r="H32" s="6">
        <f>SUMIFS('Table 6 - Full data'!I:I,'Table 6 - Full data'!$A:$A,$A32,'Table 6 - Full data'!$B:$B,$B$5)</f>
        <v>1945</v>
      </c>
      <c r="I32" s="7">
        <f>SUMIFS('Table 6 - Full data'!J:J,'Table 6 - Full data'!$A:$A,$A32,'Table 6 - Full data'!$B:$B,$B$5)</f>
        <v>0.41</v>
      </c>
      <c r="J32" s="7">
        <f>SUMIFS('Table 6 - Full data'!K:K,'Table 6 - Full data'!$A:$A,$A32,'Table 6 - Full data'!$B:$B,$B$5)</f>
        <v>0.28999999999999998</v>
      </c>
      <c r="K32" s="7">
        <f>SUMIFS('Table 6 - Full data'!L:L,'Table 6 - Full data'!$A:$A,$A32,'Table 6 - Full data'!$B:$B,$B$5)</f>
        <v>0.21</v>
      </c>
      <c r="L32" s="7">
        <f>SUMIFS('Table 6 - Full data'!M:M,'Table 6 - Full data'!$A:$A,$A32,'Table 6 - Full data'!$B:$B,$B$5)</f>
        <v>0.63</v>
      </c>
      <c r="M32" s="15">
        <f>SUMIFS('Table 6 - Full data'!N:N,'Table 6 - Full data'!$A:$A,$A32,'Table 6 - Full data'!$B:$B,$B$5)</f>
        <v>0.11</v>
      </c>
    </row>
    <row r="33" spans="1:13" x14ac:dyDescent="0.35">
      <c r="A33" s="5" t="s">
        <v>311</v>
      </c>
      <c r="B33" s="6">
        <f>SUMIFS('Table 6 - Full data'!C:C,'Table 6 - Full data'!$A:$A,$A33,'Table 6 - Full data'!$B:$B,$B$5)</f>
        <v>8990</v>
      </c>
      <c r="C33" s="7">
        <f>SUMIFS('Table 6 - Full data'!D:D,'Table 6 - Full data'!$A:$A,$A33,'Table 6 - Full data'!$B:$B,$B$5)</f>
        <v>0.02</v>
      </c>
      <c r="D33" s="6">
        <f>SUMIFS('Table 6 - Full data'!E:E,'Table 6 - Full data'!$A:$A,$A33,'Table 6 - Full data'!$B:$B,$B$5)</f>
        <v>3625</v>
      </c>
      <c r="E33" s="6">
        <f>SUMIFS('Table 6 - Full data'!F:F,'Table 6 - Full data'!$A:$A,$A33,'Table 6 - Full data'!$B:$B,$B$5)</f>
        <v>2705</v>
      </c>
      <c r="F33" s="6">
        <f>SUMIFS('Table 6 - Full data'!G:G,'Table 6 - Full data'!$A:$A,$A33,'Table 6 - Full data'!$B:$B,$B$5)</f>
        <v>2150</v>
      </c>
      <c r="G33" s="6">
        <f>SUMIFS('Table 6 - Full data'!H:H,'Table 6 - Full data'!$A:$A,$A33,'Table 6 - Full data'!$B:$B,$B$5)</f>
        <v>5680</v>
      </c>
      <c r="H33" s="6">
        <f>SUMIFS('Table 6 - Full data'!I:I,'Table 6 - Full data'!$A:$A,$A33,'Table 6 - Full data'!$B:$B,$B$5)</f>
        <v>890</v>
      </c>
      <c r="I33" s="7">
        <f>SUMIFS('Table 6 - Full data'!J:J,'Table 6 - Full data'!$A:$A,$A33,'Table 6 - Full data'!$B:$B,$B$5)</f>
        <v>0.4</v>
      </c>
      <c r="J33" s="7">
        <f>SUMIFS('Table 6 - Full data'!K:K,'Table 6 - Full data'!$A:$A,$A33,'Table 6 - Full data'!$B:$B,$B$5)</f>
        <v>0.3</v>
      </c>
      <c r="K33" s="7">
        <f>SUMIFS('Table 6 - Full data'!L:L,'Table 6 - Full data'!$A:$A,$A33,'Table 6 - Full data'!$B:$B,$B$5)</f>
        <v>0.24</v>
      </c>
      <c r="L33" s="7">
        <f>SUMIFS('Table 6 - Full data'!M:M,'Table 6 - Full data'!$A:$A,$A33,'Table 6 - Full data'!$B:$B,$B$5)</f>
        <v>0.63</v>
      </c>
      <c r="M33" s="15">
        <f>SUMIFS('Table 6 - Full data'!N:N,'Table 6 - Full data'!$A:$A,$A33,'Table 6 - Full data'!$B:$B,$B$5)</f>
        <v>0.1</v>
      </c>
    </row>
    <row r="34" spans="1:13" x14ac:dyDescent="0.35">
      <c r="A34" s="5" t="s">
        <v>312</v>
      </c>
      <c r="B34" s="6">
        <f>SUMIFS('Table 6 - Full data'!C:C,'Table 6 - Full data'!$A:$A,$A34,'Table 6 - Full data'!$B:$B,$B$5)</f>
        <v>1205</v>
      </c>
      <c r="C34" s="7">
        <f>SUMIFS('Table 6 - Full data'!D:D,'Table 6 - Full data'!$A:$A,$A34,'Table 6 - Full data'!$B:$B,$B$5)</f>
        <v>0</v>
      </c>
      <c r="D34" s="6">
        <f>SUMIFS('Table 6 - Full data'!E:E,'Table 6 - Full data'!$A:$A,$A34,'Table 6 - Full data'!$B:$B,$B$5)</f>
        <v>515</v>
      </c>
      <c r="E34" s="6">
        <f>SUMIFS('Table 6 - Full data'!F:F,'Table 6 - Full data'!$A:$A,$A34,'Table 6 - Full data'!$B:$B,$B$5)</f>
        <v>375</v>
      </c>
      <c r="F34" s="6">
        <f>SUMIFS('Table 6 - Full data'!G:G,'Table 6 - Full data'!$A:$A,$A34,'Table 6 - Full data'!$B:$B,$B$5)</f>
        <v>275</v>
      </c>
      <c r="G34" s="6">
        <f>SUMIFS('Table 6 - Full data'!H:H,'Table 6 - Full data'!$A:$A,$A34,'Table 6 - Full data'!$B:$B,$B$5)</f>
        <v>800</v>
      </c>
      <c r="H34" s="6">
        <f>SUMIFS('Table 6 - Full data'!I:I,'Table 6 - Full data'!$A:$A,$A34,'Table 6 - Full data'!$B:$B,$B$5)</f>
        <v>95</v>
      </c>
      <c r="I34" s="7">
        <f>SUMIFS('Table 6 - Full data'!J:J,'Table 6 - Full data'!$A:$A,$A34,'Table 6 - Full data'!$B:$B,$B$5)</f>
        <v>0.43</v>
      </c>
      <c r="J34" s="7">
        <f>SUMIFS('Table 6 - Full data'!K:K,'Table 6 - Full data'!$A:$A,$A34,'Table 6 - Full data'!$B:$B,$B$5)</f>
        <v>0.31</v>
      </c>
      <c r="K34" s="7">
        <f>SUMIFS('Table 6 - Full data'!L:L,'Table 6 - Full data'!$A:$A,$A34,'Table 6 - Full data'!$B:$B,$B$5)</f>
        <v>0.23</v>
      </c>
      <c r="L34" s="7">
        <f>SUMIFS('Table 6 - Full data'!M:M,'Table 6 - Full data'!$A:$A,$A34,'Table 6 - Full data'!$B:$B,$B$5)</f>
        <v>0.67</v>
      </c>
      <c r="M34" s="15">
        <f>SUMIFS('Table 6 - Full data'!N:N,'Table 6 - Full data'!$A:$A,$A34,'Table 6 - Full data'!$B:$B,$B$5)</f>
        <v>0.08</v>
      </c>
    </row>
    <row r="35" spans="1:13" x14ac:dyDescent="0.35">
      <c r="A35" s="5" t="s">
        <v>313</v>
      </c>
      <c r="B35" s="6">
        <f>SUMIFS('Table 6 - Full data'!C:C,'Table 6 - Full data'!$A:$A,$A35,'Table 6 - Full data'!$B:$B,$B$5)</f>
        <v>10440</v>
      </c>
      <c r="C35" s="7">
        <f>SUMIFS('Table 6 - Full data'!D:D,'Table 6 - Full data'!$A:$A,$A35,'Table 6 - Full data'!$B:$B,$B$5)</f>
        <v>0.02</v>
      </c>
      <c r="D35" s="6">
        <f>SUMIFS('Table 6 - Full data'!E:E,'Table 6 - Full data'!$A:$A,$A35,'Table 6 - Full data'!$B:$B,$B$5)</f>
        <v>4140</v>
      </c>
      <c r="E35" s="6">
        <f>SUMIFS('Table 6 - Full data'!F:F,'Table 6 - Full data'!$A:$A,$A35,'Table 6 - Full data'!$B:$B,$B$5)</f>
        <v>3150</v>
      </c>
      <c r="F35" s="6">
        <f>SUMIFS('Table 6 - Full data'!G:G,'Table 6 - Full data'!$A:$A,$A35,'Table 6 - Full data'!$B:$B,$B$5)</f>
        <v>2405</v>
      </c>
      <c r="G35" s="6">
        <f>SUMIFS('Table 6 - Full data'!H:H,'Table 6 - Full data'!$A:$A,$A35,'Table 6 - Full data'!$B:$B,$B$5)</f>
        <v>6470</v>
      </c>
      <c r="H35" s="6">
        <f>SUMIFS('Table 6 - Full data'!I:I,'Table 6 - Full data'!$A:$A,$A35,'Table 6 - Full data'!$B:$B,$B$5)</f>
        <v>1135</v>
      </c>
      <c r="I35" s="7">
        <f>SUMIFS('Table 6 - Full data'!J:J,'Table 6 - Full data'!$A:$A,$A35,'Table 6 - Full data'!$B:$B,$B$5)</f>
        <v>0.4</v>
      </c>
      <c r="J35" s="7">
        <f>SUMIFS('Table 6 - Full data'!K:K,'Table 6 - Full data'!$A:$A,$A35,'Table 6 - Full data'!$B:$B,$B$5)</f>
        <v>0.3</v>
      </c>
      <c r="K35" s="7">
        <f>SUMIFS('Table 6 - Full data'!L:L,'Table 6 - Full data'!$A:$A,$A35,'Table 6 - Full data'!$B:$B,$B$5)</f>
        <v>0.23</v>
      </c>
      <c r="L35" s="7">
        <f>SUMIFS('Table 6 - Full data'!M:M,'Table 6 - Full data'!$A:$A,$A35,'Table 6 - Full data'!$B:$B,$B$5)</f>
        <v>0.62</v>
      </c>
      <c r="M35" s="15">
        <f>SUMIFS('Table 6 - Full data'!N:N,'Table 6 - Full data'!$A:$A,$A35,'Table 6 - Full data'!$B:$B,$B$5)</f>
        <v>0.11</v>
      </c>
    </row>
    <row r="36" spans="1:13" x14ac:dyDescent="0.35">
      <c r="A36" s="5" t="s">
        <v>314</v>
      </c>
      <c r="B36" s="6">
        <f>SUMIFS('Table 6 - Full data'!C:C,'Table 6 - Full data'!$A:$A,$A36,'Table 6 - Full data'!$B:$B,$B$5)</f>
        <v>32440</v>
      </c>
      <c r="C36" s="7">
        <f>SUMIFS('Table 6 - Full data'!D:D,'Table 6 - Full data'!$A:$A,$A36,'Table 6 - Full data'!$B:$B,$B$5)</f>
        <v>0.06</v>
      </c>
      <c r="D36" s="6">
        <f>SUMIFS('Table 6 - Full data'!E:E,'Table 6 - Full data'!$A:$A,$A36,'Table 6 - Full data'!$B:$B,$B$5)</f>
        <v>13585</v>
      </c>
      <c r="E36" s="6">
        <f>SUMIFS('Table 6 - Full data'!F:F,'Table 6 - Full data'!$A:$A,$A36,'Table 6 - Full data'!$B:$B,$B$5)</f>
        <v>9590</v>
      </c>
      <c r="F36" s="6">
        <f>SUMIFS('Table 6 - Full data'!G:G,'Table 6 - Full data'!$A:$A,$A36,'Table 6 - Full data'!$B:$B,$B$5)</f>
        <v>6980</v>
      </c>
      <c r="G36" s="6">
        <f>SUMIFS('Table 6 - Full data'!H:H,'Table 6 - Full data'!$A:$A,$A36,'Table 6 - Full data'!$B:$B,$B$5)</f>
        <v>20740</v>
      </c>
      <c r="H36" s="6">
        <f>SUMIFS('Table 6 - Full data'!I:I,'Table 6 - Full data'!$A:$A,$A36,'Table 6 - Full data'!$B:$B,$B$5)</f>
        <v>3335</v>
      </c>
      <c r="I36" s="7">
        <f>SUMIFS('Table 6 - Full data'!J:J,'Table 6 - Full data'!$A:$A,$A36,'Table 6 - Full data'!$B:$B,$B$5)</f>
        <v>0.42</v>
      </c>
      <c r="J36" s="7">
        <f>SUMIFS('Table 6 - Full data'!K:K,'Table 6 - Full data'!$A:$A,$A36,'Table 6 - Full data'!$B:$B,$B$5)</f>
        <v>0.3</v>
      </c>
      <c r="K36" s="7">
        <f>SUMIFS('Table 6 - Full data'!L:L,'Table 6 - Full data'!$A:$A,$A36,'Table 6 - Full data'!$B:$B,$B$5)</f>
        <v>0.22</v>
      </c>
      <c r="L36" s="7">
        <f>SUMIFS('Table 6 - Full data'!M:M,'Table 6 - Full data'!$A:$A,$A36,'Table 6 - Full data'!$B:$B,$B$5)</f>
        <v>0.64</v>
      </c>
      <c r="M36" s="15">
        <f>SUMIFS('Table 6 - Full data'!N:N,'Table 6 - Full data'!$A:$A,$A36,'Table 6 - Full data'!$B:$B,$B$5)</f>
        <v>0.1</v>
      </c>
    </row>
    <row r="37" spans="1:13" x14ac:dyDescent="0.35">
      <c r="A37" s="5" t="s">
        <v>315</v>
      </c>
      <c r="B37" s="6">
        <f>SUMIFS('Table 6 - Full data'!C:C,'Table 6 - Full data'!$A:$A,$A37,'Table 6 - Full data'!$B:$B,$B$5)</f>
        <v>6250</v>
      </c>
      <c r="C37" s="7">
        <f>SUMIFS('Table 6 - Full data'!D:D,'Table 6 - Full data'!$A:$A,$A37,'Table 6 - Full data'!$B:$B,$B$5)</f>
        <v>0.01</v>
      </c>
      <c r="D37" s="6">
        <f>SUMIFS('Table 6 - Full data'!E:E,'Table 6 - Full data'!$A:$A,$A37,'Table 6 - Full data'!$B:$B,$B$5)</f>
        <v>2570</v>
      </c>
      <c r="E37" s="6">
        <f>SUMIFS('Table 6 - Full data'!F:F,'Table 6 - Full data'!$A:$A,$A37,'Table 6 - Full data'!$B:$B,$B$5)</f>
        <v>1885</v>
      </c>
      <c r="F37" s="6">
        <f>SUMIFS('Table 6 - Full data'!G:G,'Table 6 - Full data'!$A:$A,$A37,'Table 6 - Full data'!$B:$B,$B$5)</f>
        <v>1340</v>
      </c>
      <c r="G37" s="6">
        <f>SUMIFS('Table 6 - Full data'!H:H,'Table 6 - Full data'!$A:$A,$A37,'Table 6 - Full data'!$B:$B,$B$5)</f>
        <v>4065</v>
      </c>
      <c r="H37" s="6">
        <f>SUMIFS('Table 6 - Full data'!I:I,'Table 6 - Full data'!$A:$A,$A37,'Table 6 - Full data'!$B:$B,$B$5)</f>
        <v>640</v>
      </c>
      <c r="I37" s="7">
        <f>SUMIFS('Table 6 - Full data'!J:J,'Table 6 - Full data'!$A:$A,$A37,'Table 6 - Full data'!$B:$B,$B$5)</f>
        <v>0.41</v>
      </c>
      <c r="J37" s="7">
        <f>SUMIFS('Table 6 - Full data'!K:K,'Table 6 - Full data'!$A:$A,$A37,'Table 6 - Full data'!$B:$B,$B$5)</f>
        <v>0.3</v>
      </c>
      <c r="K37" s="7">
        <f>SUMIFS('Table 6 - Full data'!L:L,'Table 6 - Full data'!$A:$A,$A37,'Table 6 - Full data'!$B:$B,$B$5)</f>
        <v>0.21</v>
      </c>
      <c r="L37" s="7">
        <f>SUMIFS('Table 6 - Full data'!M:M,'Table 6 - Full data'!$A:$A,$A37,'Table 6 - Full data'!$B:$B,$B$5)</f>
        <v>0.65</v>
      </c>
      <c r="M37" s="15">
        <f>SUMIFS('Table 6 - Full data'!N:N,'Table 6 - Full data'!$A:$A,$A37,'Table 6 - Full data'!$B:$B,$B$5)</f>
        <v>0.1</v>
      </c>
    </row>
    <row r="38" spans="1:13" x14ac:dyDescent="0.35">
      <c r="A38" s="5" t="s">
        <v>316</v>
      </c>
      <c r="B38" s="6">
        <f>SUMIFS('Table 6 - Full data'!C:C,'Table 6 - Full data'!$A:$A,$A38,'Table 6 - Full data'!$B:$B,$B$5)</f>
        <v>13015</v>
      </c>
      <c r="C38" s="7">
        <f>SUMIFS('Table 6 - Full data'!D:D,'Table 6 - Full data'!$A:$A,$A38,'Table 6 - Full data'!$B:$B,$B$5)</f>
        <v>0.02</v>
      </c>
      <c r="D38" s="6">
        <f>SUMIFS('Table 6 - Full data'!E:E,'Table 6 - Full data'!$A:$A,$A38,'Table 6 - Full data'!$B:$B,$B$5)</f>
        <v>5355</v>
      </c>
      <c r="E38" s="6">
        <f>SUMIFS('Table 6 - Full data'!F:F,'Table 6 - Full data'!$A:$A,$A38,'Table 6 - Full data'!$B:$B,$B$5)</f>
        <v>3720</v>
      </c>
      <c r="F38" s="6">
        <f>SUMIFS('Table 6 - Full data'!G:G,'Table 6 - Full data'!$A:$A,$A38,'Table 6 - Full data'!$B:$B,$B$5)</f>
        <v>2705</v>
      </c>
      <c r="G38" s="6">
        <f>SUMIFS('Table 6 - Full data'!H:H,'Table 6 - Full data'!$A:$A,$A38,'Table 6 - Full data'!$B:$B,$B$5)</f>
        <v>8250</v>
      </c>
      <c r="H38" s="6">
        <f>SUMIFS('Table 6 - Full data'!I:I,'Table 6 - Full data'!$A:$A,$A38,'Table 6 - Full data'!$B:$B,$B$5)</f>
        <v>1460</v>
      </c>
      <c r="I38" s="7">
        <f>SUMIFS('Table 6 - Full data'!J:J,'Table 6 - Full data'!$A:$A,$A38,'Table 6 - Full data'!$B:$B,$B$5)</f>
        <v>0.41</v>
      </c>
      <c r="J38" s="7">
        <f>SUMIFS('Table 6 - Full data'!K:K,'Table 6 - Full data'!$A:$A,$A38,'Table 6 - Full data'!$B:$B,$B$5)</f>
        <v>0.28999999999999998</v>
      </c>
      <c r="K38" s="7">
        <f>SUMIFS('Table 6 - Full data'!L:L,'Table 6 - Full data'!$A:$A,$A38,'Table 6 - Full data'!$B:$B,$B$5)</f>
        <v>0.21</v>
      </c>
      <c r="L38" s="7">
        <f>SUMIFS('Table 6 - Full data'!M:M,'Table 6 - Full data'!$A:$A,$A38,'Table 6 - Full data'!$B:$B,$B$5)</f>
        <v>0.63</v>
      </c>
      <c r="M38" s="15">
        <f>SUMIFS('Table 6 - Full data'!N:N,'Table 6 - Full data'!$A:$A,$A38,'Table 6 - Full data'!$B:$B,$B$5)</f>
        <v>0.11</v>
      </c>
    </row>
    <row r="39" spans="1:13" x14ac:dyDescent="0.35">
      <c r="A39" s="5" t="s">
        <v>317</v>
      </c>
      <c r="B39" s="6">
        <f>SUMIFS('Table 6 - Full data'!C:C,'Table 6 - Full data'!$A:$A,$A39,'Table 6 - Full data'!$B:$B,$B$5)</f>
        <v>20820</v>
      </c>
      <c r="C39" s="7">
        <f>SUMIFS('Table 6 - Full data'!D:D,'Table 6 - Full data'!$A:$A,$A39,'Table 6 - Full data'!$B:$B,$B$5)</f>
        <v>0.04</v>
      </c>
      <c r="D39" s="6">
        <f>SUMIFS('Table 6 - Full data'!E:E,'Table 6 - Full data'!$A:$A,$A39,'Table 6 - Full data'!$B:$B,$B$5)</f>
        <v>8185</v>
      </c>
      <c r="E39" s="6">
        <f>SUMIFS('Table 6 - Full data'!F:F,'Table 6 - Full data'!$A:$A,$A39,'Table 6 - Full data'!$B:$B,$B$5)</f>
        <v>6175</v>
      </c>
      <c r="F39" s="6">
        <f>SUMIFS('Table 6 - Full data'!G:G,'Table 6 - Full data'!$A:$A,$A39,'Table 6 - Full data'!$B:$B,$B$5)</f>
        <v>4725</v>
      </c>
      <c r="G39" s="6">
        <f>SUMIFS('Table 6 - Full data'!H:H,'Table 6 - Full data'!$A:$A,$A39,'Table 6 - Full data'!$B:$B,$B$5)</f>
        <v>13015</v>
      </c>
      <c r="H39" s="6">
        <f>SUMIFS('Table 6 - Full data'!I:I,'Table 6 - Full data'!$A:$A,$A39,'Table 6 - Full data'!$B:$B,$B$5)</f>
        <v>2210</v>
      </c>
      <c r="I39" s="7">
        <f>SUMIFS('Table 6 - Full data'!J:J,'Table 6 - Full data'!$A:$A,$A39,'Table 6 - Full data'!$B:$B,$B$5)</f>
        <v>0.39</v>
      </c>
      <c r="J39" s="7">
        <f>SUMIFS('Table 6 - Full data'!K:K,'Table 6 - Full data'!$A:$A,$A39,'Table 6 - Full data'!$B:$B,$B$5)</f>
        <v>0.3</v>
      </c>
      <c r="K39" s="7">
        <f>SUMIFS('Table 6 - Full data'!L:L,'Table 6 - Full data'!$A:$A,$A39,'Table 6 - Full data'!$B:$B,$B$5)</f>
        <v>0.23</v>
      </c>
      <c r="L39" s="7">
        <f>SUMIFS('Table 6 - Full data'!M:M,'Table 6 - Full data'!$A:$A,$A39,'Table 6 - Full data'!$B:$B,$B$5)</f>
        <v>0.63</v>
      </c>
      <c r="M39" s="15">
        <f>SUMIFS('Table 6 - Full data'!N:N,'Table 6 - Full data'!$A:$A,$A39,'Table 6 - Full data'!$B:$B,$B$5)</f>
        <v>0.11</v>
      </c>
    </row>
    <row r="40" spans="1:13" x14ac:dyDescent="0.35">
      <c r="A40" s="5" t="s">
        <v>318</v>
      </c>
      <c r="B40" s="6">
        <f>SUMIFS('Table 6 - Full data'!C:C,'Table 6 - Full data'!$A:$A,$A40,'Table 6 - Full data'!$B:$B,$B$5)</f>
        <v>13945</v>
      </c>
      <c r="C40" s="7">
        <f>SUMIFS('Table 6 - Full data'!D:D,'Table 6 - Full data'!$A:$A,$A40,'Table 6 - Full data'!$B:$B,$B$5)</f>
        <v>0.03</v>
      </c>
      <c r="D40" s="6">
        <f>SUMIFS('Table 6 - Full data'!E:E,'Table 6 - Full data'!$A:$A,$A40,'Table 6 - Full data'!$B:$B,$B$5)</f>
        <v>8485</v>
      </c>
      <c r="E40" s="6">
        <f>SUMIFS('Table 6 - Full data'!F:F,'Table 6 - Full data'!$A:$A,$A40,'Table 6 - Full data'!$B:$B,$B$5)</f>
        <v>3090</v>
      </c>
      <c r="F40" s="6">
        <f>SUMIFS('Table 6 - Full data'!G:G,'Table 6 - Full data'!$A:$A,$A40,'Table 6 - Full data'!$B:$B,$B$5)</f>
        <v>1310</v>
      </c>
      <c r="G40" s="6">
        <f>SUMIFS('Table 6 - Full data'!H:H,'Table 6 - Full data'!$A:$A,$A40,'Table 6 - Full data'!$B:$B,$B$5)</f>
        <v>8115</v>
      </c>
      <c r="H40" s="6">
        <f>SUMIFS('Table 6 - Full data'!I:I,'Table 6 - Full data'!$A:$A,$A40,'Table 6 - Full data'!$B:$B,$B$5)</f>
        <v>1075</v>
      </c>
      <c r="I40" s="7">
        <f>SUMIFS('Table 6 - Full data'!J:J,'Table 6 - Full data'!$A:$A,$A40,'Table 6 - Full data'!$B:$B,$B$5)</f>
        <v>0.61</v>
      </c>
      <c r="J40" s="7">
        <f>SUMIFS('Table 6 - Full data'!K:K,'Table 6 - Full data'!$A:$A,$A40,'Table 6 - Full data'!$B:$B,$B$5)</f>
        <v>0.22</v>
      </c>
      <c r="K40" s="7">
        <f>SUMIFS('Table 6 - Full data'!L:L,'Table 6 - Full data'!$A:$A,$A40,'Table 6 - Full data'!$B:$B,$B$5)</f>
        <v>0.09</v>
      </c>
      <c r="L40" s="7">
        <f>SUMIFS('Table 6 - Full data'!M:M,'Table 6 - Full data'!$A:$A,$A40,'Table 6 - Full data'!$B:$B,$B$5)</f>
        <v>0.57999999999999996</v>
      </c>
      <c r="M40" s="15">
        <f>SUMIFS('Table 6 - Full data'!N:N,'Table 6 - Full data'!$A:$A,$A40,'Table 6 - Full data'!$B:$B,$B$5)</f>
        <v>0.08</v>
      </c>
    </row>
    <row r="41" spans="1:13" x14ac:dyDescent="0.35">
      <c r="A41" s="5" t="s">
        <v>319</v>
      </c>
      <c r="B41" s="6">
        <f>SUMIFS('Table 6 - Full data'!C:C,'Table 6 - Full data'!$A:$A,$A41,'Table 6 - Full data'!$B:$B,$B$5)</f>
        <v>1100</v>
      </c>
      <c r="C41" s="7">
        <f>SUMIFS('Table 6 - Full data'!D:D,'Table 6 - Full data'!$A:$A,$A41,'Table 6 - Full data'!$B:$B,$B$5)</f>
        <v>0</v>
      </c>
      <c r="D41" s="6">
        <f>SUMIFS('Table 6 - Full data'!E:E,'Table 6 - Full data'!$A:$A,$A41,'Table 6 - Full data'!$B:$B,$B$5)</f>
        <v>450</v>
      </c>
      <c r="E41" s="6">
        <f>SUMIFS('Table 6 - Full data'!F:F,'Table 6 - Full data'!$A:$A,$A41,'Table 6 - Full data'!$B:$B,$B$5)</f>
        <v>310</v>
      </c>
      <c r="F41" s="6">
        <f>SUMIFS('Table 6 - Full data'!G:G,'Table 6 - Full data'!$A:$A,$A41,'Table 6 - Full data'!$B:$B,$B$5)</f>
        <v>200</v>
      </c>
      <c r="G41" s="6">
        <f>SUMIFS('Table 6 - Full data'!H:H,'Table 6 - Full data'!$A:$A,$A41,'Table 6 - Full data'!$B:$B,$B$5)</f>
        <v>700</v>
      </c>
      <c r="H41" s="6">
        <f>SUMIFS('Table 6 - Full data'!I:I,'Table 6 - Full data'!$A:$A,$A41,'Table 6 - Full data'!$B:$B,$B$5)</f>
        <v>135</v>
      </c>
      <c r="I41" s="7">
        <f>SUMIFS('Table 6 - Full data'!J:J,'Table 6 - Full data'!$A:$A,$A41,'Table 6 - Full data'!$B:$B,$B$5)</f>
        <v>0.41</v>
      </c>
      <c r="J41" s="7">
        <f>SUMIFS('Table 6 - Full data'!K:K,'Table 6 - Full data'!$A:$A,$A41,'Table 6 - Full data'!$B:$B,$B$5)</f>
        <v>0.28000000000000003</v>
      </c>
      <c r="K41" s="7">
        <f>SUMIFS('Table 6 - Full data'!L:L,'Table 6 - Full data'!$A:$A,$A41,'Table 6 - Full data'!$B:$B,$B$5)</f>
        <v>0.18</v>
      </c>
      <c r="L41" s="7">
        <f>SUMIFS('Table 6 - Full data'!M:M,'Table 6 - Full data'!$A:$A,$A41,'Table 6 - Full data'!$B:$B,$B$5)</f>
        <v>0.64</v>
      </c>
      <c r="M41" s="15">
        <f>SUMIFS('Table 6 - Full data'!N:N,'Table 6 - Full data'!$A:$A,$A41,'Table 6 - Full data'!$B:$B,$B$5)</f>
        <v>0.12</v>
      </c>
    </row>
    <row r="42" spans="1:13" x14ac:dyDescent="0.35">
      <c r="A42" s="5" t="s">
        <v>320</v>
      </c>
      <c r="B42" s="6">
        <f>SUMIFS('Table 6 - Full data'!C:C,'Table 6 - Full data'!$A:$A,$A42,'Table 6 - Full data'!$B:$B,$B$5)</f>
        <v>980</v>
      </c>
      <c r="C42" s="7">
        <f>SUMIFS('Table 6 - Full data'!D:D,'Table 6 - Full data'!$A:$A,$A42,'Table 6 - Full data'!$B:$B,$B$5)</f>
        <v>0</v>
      </c>
      <c r="D42" s="6">
        <f>SUMIFS('Table 6 - Full data'!E:E,'Table 6 - Full data'!$A:$A,$A42,'Table 6 - Full data'!$B:$B,$B$5)</f>
        <v>470</v>
      </c>
      <c r="E42" s="6">
        <f>SUMIFS('Table 6 - Full data'!F:F,'Table 6 - Full data'!$A:$A,$A42,'Table 6 - Full data'!$B:$B,$B$5)</f>
        <v>275</v>
      </c>
      <c r="F42" s="6">
        <f>SUMIFS('Table 6 - Full data'!G:G,'Table 6 - Full data'!$A:$A,$A42,'Table 6 - Full data'!$B:$B,$B$5)</f>
        <v>180</v>
      </c>
      <c r="G42" s="6">
        <f>SUMIFS('Table 6 - Full data'!H:H,'Table 6 - Full data'!$A:$A,$A42,'Table 6 - Full data'!$B:$B,$B$5)</f>
        <v>705</v>
      </c>
      <c r="H42" s="6">
        <f>SUMIFS('Table 6 - Full data'!I:I,'Table 6 - Full data'!$A:$A,$A42,'Table 6 - Full data'!$B:$B,$B$5)</f>
        <v>95</v>
      </c>
      <c r="I42" s="7">
        <f>SUMIFS('Table 6 - Full data'!J:J,'Table 6 - Full data'!$A:$A,$A42,'Table 6 - Full data'!$B:$B,$B$5)</f>
        <v>0.48</v>
      </c>
      <c r="J42" s="7">
        <f>SUMIFS('Table 6 - Full data'!K:K,'Table 6 - Full data'!$A:$A,$A42,'Table 6 - Full data'!$B:$B,$B$5)</f>
        <v>0.28000000000000003</v>
      </c>
      <c r="K42" s="7">
        <f>SUMIFS('Table 6 - Full data'!L:L,'Table 6 - Full data'!$A:$A,$A42,'Table 6 - Full data'!$B:$B,$B$5)</f>
        <v>0.19</v>
      </c>
      <c r="L42" s="7">
        <f>SUMIFS('Table 6 - Full data'!M:M,'Table 6 - Full data'!$A:$A,$A42,'Table 6 - Full data'!$B:$B,$B$5)</f>
        <v>0.72</v>
      </c>
      <c r="M42" s="15">
        <f>SUMIFS('Table 6 - Full data'!N:N,'Table 6 - Full data'!$A:$A,$A42,'Table 6 - Full data'!$B:$B,$B$5)</f>
        <v>0.1</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lookup'!$A3:$A11</xm:f>
          </x14:formula1>
          <xm:sqref>B5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Cover page</vt:lpstr>
      <vt:lpstr>Contents</vt:lpstr>
      <vt:lpstr>Notes</vt:lpstr>
      <vt:lpstr>Table 1 Applications by month</vt:lpstr>
      <vt:lpstr>Table 2 Applications by type</vt:lpstr>
      <vt:lpstr>Table 3 Applications by channel</vt:lpstr>
      <vt:lpstr>Table 4 Applications by age</vt:lpstr>
      <vt:lpstr>Table 5 Applications by LA</vt:lpstr>
      <vt:lpstr>Table 6 Components by LA</vt:lpstr>
      <vt:lpstr>Table 7 Applications by board</vt:lpstr>
      <vt:lpstr>Table 8 Components by board</vt:lpstr>
      <vt:lpstr>Table 9 Applications by births</vt:lpstr>
      <vt:lpstr>Table 10 Processing times</vt:lpstr>
      <vt:lpstr>Table 11 Payments by LA</vt:lpstr>
      <vt:lpstr>Table 12 Payments by month</vt:lpstr>
      <vt:lpstr>Table 13 Auto-awarded payments</vt:lpstr>
      <vt:lpstr>Table 14 Clients paid</vt:lpstr>
      <vt:lpstr>Table 15 Re-determinations</vt:lpstr>
      <vt:lpstr>Table 16 Appeals</vt:lpstr>
      <vt:lpstr>Table 17 Internal reviews</vt:lpstr>
      <vt:lpstr>Table 2 - Full data</vt:lpstr>
      <vt:lpstr>Table 4 - Full data</vt:lpstr>
      <vt:lpstr>Table 5 - Full data</vt:lpstr>
      <vt:lpstr>Table 6 - Full data</vt:lpstr>
      <vt:lpstr>Table 7 - Full data</vt:lpstr>
      <vt:lpstr>Table 8 - Full data</vt:lpstr>
      <vt:lpstr>Table 9 - Full data</vt:lpstr>
      <vt:lpstr>Table 11 - Full data</vt:lpstr>
      <vt:lpstr>Chart 1</vt:lpstr>
      <vt:lpstr>Chart 2</vt:lpstr>
      <vt:lpstr>Chart 3</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U447980</dc:creator>
  <cp:lastModifiedBy>Zsofia Stefan</cp:lastModifiedBy>
  <dcterms:created xsi:type="dcterms:W3CDTF">2025-08-11T19:13:43Z</dcterms:created>
  <dcterms:modified xsi:type="dcterms:W3CDTF">2025-08-25T15:26:38Z</dcterms:modified>
</cp:coreProperties>
</file>